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4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5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6.xml" ContentType="application/vnd.openxmlformats-officedocument.spreadsheetml.comment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GOCGIAU\Desktop\"/>
    </mc:Choice>
  </mc:AlternateContent>
  <bookViews>
    <workbookView xWindow="-120" yWindow="-120" windowWidth="24240" windowHeight="13140" firstSheet="20" activeTab="26"/>
  </bookViews>
  <sheets>
    <sheet name="KSK" sheetId="1" r:id="rId1"/>
    <sheet name="phong (moi)" sheetId="5" r:id="rId2"/>
    <sheet name="DT " sheetId="4" r:id="rId3"/>
    <sheet name="TC" sheetId="41" r:id="rId4"/>
    <sheet name="KHAM BENH" sheetId="7" r:id="rId5"/>
    <sheet name="NHI " sheetId="8" r:id="rId6"/>
    <sheet name="CCNV (m)" sheetId="9" r:id="rId7"/>
    <sheet name="CPVC DV" sheetId="38" r:id="rId8"/>
    <sheet name="CPVC BHYT" sheetId="39" r:id="rId9"/>
    <sheet name="CCNV" sheetId="15" r:id="rId10"/>
    <sheet name="NOI" sheetId="16" r:id="rId11"/>
    <sheet name="NSOI" sheetId="17" r:id="rId12"/>
    <sheet name="NSOI DV" sheetId="44" r:id="rId13"/>
    <sheet name="NHA" sheetId="18" r:id="rId14"/>
    <sheet name="NHA (TM) " sheetId="22" r:id="rId15"/>
    <sheet name="Mat " sheetId="19" r:id="rId16"/>
    <sheet name="phaco" sheetId="20" r:id="rId17"/>
    <sheet name="TMH" sheetId="21" r:id="rId18"/>
    <sheet name="SAN " sheetId="24" r:id="rId19"/>
    <sheet name="BANG GIA TONG HOP" sheetId="42" r:id="rId20"/>
    <sheet name="NGOAI " sheetId="26" r:id="rId21"/>
    <sheet name="XN gui mau" sheetId="33" r:id="rId22"/>
    <sheet name="XN " sheetId="2" r:id="rId23"/>
    <sheet name="XQ" sheetId="27" r:id="rId24"/>
    <sheet name="MRI NTK" sheetId="28" r:id="rId25"/>
    <sheet name="SA " sheetId="31" r:id="rId26"/>
    <sheet name="CT" sheetId="32" r:id="rId27"/>
    <sheet name="Tây thanh" sheetId="34" r:id="rId28"/>
    <sheet name="ĐY-VLTL " sheetId="25" r:id="rId29"/>
    <sheet name="XN COVID" sheetId="30" r:id="rId30"/>
    <sheet name="MRI 1A" sheetId="29" r:id="rId31"/>
    <sheet name="van chuyen" sheetId="35" r:id="rId32"/>
    <sheet name="Sheet1" sheetId="43" r:id="rId33"/>
  </sheets>
  <externalReferences>
    <externalReference r:id="rId34"/>
  </externalReferences>
  <definedNames>
    <definedName name="_xlnm._FilterDatabase" localSheetId="19" hidden="1">'BANG GIA TONG HOP'!$A$12:$WVK$12</definedName>
    <definedName name="_xlnm._FilterDatabase" localSheetId="6" hidden="1">'CCNV (m)'!$A$7:$N$93</definedName>
    <definedName name="_xlnm._FilterDatabase" localSheetId="8" hidden="1">'CPVC BHYT'!$A$1:$F$54</definedName>
    <definedName name="_xlnm._FilterDatabase" localSheetId="7" hidden="1">'CPVC DV'!$A$1:$E$55</definedName>
    <definedName name="_xlnm._FilterDatabase" localSheetId="26" hidden="1">CT!$A$8:$M$37</definedName>
    <definedName name="_xlnm._FilterDatabase" localSheetId="4" hidden="1">'KHAM BENH'!$A$8:$WVS$18</definedName>
    <definedName name="_xlnm._FilterDatabase" localSheetId="15" hidden="1">'Mat '!$A$8:$U$91</definedName>
    <definedName name="_xlnm._FilterDatabase" localSheetId="24" hidden="1">'MRI NTK'!$A$7:$CA$54</definedName>
    <definedName name="_xlnm._FilterDatabase" localSheetId="10" hidden="1">NOI!$A$7:$WVU$38</definedName>
    <definedName name="_xlnm._FilterDatabase" localSheetId="11" hidden="1">NSOI!$A$8:$WVV$20</definedName>
    <definedName name="_xlnm._FilterDatabase" localSheetId="20" hidden="1">'NGOAI '!$A$6:$BG$769</definedName>
    <definedName name="_xlnm._FilterDatabase" localSheetId="13" hidden="1">NHA!$A$8:$WVT$68</definedName>
    <definedName name="_xlnm._FilterDatabase" localSheetId="5" hidden="1">'NHI '!$A$8:$WVT$41</definedName>
    <definedName name="_xlnm._FilterDatabase" localSheetId="16" hidden="1">phaco!$A$8:$S$26</definedName>
    <definedName name="_xlnm._FilterDatabase" localSheetId="1" hidden="1">'phong (moi)'!$A$10:$H$100</definedName>
    <definedName name="_xlnm._FilterDatabase" localSheetId="25" hidden="1">'SA '!$A$9:$WVW$45</definedName>
    <definedName name="_xlnm._FilterDatabase" localSheetId="18" hidden="1">'SAN '!$A$7:$WWI$244</definedName>
    <definedName name="_xlnm._FilterDatabase" localSheetId="3" hidden="1">TC!$A$7:$WVN$41</definedName>
    <definedName name="_xlnm._FilterDatabase" localSheetId="17" hidden="1">TMH!$A$8:$WVW$179</definedName>
    <definedName name="_xlnm._FilterDatabase" localSheetId="31" hidden="1">'van chuyen'!$A$1:$E$51</definedName>
    <definedName name="_xlnm._FilterDatabase" localSheetId="22" hidden="1">'XN '!$A$7:$IW$110</definedName>
    <definedName name="_xlnm._FilterDatabase" localSheetId="21" hidden="1">'XN gui mau'!$A$8:$WVP$102</definedName>
    <definedName name="_xlnm._FilterDatabase" localSheetId="23" hidden="1">XQ!$A$7:$CI$45</definedName>
    <definedName name="Excel_BuiltIn_Print_Area_10" localSheetId="19">#REF!</definedName>
    <definedName name="Excel_BuiltIn_Print_Area_10" localSheetId="8">#REF!</definedName>
    <definedName name="Excel_BuiltIn_Print_Area_10" localSheetId="7">#REF!</definedName>
    <definedName name="Excel_BuiltIn_Print_Area_10" localSheetId="26">#REF!</definedName>
    <definedName name="Excel_BuiltIn_Print_Area_10" localSheetId="28">#REF!</definedName>
    <definedName name="Excel_BuiltIn_Print_Area_10" localSheetId="15">#REF!</definedName>
    <definedName name="Excel_BuiltIn_Print_Area_10" localSheetId="30">#REF!</definedName>
    <definedName name="Excel_BuiltIn_Print_Area_10" localSheetId="24">#REF!</definedName>
    <definedName name="Excel_BuiltIn_Print_Area_10" localSheetId="10">#REF!</definedName>
    <definedName name="Excel_BuiltIn_Print_Area_10" localSheetId="11">#REF!</definedName>
    <definedName name="Excel_BuiltIn_Print_Area_10" localSheetId="12">#REF!</definedName>
    <definedName name="Excel_BuiltIn_Print_Area_10" localSheetId="20">#REF!</definedName>
    <definedName name="Excel_BuiltIn_Print_Area_10" localSheetId="13">#REF!</definedName>
    <definedName name="Excel_BuiltIn_Print_Area_10" localSheetId="14">#REF!</definedName>
    <definedName name="Excel_BuiltIn_Print_Area_10" localSheetId="16">#REF!</definedName>
    <definedName name="Excel_BuiltIn_Print_Area_10" localSheetId="25">#REF!</definedName>
    <definedName name="Excel_BuiltIn_Print_Area_10" localSheetId="18">#REF!</definedName>
    <definedName name="Excel_BuiltIn_Print_Area_10" localSheetId="27">#REF!</definedName>
    <definedName name="Excel_BuiltIn_Print_Area_10" localSheetId="3">#REF!</definedName>
    <definedName name="Excel_BuiltIn_Print_Area_10" localSheetId="17">#REF!</definedName>
    <definedName name="Excel_BuiltIn_Print_Area_10" localSheetId="31">#REF!</definedName>
    <definedName name="Excel_BuiltIn_Print_Area_10" localSheetId="29">#REF!</definedName>
    <definedName name="Excel_BuiltIn_Print_Area_10" localSheetId="21">#REF!</definedName>
    <definedName name="Excel_BuiltIn_Print_Area_10" localSheetId="23">#REF!</definedName>
    <definedName name="Excel_BuiltIn_Print_Area_10">#REF!</definedName>
    <definedName name="Excel_BuiltIn_Print_Area_11" localSheetId="19">#REF!</definedName>
    <definedName name="Excel_BuiltIn_Print_Area_11" localSheetId="8">#REF!</definedName>
    <definedName name="Excel_BuiltIn_Print_Area_11" localSheetId="7">#REF!</definedName>
    <definedName name="Excel_BuiltIn_Print_Area_11" localSheetId="26">#REF!</definedName>
    <definedName name="Excel_BuiltIn_Print_Area_11" localSheetId="28">#REF!</definedName>
    <definedName name="Excel_BuiltIn_Print_Area_11" localSheetId="15">#REF!</definedName>
    <definedName name="Excel_BuiltIn_Print_Area_11" localSheetId="30">#REF!</definedName>
    <definedName name="Excel_BuiltIn_Print_Area_11" localSheetId="24">#REF!</definedName>
    <definedName name="Excel_BuiltIn_Print_Area_11" localSheetId="10">#REF!</definedName>
    <definedName name="Excel_BuiltIn_Print_Area_11" localSheetId="11">#REF!</definedName>
    <definedName name="Excel_BuiltIn_Print_Area_11" localSheetId="12">#REF!</definedName>
    <definedName name="Excel_BuiltIn_Print_Area_11" localSheetId="20">#REF!</definedName>
    <definedName name="Excel_BuiltIn_Print_Area_11" localSheetId="13">#REF!</definedName>
    <definedName name="Excel_BuiltIn_Print_Area_11" localSheetId="14">#REF!</definedName>
    <definedName name="Excel_BuiltIn_Print_Area_11" localSheetId="16">#REF!</definedName>
    <definedName name="Excel_BuiltIn_Print_Area_11" localSheetId="25">#REF!</definedName>
    <definedName name="Excel_BuiltIn_Print_Area_11" localSheetId="18">#REF!</definedName>
    <definedName name="Excel_BuiltIn_Print_Area_11" localSheetId="27">#REF!</definedName>
    <definedName name="Excel_BuiltIn_Print_Area_11" localSheetId="3">#REF!</definedName>
    <definedName name="Excel_BuiltIn_Print_Area_11" localSheetId="17">#REF!</definedName>
    <definedName name="Excel_BuiltIn_Print_Area_11" localSheetId="31">#REF!</definedName>
    <definedName name="Excel_BuiltIn_Print_Area_11" localSheetId="29">#REF!</definedName>
    <definedName name="Excel_BuiltIn_Print_Area_11" localSheetId="21">#REF!</definedName>
    <definedName name="Excel_BuiltIn_Print_Area_11" localSheetId="23">#REF!</definedName>
    <definedName name="Excel_BuiltIn_Print_Area_11">#REF!</definedName>
    <definedName name="Excel_BuiltIn_Print_Titles_10" localSheetId="19">#REF!</definedName>
    <definedName name="Excel_BuiltIn_Print_Titles_10" localSheetId="6">#REF!</definedName>
    <definedName name="Excel_BuiltIn_Print_Titles_10" localSheetId="8">#REF!</definedName>
    <definedName name="Excel_BuiltIn_Print_Titles_10" localSheetId="7">#REF!</definedName>
    <definedName name="Excel_BuiltIn_Print_Titles_10" localSheetId="26">#REF!</definedName>
    <definedName name="Excel_BuiltIn_Print_Titles_10" localSheetId="28">#REF!</definedName>
    <definedName name="Excel_BuiltIn_Print_Titles_10" localSheetId="15">#REF!</definedName>
    <definedName name="Excel_BuiltIn_Print_Titles_10" localSheetId="30">#REF!</definedName>
    <definedName name="Excel_BuiltIn_Print_Titles_10" localSheetId="24">#REF!</definedName>
    <definedName name="Excel_BuiltIn_Print_Titles_10" localSheetId="10">#REF!</definedName>
    <definedName name="Excel_BuiltIn_Print_Titles_10" localSheetId="11">#REF!</definedName>
    <definedName name="Excel_BuiltIn_Print_Titles_10" localSheetId="12">#REF!</definedName>
    <definedName name="Excel_BuiltIn_Print_Titles_10" localSheetId="20">#REF!</definedName>
    <definedName name="Excel_BuiltIn_Print_Titles_10" localSheetId="13">#REF!</definedName>
    <definedName name="Excel_BuiltIn_Print_Titles_10" localSheetId="14">#REF!</definedName>
    <definedName name="Excel_BuiltIn_Print_Titles_10" localSheetId="5">#REF!</definedName>
    <definedName name="Excel_BuiltIn_Print_Titles_10" localSheetId="16">#REF!</definedName>
    <definedName name="Excel_BuiltIn_Print_Titles_10" localSheetId="25">#REF!</definedName>
    <definedName name="Excel_BuiltIn_Print_Titles_10" localSheetId="18">#REF!</definedName>
    <definedName name="Excel_BuiltIn_Print_Titles_10" localSheetId="27">#REF!</definedName>
    <definedName name="Excel_BuiltIn_Print_Titles_10" localSheetId="3">#REF!</definedName>
    <definedName name="Excel_BuiltIn_Print_Titles_10" localSheetId="17">#REF!</definedName>
    <definedName name="Excel_BuiltIn_Print_Titles_10" localSheetId="31">#REF!</definedName>
    <definedName name="Excel_BuiltIn_Print_Titles_10" localSheetId="29">#REF!</definedName>
    <definedName name="Excel_BuiltIn_Print_Titles_10" localSheetId="21">#REF!</definedName>
    <definedName name="Excel_BuiltIn_Print_Titles_10" localSheetId="23">#REF!</definedName>
    <definedName name="Excel_BuiltIn_Print_Titles_10">#REF!</definedName>
    <definedName name="Excel_BuiltIn_Print_Titles_11" localSheetId="19">#REF!</definedName>
    <definedName name="Excel_BuiltIn_Print_Titles_11" localSheetId="6">#REF!</definedName>
    <definedName name="Excel_BuiltIn_Print_Titles_11" localSheetId="8">#REF!</definedName>
    <definedName name="Excel_BuiltIn_Print_Titles_11" localSheetId="7">#REF!</definedName>
    <definedName name="Excel_BuiltIn_Print_Titles_11" localSheetId="26">#REF!</definedName>
    <definedName name="Excel_BuiltIn_Print_Titles_11" localSheetId="28">#REF!</definedName>
    <definedName name="Excel_BuiltIn_Print_Titles_11" localSheetId="15">#REF!</definedName>
    <definedName name="Excel_BuiltIn_Print_Titles_11" localSheetId="30">#REF!</definedName>
    <definedName name="Excel_BuiltIn_Print_Titles_11" localSheetId="24">#REF!</definedName>
    <definedName name="Excel_BuiltIn_Print_Titles_11" localSheetId="10">#REF!</definedName>
    <definedName name="Excel_BuiltIn_Print_Titles_11" localSheetId="11">#REF!</definedName>
    <definedName name="Excel_BuiltIn_Print_Titles_11" localSheetId="12">#REF!</definedName>
    <definedName name="Excel_BuiltIn_Print_Titles_11" localSheetId="20">#REF!</definedName>
    <definedName name="Excel_BuiltIn_Print_Titles_11" localSheetId="13">#REF!</definedName>
    <definedName name="Excel_BuiltIn_Print_Titles_11" localSheetId="14">#REF!</definedName>
    <definedName name="Excel_BuiltIn_Print_Titles_11" localSheetId="5">#REF!</definedName>
    <definedName name="Excel_BuiltIn_Print_Titles_11" localSheetId="16">#REF!</definedName>
    <definedName name="Excel_BuiltIn_Print_Titles_11" localSheetId="25">#REF!</definedName>
    <definedName name="Excel_BuiltIn_Print_Titles_11" localSheetId="18">#REF!</definedName>
    <definedName name="Excel_BuiltIn_Print_Titles_11" localSheetId="27">#REF!</definedName>
    <definedName name="Excel_BuiltIn_Print_Titles_11" localSheetId="3">#REF!</definedName>
    <definedName name="Excel_BuiltIn_Print_Titles_11" localSheetId="17">#REF!</definedName>
    <definedName name="Excel_BuiltIn_Print_Titles_11" localSheetId="31">#REF!</definedName>
    <definedName name="Excel_BuiltIn_Print_Titles_11" localSheetId="29">#REF!</definedName>
    <definedName name="Excel_BuiltIn_Print_Titles_11" localSheetId="21">#REF!</definedName>
    <definedName name="Excel_BuiltIn_Print_Titles_11" localSheetId="23">#REF!</definedName>
    <definedName name="Excel_BuiltIn_Print_Titles_11">#REF!</definedName>
    <definedName name="_xlnm.Print_Titles" localSheetId="19">'BANG GIA TONG HOP'!#REF!</definedName>
    <definedName name="_xlnm.Print_Titles" localSheetId="22">'XN '!$C:$C,'XN '!#REF!</definedName>
    <definedName name="_xlnm.Print_Titles" localSheetId="21">'XN gui mau'!$B:$B,'XN gui mau'!$7:$8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86" i="42" l="1"/>
  <c r="A987" i="42" s="1"/>
  <c r="A988" i="42" s="1"/>
  <c r="A989" i="42" s="1"/>
  <c r="A980" i="42"/>
  <c r="A981" i="42"/>
  <c r="A982" i="42"/>
  <c r="A971" i="42"/>
  <c r="A972" i="42" s="1"/>
  <c r="A973" i="42" s="1"/>
  <c r="A974" i="42" s="1"/>
  <c r="A975" i="42" s="1"/>
  <c r="A113" i="2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75" i="2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31" i="2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122" i="24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156" i="26" l="1"/>
  <c r="C1242" i="42"/>
  <c r="D1242" i="42"/>
  <c r="E1242" i="42"/>
  <c r="A137" i="26"/>
  <c r="A121" i="26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06" i="26"/>
  <c r="A107" i="26"/>
  <c r="A108" i="26"/>
  <c r="A109" i="26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98" i="26"/>
  <c r="A99" i="26" s="1"/>
  <c r="A100" i="26" s="1"/>
  <c r="A101" i="26" s="1"/>
  <c r="A102" i="26" s="1"/>
  <c r="A103" i="26" s="1"/>
  <c r="A97" i="26"/>
  <c r="A66" i="26"/>
  <c r="A67" i="26" s="1"/>
  <c r="A138" i="26" l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67" i="26" s="1"/>
  <c r="A368" i="26" s="1"/>
  <c r="A369" i="26" s="1"/>
  <c r="A370" i="26" s="1"/>
  <c r="A371" i="26" s="1"/>
  <c r="A372" i="26" s="1"/>
  <c r="A373" i="26" s="1"/>
  <c r="A374" i="26" s="1"/>
  <c r="A375" i="26" s="1"/>
  <c r="A376" i="26" s="1"/>
  <c r="A377" i="26" s="1"/>
  <c r="A378" i="26" s="1"/>
  <c r="A379" i="26" s="1"/>
  <c r="A380" i="26" s="1"/>
  <c r="A381" i="26" s="1"/>
  <c r="A382" i="26" s="1"/>
  <c r="A383" i="26" s="1"/>
  <c r="A384" i="26" s="1"/>
  <c r="A385" i="26" s="1"/>
  <c r="A386" i="26" s="1"/>
  <c r="A387" i="26" s="1"/>
  <c r="A388" i="26" s="1"/>
  <c r="A389" i="26" s="1"/>
  <c r="A390" i="26" s="1"/>
  <c r="A391" i="26" s="1"/>
  <c r="A392" i="26" s="1"/>
  <c r="A393" i="26" s="1"/>
  <c r="A394" i="26" s="1"/>
  <c r="A395" i="26" s="1"/>
  <c r="A396" i="26" s="1"/>
  <c r="A397" i="26" s="1"/>
  <c r="A398" i="26" s="1"/>
  <c r="A399" i="26" s="1"/>
  <c r="A400" i="26" s="1"/>
  <c r="A401" i="26" s="1"/>
  <c r="A402" i="26" s="1"/>
  <c r="A403" i="26" s="1"/>
  <c r="A404" i="26" s="1"/>
  <c r="A405" i="26" s="1"/>
  <c r="A406" i="26" s="1"/>
  <c r="A407" i="26" s="1"/>
  <c r="A408" i="26" s="1"/>
  <c r="A409" i="26" s="1"/>
  <c r="A410" i="26" s="1"/>
  <c r="A411" i="26" s="1"/>
  <c r="A412" i="26" s="1"/>
  <c r="A413" i="26" s="1"/>
  <c r="A414" i="26" s="1"/>
  <c r="A415" i="26" s="1"/>
  <c r="A416" i="26" s="1"/>
  <c r="A417" i="26" s="1"/>
  <c r="A418" i="26" s="1"/>
  <c r="A419" i="26" s="1"/>
  <c r="A420" i="26" s="1"/>
  <c r="A421" i="26" s="1"/>
  <c r="A422" i="26" s="1"/>
  <c r="A423" i="26" s="1"/>
  <c r="A424" i="26" s="1"/>
  <c r="A425" i="26" s="1"/>
  <c r="A426" i="26" s="1"/>
  <c r="A427" i="26" s="1"/>
  <c r="A428" i="26" s="1"/>
  <c r="A429" i="26" s="1"/>
  <c r="A430" i="26" s="1"/>
  <c r="A431" i="26" s="1"/>
  <c r="A432" i="26" s="1"/>
  <c r="A433" i="26" s="1"/>
  <c r="A434" i="26" s="1"/>
  <c r="A435" i="26" s="1"/>
  <c r="A436" i="26" s="1"/>
  <c r="A437" i="26" s="1"/>
  <c r="A438" i="26" s="1"/>
  <c r="A439" i="26" s="1"/>
  <c r="A440" i="26" s="1"/>
  <c r="A441" i="26" s="1"/>
  <c r="A442" i="26" s="1"/>
  <c r="A443" i="26" s="1"/>
  <c r="A444" i="26" s="1"/>
  <c r="A445" i="26" s="1"/>
  <c r="A446" i="26" s="1"/>
  <c r="A447" i="26" s="1"/>
  <c r="A448" i="26" s="1"/>
  <c r="A449" i="26" s="1"/>
  <c r="A450" i="26" s="1"/>
  <c r="A451" i="26" s="1"/>
  <c r="A452" i="26" s="1"/>
  <c r="A453" i="26" s="1"/>
  <c r="A454" i="26" s="1"/>
  <c r="A455" i="26" s="1"/>
  <c r="A456" i="26" s="1"/>
  <c r="A457" i="26" s="1"/>
  <c r="A458" i="26" s="1"/>
  <c r="A459" i="26" s="1"/>
  <c r="A460" i="26" s="1"/>
  <c r="A461" i="26" s="1"/>
  <c r="A462" i="26" s="1"/>
  <c r="A463" i="26" s="1"/>
  <c r="A464" i="26" s="1"/>
  <c r="A465" i="26" s="1"/>
  <c r="A466" i="26" s="1"/>
  <c r="A467" i="26" s="1"/>
  <c r="A468" i="26" s="1"/>
  <c r="A469" i="26" s="1"/>
  <c r="A470" i="26" s="1"/>
  <c r="A471" i="26" s="1"/>
  <c r="A472" i="26" s="1"/>
  <c r="A473" i="26" s="1"/>
  <c r="A474" i="26" s="1"/>
  <c r="A475" i="26" s="1"/>
  <c r="A476" i="26" s="1"/>
  <c r="A477" i="26" s="1"/>
  <c r="A478" i="26" s="1"/>
  <c r="A479" i="26" s="1"/>
  <c r="A480" i="26" s="1"/>
  <c r="A481" i="26" s="1"/>
  <c r="A482" i="26" s="1"/>
  <c r="A483" i="26" s="1"/>
  <c r="A484" i="26" s="1"/>
  <c r="A485" i="26" s="1"/>
  <c r="A486" i="26" s="1"/>
  <c r="A487" i="26" s="1"/>
  <c r="A488" i="26" s="1"/>
  <c r="A489" i="26" s="1"/>
  <c r="A490" i="26" s="1"/>
  <c r="A491" i="26" s="1"/>
  <c r="A492" i="26" s="1"/>
  <c r="A493" i="26" s="1"/>
  <c r="A494" i="26" s="1"/>
  <c r="A495" i="26" s="1"/>
  <c r="A496" i="26" s="1"/>
  <c r="A497" i="26" s="1"/>
  <c r="A498" i="26" s="1"/>
  <c r="A499" i="26" s="1"/>
  <c r="A500" i="26" s="1"/>
  <c r="A501" i="26" s="1"/>
  <c r="A502" i="26" s="1"/>
  <c r="A503" i="26" s="1"/>
  <c r="A504" i="26" s="1"/>
  <c r="A505" i="26" s="1"/>
  <c r="A506" i="26" s="1"/>
  <c r="A507" i="26" s="1"/>
  <c r="A508" i="26" s="1"/>
  <c r="A509" i="26" s="1"/>
  <c r="A510" i="26" s="1"/>
  <c r="A511" i="26" s="1"/>
  <c r="A512" i="26" s="1"/>
  <c r="A513" i="26" s="1"/>
  <c r="A514" i="26" s="1"/>
  <c r="A515" i="26" s="1"/>
  <c r="A516" i="26" s="1"/>
  <c r="A517" i="26" s="1"/>
  <c r="A518" i="26" s="1"/>
  <c r="A519" i="26" s="1"/>
  <c r="A520" i="26" s="1"/>
  <c r="A521" i="26" s="1"/>
  <c r="A522" i="26" s="1"/>
  <c r="A523" i="26" s="1"/>
  <c r="A524" i="26" s="1"/>
  <c r="A525" i="26" s="1"/>
  <c r="A526" i="26" s="1"/>
  <c r="A527" i="26" s="1"/>
  <c r="A528" i="26" s="1"/>
  <c r="A529" i="26" s="1"/>
  <c r="A530" i="26" s="1"/>
  <c r="A531" i="26" s="1"/>
  <c r="A532" i="26" s="1"/>
  <c r="A533" i="26" s="1"/>
  <c r="A534" i="26" s="1"/>
  <c r="A535" i="26" s="1"/>
  <c r="A536" i="26" s="1"/>
  <c r="A537" i="26" s="1"/>
  <c r="A538" i="26" s="1"/>
  <c r="A539" i="26" s="1"/>
  <c r="A540" i="26" s="1"/>
  <c r="A541" i="26" s="1"/>
  <c r="A542" i="26" s="1"/>
  <c r="A543" i="26" s="1"/>
  <c r="A544" i="26" s="1"/>
  <c r="A545" i="26" s="1"/>
  <c r="A546" i="26" s="1"/>
  <c r="A547" i="26" s="1"/>
  <c r="A548" i="26" s="1"/>
  <c r="A549" i="26" s="1"/>
  <c r="A550" i="26" s="1"/>
  <c r="A551" i="26" s="1"/>
  <c r="A552" i="26" s="1"/>
  <c r="A553" i="26" s="1"/>
  <c r="A554" i="26" s="1"/>
  <c r="A555" i="26" s="1"/>
  <c r="A556" i="26" s="1"/>
  <c r="A557" i="26" s="1"/>
  <c r="A558" i="26" s="1"/>
  <c r="A559" i="26" s="1"/>
  <c r="A560" i="26" s="1"/>
  <c r="A561" i="26" s="1"/>
  <c r="A562" i="26" s="1"/>
  <c r="A563" i="26" s="1"/>
  <c r="A564" i="26" s="1"/>
  <c r="A565" i="26" s="1"/>
  <c r="A566" i="26" s="1"/>
  <c r="A567" i="26" s="1"/>
  <c r="A568" i="26" s="1"/>
  <c r="A569" i="26" s="1"/>
  <c r="A570" i="26" s="1"/>
  <c r="A571" i="26" s="1"/>
  <c r="C1025" i="42" l="1"/>
  <c r="D1025" i="42"/>
  <c r="E1025" i="42"/>
  <c r="F1025" i="42"/>
  <c r="C1026" i="42"/>
  <c r="D1026" i="42"/>
  <c r="E1026" i="42"/>
  <c r="F1026" i="42"/>
  <c r="C1027" i="42"/>
  <c r="D1027" i="42"/>
  <c r="E1027" i="42"/>
  <c r="F1027" i="42"/>
  <c r="C1028" i="42"/>
  <c r="D1028" i="42"/>
  <c r="E1028" i="42"/>
  <c r="F1028" i="42"/>
  <c r="C2142" i="42" l="1"/>
  <c r="D2142" i="42"/>
  <c r="E2142" i="42"/>
  <c r="A100" i="2"/>
  <c r="A101" i="2" s="1"/>
  <c r="D36" i="1" l="1"/>
  <c r="D37" i="1"/>
  <c r="D38" i="1"/>
  <c r="P38" i="1"/>
  <c r="P37" i="1"/>
  <c r="P36" i="1"/>
  <c r="M31" i="1"/>
  <c r="J30" i="1"/>
  <c r="Q38" i="1" l="1"/>
  <c r="Q37" i="1"/>
  <c r="R41" i="1"/>
  <c r="Q41" i="1"/>
  <c r="Q36" i="1"/>
  <c r="C970" i="42" l="1"/>
  <c r="D970" i="42"/>
  <c r="E970" i="42"/>
  <c r="E913" i="42"/>
  <c r="E914" i="42"/>
  <c r="E915" i="42"/>
  <c r="E916" i="42"/>
  <c r="E917" i="42"/>
  <c r="C2136" i="42" l="1"/>
  <c r="D2136" i="42"/>
  <c r="E2136" i="42"/>
  <c r="A79" i="33"/>
  <c r="A80" i="33" s="1"/>
  <c r="A81" i="33" s="1"/>
  <c r="C528" i="42" l="1"/>
  <c r="D528" i="42"/>
  <c r="E528" i="42"/>
  <c r="C2121" i="42"/>
  <c r="D2121" i="42"/>
  <c r="E2121" i="42"/>
  <c r="A65" i="9" l="1"/>
  <c r="C1197" i="42"/>
  <c r="D1197" i="42"/>
  <c r="E1197" i="42"/>
  <c r="C1470" i="42" l="1"/>
  <c r="D1470" i="42"/>
  <c r="E1470" i="42"/>
  <c r="C1471" i="42"/>
  <c r="D1471" i="42"/>
  <c r="E1471" i="42"/>
  <c r="C1472" i="42"/>
  <c r="D1472" i="42"/>
  <c r="E1472" i="42"/>
  <c r="C1473" i="42"/>
  <c r="D1473" i="42"/>
  <c r="E1473" i="42"/>
  <c r="C1474" i="42"/>
  <c r="D1474" i="42"/>
  <c r="E1474" i="42"/>
  <c r="C1475" i="42"/>
  <c r="D1475" i="42"/>
  <c r="E1475" i="42"/>
  <c r="C1476" i="42"/>
  <c r="D1476" i="42"/>
  <c r="E1476" i="42"/>
  <c r="C1477" i="42"/>
  <c r="D1477" i="42"/>
  <c r="E1477" i="42"/>
  <c r="C1478" i="42"/>
  <c r="D1478" i="42"/>
  <c r="E1478" i="42"/>
  <c r="C1479" i="42"/>
  <c r="D1479" i="42"/>
  <c r="E1479" i="42"/>
  <c r="C1480" i="42"/>
  <c r="D1480" i="42"/>
  <c r="E1480" i="42"/>
  <c r="C1481" i="42"/>
  <c r="D1481" i="42"/>
  <c r="E1481" i="42"/>
  <c r="C1482" i="42"/>
  <c r="D1482" i="42"/>
  <c r="E1482" i="42"/>
  <c r="C1483" i="42"/>
  <c r="D1483" i="42"/>
  <c r="E1483" i="42"/>
  <c r="C1484" i="42"/>
  <c r="D1484" i="42"/>
  <c r="E1484" i="42"/>
  <c r="C1485" i="42"/>
  <c r="D1485" i="42"/>
  <c r="E1485" i="42"/>
  <c r="C1486" i="42"/>
  <c r="D1486" i="42"/>
  <c r="E1486" i="42"/>
  <c r="C1487" i="42"/>
  <c r="D1487" i="42"/>
  <c r="E1487" i="42"/>
  <c r="C1488" i="42"/>
  <c r="D1488" i="42"/>
  <c r="E1488" i="42"/>
  <c r="C1489" i="42"/>
  <c r="D1489" i="42"/>
  <c r="E1489" i="42"/>
  <c r="C1490" i="42"/>
  <c r="D1490" i="42"/>
  <c r="E1490" i="42"/>
  <c r="C1491" i="42"/>
  <c r="D1491" i="42"/>
  <c r="E1491" i="42"/>
  <c r="C1492" i="42"/>
  <c r="D1492" i="42"/>
  <c r="E1492" i="42"/>
  <c r="C1493" i="42"/>
  <c r="D1493" i="42"/>
  <c r="E1493" i="42"/>
  <c r="C1494" i="42"/>
  <c r="D1494" i="42"/>
  <c r="E1494" i="42"/>
  <c r="C1495" i="42"/>
  <c r="D1495" i="42"/>
  <c r="E1495" i="42"/>
  <c r="C1496" i="42"/>
  <c r="D1496" i="42"/>
  <c r="E1496" i="42"/>
  <c r="C1497" i="42"/>
  <c r="D1497" i="42"/>
  <c r="E1497" i="42"/>
  <c r="C1498" i="42"/>
  <c r="D1498" i="42"/>
  <c r="E1498" i="42"/>
  <c r="C1499" i="42"/>
  <c r="D1499" i="42"/>
  <c r="E1499" i="42"/>
  <c r="C1500" i="42"/>
  <c r="D1500" i="42"/>
  <c r="E1500" i="42"/>
  <c r="C1501" i="42"/>
  <c r="D1501" i="42"/>
  <c r="E1501" i="42"/>
  <c r="C1502" i="42"/>
  <c r="D1502" i="42"/>
  <c r="E1502" i="42"/>
  <c r="C1503" i="42"/>
  <c r="D1503" i="42"/>
  <c r="E1503" i="42"/>
  <c r="C1504" i="42"/>
  <c r="D1504" i="42"/>
  <c r="E1504" i="42"/>
  <c r="C1505" i="42"/>
  <c r="D1505" i="42"/>
  <c r="E1505" i="42"/>
  <c r="C1506" i="42"/>
  <c r="D1506" i="42"/>
  <c r="E1506" i="42"/>
  <c r="C1507" i="42"/>
  <c r="D1507" i="42"/>
  <c r="E1507" i="42"/>
  <c r="C1508" i="42"/>
  <c r="D1508" i="42"/>
  <c r="E1508" i="42"/>
  <c r="C1509" i="42"/>
  <c r="D1509" i="42"/>
  <c r="E1509" i="42"/>
  <c r="C1510" i="42"/>
  <c r="D1510" i="42"/>
  <c r="E1510" i="42"/>
  <c r="C1511" i="42"/>
  <c r="D1511" i="42"/>
  <c r="E1511" i="42"/>
  <c r="C1512" i="42"/>
  <c r="D1512" i="42"/>
  <c r="E1512" i="42"/>
  <c r="C1513" i="42"/>
  <c r="D1513" i="42"/>
  <c r="E1513" i="42"/>
  <c r="C1514" i="42"/>
  <c r="D1514" i="42"/>
  <c r="E1514" i="42"/>
  <c r="C1515" i="42"/>
  <c r="D1515" i="42"/>
  <c r="E1515" i="42"/>
  <c r="C1516" i="42"/>
  <c r="D1516" i="42"/>
  <c r="E1516" i="42"/>
  <c r="C1517" i="42"/>
  <c r="D1517" i="42"/>
  <c r="E1517" i="42"/>
  <c r="C1518" i="42"/>
  <c r="D1518" i="42"/>
  <c r="E1518" i="42"/>
  <c r="C1519" i="42"/>
  <c r="D1519" i="42"/>
  <c r="E1519" i="42"/>
  <c r="C1520" i="42"/>
  <c r="D1520" i="42"/>
  <c r="E1520" i="42"/>
  <c r="C1521" i="42"/>
  <c r="D1521" i="42"/>
  <c r="E1521" i="42"/>
  <c r="C1522" i="42"/>
  <c r="D1522" i="42"/>
  <c r="E1522" i="42"/>
  <c r="C1523" i="42"/>
  <c r="D1523" i="42"/>
  <c r="E1523" i="42"/>
  <c r="C1524" i="42"/>
  <c r="D1524" i="42"/>
  <c r="E1524" i="42"/>
  <c r="C1525" i="42"/>
  <c r="D1525" i="42"/>
  <c r="E1525" i="42"/>
  <c r="C1526" i="42"/>
  <c r="D1526" i="42"/>
  <c r="E1526" i="42"/>
  <c r="C1527" i="42"/>
  <c r="D1527" i="42"/>
  <c r="E1527" i="42"/>
  <c r="C1528" i="42"/>
  <c r="D1528" i="42"/>
  <c r="E1528" i="42"/>
  <c r="C1529" i="42"/>
  <c r="D1529" i="42"/>
  <c r="E1529" i="42"/>
  <c r="C1530" i="42"/>
  <c r="D1530" i="42"/>
  <c r="E1530" i="42"/>
  <c r="C1531" i="42"/>
  <c r="D1531" i="42"/>
  <c r="E1531" i="42"/>
  <c r="C1532" i="42"/>
  <c r="D1532" i="42"/>
  <c r="E1532" i="42"/>
  <c r="C1533" i="42"/>
  <c r="D1533" i="42"/>
  <c r="E1533" i="42"/>
  <c r="C1534" i="42"/>
  <c r="D1534" i="42"/>
  <c r="E1534" i="42"/>
  <c r="C1535" i="42"/>
  <c r="D1535" i="42"/>
  <c r="E1535" i="42"/>
  <c r="C1536" i="42"/>
  <c r="D1536" i="42"/>
  <c r="E1536" i="42"/>
  <c r="C1537" i="42"/>
  <c r="D1537" i="42"/>
  <c r="E1537" i="42"/>
  <c r="C1538" i="42"/>
  <c r="D1538" i="42"/>
  <c r="E1538" i="42"/>
  <c r="C1539" i="42"/>
  <c r="D1539" i="42"/>
  <c r="E1539" i="42"/>
  <c r="C1540" i="42"/>
  <c r="D1540" i="42"/>
  <c r="E1540" i="42"/>
  <c r="C1541" i="42"/>
  <c r="D1541" i="42"/>
  <c r="E1541" i="42"/>
  <c r="C1542" i="42"/>
  <c r="D1542" i="42"/>
  <c r="E1542" i="42"/>
  <c r="C1543" i="42"/>
  <c r="D1543" i="42"/>
  <c r="E1543" i="42"/>
  <c r="C1544" i="42"/>
  <c r="D1544" i="42"/>
  <c r="E1544" i="42"/>
  <c r="C1545" i="42"/>
  <c r="D1545" i="42"/>
  <c r="E1545" i="42"/>
  <c r="C1546" i="42"/>
  <c r="D1546" i="42"/>
  <c r="E1546" i="42"/>
  <c r="C1547" i="42"/>
  <c r="D1547" i="42"/>
  <c r="E1547" i="42"/>
  <c r="C1548" i="42"/>
  <c r="D1548" i="42"/>
  <c r="E1548" i="42"/>
  <c r="C1549" i="42"/>
  <c r="D1549" i="42"/>
  <c r="E1549" i="42"/>
  <c r="C1550" i="42"/>
  <c r="D1550" i="42"/>
  <c r="E1550" i="42"/>
  <c r="C1551" i="42"/>
  <c r="D1551" i="42"/>
  <c r="E1551" i="42"/>
  <c r="C1552" i="42"/>
  <c r="D1552" i="42"/>
  <c r="E1552" i="42"/>
  <c r="C1553" i="42"/>
  <c r="D1553" i="42"/>
  <c r="E1553" i="42"/>
  <c r="C1554" i="42"/>
  <c r="D1554" i="42"/>
  <c r="E1554" i="42"/>
  <c r="C1555" i="42"/>
  <c r="D1555" i="42"/>
  <c r="E1555" i="42"/>
  <c r="C1556" i="42"/>
  <c r="D1556" i="42"/>
  <c r="E1556" i="42"/>
  <c r="C1557" i="42"/>
  <c r="D1557" i="42"/>
  <c r="E1557" i="42"/>
  <c r="C1558" i="42"/>
  <c r="D1558" i="42"/>
  <c r="E1558" i="42"/>
  <c r="C1559" i="42"/>
  <c r="D1559" i="42"/>
  <c r="E1559" i="42"/>
  <c r="C1560" i="42"/>
  <c r="D1560" i="42"/>
  <c r="E1560" i="42"/>
  <c r="C1561" i="42"/>
  <c r="D1561" i="42"/>
  <c r="E1561" i="42"/>
  <c r="C1562" i="42"/>
  <c r="D1562" i="42"/>
  <c r="E1562" i="42"/>
  <c r="C1563" i="42"/>
  <c r="D1563" i="42"/>
  <c r="E1563" i="42"/>
  <c r="C1564" i="42"/>
  <c r="D1564" i="42"/>
  <c r="E1564" i="42"/>
  <c r="C1565" i="42"/>
  <c r="D1565" i="42"/>
  <c r="E1565" i="42"/>
  <c r="C1566" i="42"/>
  <c r="D1566" i="42"/>
  <c r="E1566" i="42"/>
  <c r="C1567" i="42"/>
  <c r="D1567" i="42"/>
  <c r="E1567" i="42"/>
  <c r="C1568" i="42"/>
  <c r="D1568" i="42"/>
  <c r="E1568" i="42"/>
  <c r="C1569" i="42"/>
  <c r="D1569" i="42"/>
  <c r="E1569" i="42"/>
  <c r="C1570" i="42"/>
  <c r="D1570" i="42"/>
  <c r="E1570" i="42"/>
  <c r="C1571" i="42"/>
  <c r="D1571" i="42"/>
  <c r="E1571" i="42"/>
  <c r="C1572" i="42"/>
  <c r="D1572" i="42"/>
  <c r="E1572" i="42"/>
  <c r="C1573" i="42"/>
  <c r="D1573" i="42"/>
  <c r="E1573" i="42"/>
  <c r="C1574" i="42"/>
  <c r="D1574" i="42"/>
  <c r="E1574" i="42"/>
  <c r="C1575" i="42"/>
  <c r="D1575" i="42"/>
  <c r="E1575" i="42"/>
  <c r="C1576" i="42"/>
  <c r="D1576" i="42"/>
  <c r="E1576" i="42"/>
  <c r="C1577" i="42"/>
  <c r="D1577" i="42"/>
  <c r="E1577" i="42"/>
  <c r="C1578" i="42"/>
  <c r="D1578" i="42"/>
  <c r="E1578" i="42"/>
  <c r="C1579" i="42"/>
  <c r="D1579" i="42"/>
  <c r="E1579" i="42"/>
  <c r="C1580" i="42"/>
  <c r="D1580" i="42"/>
  <c r="E1580" i="42"/>
  <c r="C1581" i="42"/>
  <c r="D1581" i="42"/>
  <c r="E1581" i="42"/>
  <c r="C1582" i="42"/>
  <c r="D1582" i="42"/>
  <c r="E1582" i="42"/>
  <c r="C1583" i="42"/>
  <c r="D1583" i="42"/>
  <c r="E1583" i="42"/>
  <c r="C1584" i="42"/>
  <c r="D1584" i="42"/>
  <c r="E1584" i="42"/>
  <c r="C1585" i="42"/>
  <c r="D1585" i="42"/>
  <c r="E1585" i="42"/>
  <c r="C1586" i="42"/>
  <c r="D1586" i="42"/>
  <c r="E1586" i="42"/>
  <c r="C1587" i="42"/>
  <c r="D1587" i="42"/>
  <c r="E1587" i="42"/>
  <c r="C1588" i="42"/>
  <c r="D1588" i="42"/>
  <c r="E1588" i="42"/>
  <c r="C1589" i="42"/>
  <c r="D1589" i="42"/>
  <c r="E1589" i="42"/>
  <c r="C1590" i="42"/>
  <c r="D1590" i="42"/>
  <c r="E1590" i="42"/>
  <c r="C1591" i="42"/>
  <c r="D1591" i="42"/>
  <c r="E1591" i="42"/>
  <c r="C1592" i="42"/>
  <c r="D1592" i="42"/>
  <c r="E1592" i="42"/>
  <c r="C1593" i="42"/>
  <c r="D1593" i="42"/>
  <c r="E1593" i="42"/>
  <c r="C1594" i="42"/>
  <c r="D1594" i="42"/>
  <c r="E1594" i="42"/>
  <c r="C1595" i="42"/>
  <c r="D1595" i="42"/>
  <c r="E1595" i="42"/>
  <c r="C1596" i="42"/>
  <c r="D1596" i="42"/>
  <c r="E1596" i="42"/>
  <c r="C1597" i="42"/>
  <c r="D1597" i="42"/>
  <c r="E1597" i="42"/>
  <c r="C1598" i="42"/>
  <c r="D1598" i="42"/>
  <c r="E1598" i="42"/>
  <c r="C1599" i="42"/>
  <c r="D1599" i="42"/>
  <c r="E1599" i="42"/>
  <c r="C1600" i="42"/>
  <c r="D1600" i="42"/>
  <c r="E1600" i="42"/>
  <c r="C1601" i="42"/>
  <c r="D1601" i="42"/>
  <c r="E1601" i="42"/>
  <c r="C1602" i="42"/>
  <c r="D1602" i="42"/>
  <c r="E1602" i="42"/>
  <c r="C1603" i="42"/>
  <c r="D1603" i="42"/>
  <c r="E1603" i="42"/>
  <c r="C1604" i="42"/>
  <c r="D1604" i="42"/>
  <c r="E1604" i="42"/>
  <c r="C1605" i="42"/>
  <c r="D1605" i="42"/>
  <c r="E1605" i="42"/>
  <c r="C1606" i="42"/>
  <c r="D1606" i="42"/>
  <c r="E1606" i="42"/>
  <c r="C1607" i="42"/>
  <c r="D1607" i="42"/>
  <c r="E1607" i="42"/>
  <c r="C1608" i="42"/>
  <c r="D1608" i="42"/>
  <c r="E1608" i="42"/>
  <c r="C1609" i="42"/>
  <c r="D1609" i="42"/>
  <c r="E1609" i="42"/>
  <c r="C1610" i="42"/>
  <c r="D1610" i="42"/>
  <c r="E1610" i="42"/>
  <c r="C1611" i="42"/>
  <c r="D1611" i="42"/>
  <c r="E1611" i="42"/>
  <c r="C1612" i="42"/>
  <c r="D1612" i="42"/>
  <c r="E1612" i="42"/>
  <c r="C1613" i="42"/>
  <c r="D1613" i="42"/>
  <c r="E1613" i="42"/>
  <c r="C1614" i="42"/>
  <c r="D1614" i="42"/>
  <c r="E1614" i="42"/>
  <c r="C1615" i="42"/>
  <c r="D1615" i="42"/>
  <c r="E1615" i="42"/>
  <c r="C1616" i="42"/>
  <c r="D1616" i="42"/>
  <c r="E1616" i="42"/>
  <c r="C1617" i="42"/>
  <c r="D1617" i="42"/>
  <c r="E1617" i="42"/>
  <c r="C1618" i="42"/>
  <c r="D1618" i="42"/>
  <c r="E1618" i="42"/>
  <c r="C1619" i="42"/>
  <c r="D1619" i="42"/>
  <c r="E1619" i="42"/>
  <c r="C1620" i="42"/>
  <c r="D1620" i="42"/>
  <c r="E1620" i="42"/>
  <c r="C1621" i="42"/>
  <c r="D1621" i="42"/>
  <c r="E1621" i="42"/>
  <c r="C1622" i="42"/>
  <c r="D1622" i="42"/>
  <c r="E1622" i="42"/>
  <c r="C1623" i="42"/>
  <c r="D1623" i="42"/>
  <c r="E1623" i="42"/>
  <c r="C1624" i="42"/>
  <c r="D1624" i="42"/>
  <c r="E1624" i="42"/>
  <c r="C1625" i="42"/>
  <c r="D1625" i="42"/>
  <c r="E1625" i="42"/>
  <c r="C1626" i="42"/>
  <c r="D1626" i="42"/>
  <c r="E1626" i="42"/>
  <c r="C1627" i="42"/>
  <c r="D1627" i="42"/>
  <c r="E1627" i="42"/>
  <c r="C1628" i="42"/>
  <c r="D1628" i="42"/>
  <c r="E1628" i="42"/>
  <c r="C1629" i="42"/>
  <c r="D1629" i="42"/>
  <c r="E1629" i="42"/>
  <c r="C1630" i="42"/>
  <c r="D1630" i="42"/>
  <c r="E1630" i="42"/>
  <c r="C1631" i="42"/>
  <c r="D1631" i="42"/>
  <c r="E1631" i="42"/>
  <c r="C1632" i="42"/>
  <c r="D1632" i="42"/>
  <c r="E1632" i="42"/>
  <c r="C1633" i="42"/>
  <c r="D1633" i="42"/>
  <c r="E1633" i="42"/>
  <c r="C1634" i="42"/>
  <c r="D1634" i="42"/>
  <c r="E1634" i="42"/>
  <c r="C1635" i="42"/>
  <c r="D1635" i="42"/>
  <c r="E1635" i="42"/>
  <c r="C1636" i="42"/>
  <c r="D1636" i="42"/>
  <c r="E1636" i="42"/>
  <c r="C1637" i="42"/>
  <c r="D1637" i="42"/>
  <c r="E1637" i="42"/>
  <c r="C1638" i="42"/>
  <c r="D1638" i="42"/>
  <c r="E1638" i="42"/>
  <c r="C1639" i="42"/>
  <c r="D1639" i="42"/>
  <c r="E1639" i="42"/>
  <c r="C1640" i="42"/>
  <c r="D1640" i="42"/>
  <c r="E1640" i="42"/>
  <c r="C1641" i="42"/>
  <c r="D1641" i="42"/>
  <c r="E1641" i="42"/>
  <c r="C1642" i="42"/>
  <c r="D1642" i="42"/>
  <c r="E1642" i="42"/>
  <c r="C1643" i="42"/>
  <c r="D1643" i="42"/>
  <c r="E1643" i="42"/>
  <c r="C1644" i="42"/>
  <c r="D1644" i="42"/>
  <c r="E1644" i="42"/>
  <c r="C1645" i="42"/>
  <c r="D1645" i="42"/>
  <c r="E1645" i="42"/>
  <c r="C1646" i="42"/>
  <c r="D1646" i="42"/>
  <c r="E1646" i="42"/>
  <c r="C1647" i="42"/>
  <c r="D1647" i="42"/>
  <c r="E1647" i="42"/>
  <c r="C1648" i="42"/>
  <c r="D1648" i="42"/>
  <c r="E1648" i="42"/>
  <c r="C1649" i="42"/>
  <c r="D1649" i="42"/>
  <c r="E1649" i="42"/>
  <c r="C1650" i="42"/>
  <c r="D1650" i="42"/>
  <c r="E1650" i="42"/>
  <c r="C1651" i="42"/>
  <c r="D1651" i="42"/>
  <c r="E1651" i="42"/>
  <c r="C1652" i="42"/>
  <c r="D1652" i="42"/>
  <c r="E1652" i="42"/>
  <c r="C1653" i="42"/>
  <c r="D1653" i="42"/>
  <c r="E1653" i="42"/>
  <c r="C1654" i="42"/>
  <c r="D1654" i="42"/>
  <c r="E1654" i="42"/>
  <c r="C1655" i="42"/>
  <c r="D1655" i="42"/>
  <c r="E1655" i="42"/>
  <c r="C1656" i="42"/>
  <c r="D1656" i="42"/>
  <c r="E1656" i="42"/>
  <c r="C1657" i="42"/>
  <c r="D1657" i="42"/>
  <c r="E1657" i="42"/>
  <c r="C1658" i="42"/>
  <c r="D1658" i="42"/>
  <c r="E1658" i="42"/>
  <c r="C1659" i="42"/>
  <c r="D1659" i="42"/>
  <c r="E1659" i="42"/>
  <c r="C1660" i="42"/>
  <c r="D1660" i="42"/>
  <c r="E1660" i="42"/>
  <c r="C1661" i="42"/>
  <c r="D1661" i="42"/>
  <c r="E1661" i="42"/>
  <c r="C1662" i="42"/>
  <c r="D1662" i="42"/>
  <c r="E1662" i="42"/>
  <c r="C1663" i="42"/>
  <c r="D1663" i="42"/>
  <c r="E1663" i="42"/>
  <c r="C1664" i="42"/>
  <c r="D1664" i="42"/>
  <c r="E1664" i="42"/>
  <c r="C1665" i="42"/>
  <c r="D1665" i="42"/>
  <c r="E1665" i="42"/>
  <c r="C1666" i="42"/>
  <c r="D1666" i="42"/>
  <c r="E1666" i="42"/>
  <c r="C1667" i="42"/>
  <c r="D1667" i="42"/>
  <c r="E1667" i="42"/>
  <c r="C1668" i="42"/>
  <c r="D1668" i="42"/>
  <c r="E1668" i="42"/>
  <c r="C1669" i="42"/>
  <c r="D1669" i="42"/>
  <c r="E1669" i="42"/>
  <c r="C1670" i="42"/>
  <c r="D1670" i="42"/>
  <c r="E1670" i="42"/>
  <c r="C1671" i="42"/>
  <c r="D1671" i="42"/>
  <c r="E1671" i="42"/>
  <c r="C1672" i="42"/>
  <c r="D1672" i="42"/>
  <c r="E1672" i="42"/>
  <c r="C1673" i="42"/>
  <c r="D1673" i="42"/>
  <c r="E1673" i="42"/>
  <c r="C1674" i="42"/>
  <c r="D1674" i="42"/>
  <c r="E1674" i="42"/>
  <c r="C1675" i="42"/>
  <c r="D1675" i="42"/>
  <c r="E1675" i="42"/>
  <c r="C1676" i="42"/>
  <c r="D1676" i="42"/>
  <c r="E1676" i="42"/>
  <c r="C1677" i="42"/>
  <c r="D1677" i="42"/>
  <c r="E1677" i="42"/>
  <c r="C1678" i="42"/>
  <c r="D1678" i="42"/>
  <c r="E1678" i="42"/>
  <c r="C1679" i="42"/>
  <c r="D1679" i="42"/>
  <c r="E1679" i="42"/>
  <c r="C1680" i="42"/>
  <c r="D1680" i="42"/>
  <c r="E1680" i="42"/>
  <c r="C1681" i="42"/>
  <c r="D1681" i="42"/>
  <c r="E1681" i="42"/>
  <c r="C1682" i="42"/>
  <c r="D1682" i="42"/>
  <c r="E1682" i="42"/>
  <c r="C1683" i="42"/>
  <c r="D1683" i="42"/>
  <c r="E1683" i="42"/>
  <c r="C1684" i="42"/>
  <c r="D1684" i="42"/>
  <c r="E1684" i="42"/>
  <c r="C1685" i="42"/>
  <c r="D1685" i="42"/>
  <c r="E1685" i="42"/>
  <c r="C1686" i="42"/>
  <c r="D1686" i="42"/>
  <c r="E1686" i="42"/>
  <c r="C1687" i="42"/>
  <c r="D1687" i="42"/>
  <c r="E1687" i="42"/>
  <c r="C1688" i="42"/>
  <c r="D1688" i="42"/>
  <c r="E1688" i="42"/>
  <c r="C1689" i="42"/>
  <c r="D1689" i="42"/>
  <c r="E1689" i="42"/>
  <c r="C1690" i="42"/>
  <c r="D1690" i="42"/>
  <c r="E1690" i="42"/>
  <c r="C1691" i="42"/>
  <c r="D1691" i="42"/>
  <c r="E1691" i="42"/>
  <c r="C1692" i="42"/>
  <c r="D1692" i="42"/>
  <c r="E1692" i="42"/>
  <c r="C1693" i="42"/>
  <c r="D1693" i="42"/>
  <c r="E1693" i="42"/>
  <c r="C1694" i="42"/>
  <c r="D1694" i="42"/>
  <c r="E1694" i="42"/>
  <c r="C1695" i="42"/>
  <c r="D1695" i="42"/>
  <c r="E1695" i="42"/>
  <c r="C1696" i="42"/>
  <c r="D1696" i="42"/>
  <c r="E1696" i="42"/>
  <c r="C1697" i="42"/>
  <c r="D1697" i="42"/>
  <c r="E1697" i="42"/>
  <c r="C1698" i="42"/>
  <c r="D1698" i="42"/>
  <c r="E1698" i="42"/>
  <c r="C1699" i="42"/>
  <c r="D1699" i="42"/>
  <c r="E1699" i="42"/>
  <c r="C1700" i="42"/>
  <c r="D1700" i="42"/>
  <c r="E1700" i="42"/>
  <c r="C1701" i="42"/>
  <c r="D1701" i="42"/>
  <c r="E1701" i="42"/>
  <c r="C1702" i="42"/>
  <c r="D1702" i="42"/>
  <c r="E1702" i="42"/>
  <c r="C1703" i="42"/>
  <c r="D1703" i="42"/>
  <c r="E1703" i="42"/>
  <c r="C1704" i="42"/>
  <c r="D1704" i="42"/>
  <c r="E1704" i="42"/>
  <c r="C1705" i="42"/>
  <c r="D1705" i="42"/>
  <c r="E1705" i="42"/>
  <c r="C1706" i="42"/>
  <c r="D1706" i="42"/>
  <c r="E1706" i="42"/>
  <c r="C1707" i="42"/>
  <c r="D1707" i="42"/>
  <c r="E1707" i="42"/>
  <c r="C1708" i="42"/>
  <c r="D1708" i="42"/>
  <c r="E1708" i="42"/>
  <c r="C1709" i="42"/>
  <c r="D1709" i="42"/>
  <c r="E1709" i="42"/>
  <c r="C1710" i="42"/>
  <c r="D1710" i="42"/>
  <c r="E1710" i="42"/>
  <c r="C1711" i="42"/>
  <c r="D1711" i="42"/>
  <c r="E1711" i="42"/>
  <c r="C1712" i="42"/>
  <c r="D1712" i="42"/>
  <c r="E1712" i="42"/>
  <c r="C1713" i="42"/>
  <c r="D1713" i="42"/>
  <c r="E1713" i="42"/>
  <c r="C1714" i="42"/>
  <c r="D1714" i="42"/>
  <c r="E1714" i="42"/>
  <c r="C1715" i="42"/>
  <c r="D1715" i="42"/>
  <c r="E1715" i="42"/>
  <c r="C1716" i="42"/>
  <c r="D1716" i="42"/>
  <c r="E1716" i="42"/>
  <c r="C1717" i="42"/>
  <c r="D1717" i="42"/>
  <c r="E1717" i="42"/>
  <c r="C1718" i="42"/>
  <c r="D1718" i="42"/>
  <c r="E1718" i="42"/>
  <c r="C1719" i="42"/>
  <c r="D1719" i="42"/>
  <c r="E1719" i="42"/>
  <c r="C1720" i="42"/>
  <c r="D1720" i="42"/>
  <c r="E1720" i="42"/>
  <c r="C1721" i="42"/>
  <c r="D1721" i="42"/>
  <c r="E1721" i="42"/>
  <c r="C1722" i="42"/>
  <c r="D1722" i="42"/>
  <c r="E1722" i="42"/>
  <c r="C1723" i="42"/>
  <c r="D1723" i="42"/>
  <c r="E1723" i="42"/>
  <c r="C1724" i="42"/>
  <c r="D1724" i="42"/>
  <c r="E1724" i="42"/>
  <c r="C1725" i="42"/>
  <c r="D1725" i="42"/>
  <c r="E1725" i="42"/>
  <c r="C1726" i="42"/>
  <c r="D1726" i="42"/>
  <c r="E1726" i="42"/>
  <c r="C1727" i="42"/>
  <c r="D1727" i="42"/>
  <c r="E1727" i="42"/>
  <c r="C1728" i="42"/>
  <c r="D1728" i="42"/>
  <c r="E1728" i="42"/>
  <c r="C1729" i="42"/>
  <c r="D1729" i="42"/>
  <c r="E1729" i="42"/>
  <c r="C1730" i="42"/>
  <c r="D1730" i="42"/>
  <c r="E1730" i="42"/>
  <c r="C1731" i="42"/>
  <c r="D1731" i="42"/>
  <c r="E1731" i="42"/>
  <c r="C1732" i="42"/>
  <c r="D1732" i="42"/>
  <c r="E1732" i="42"/>
  <c r="C1733" i="42"/>
  <c r="D1733" i="42"/>
  <c r="E1733" i="42"/>
  <c r="C1734" i="42"/>
  <c r="D1734" i="42"/>
  <c r="E1734" i="42"/>
  <c r="C1735" i="42"/>
  <c r="D1735" i="42"/>
  <c r="E1735" i="42"/>
  <c r="C1736" i="42"/>
  <c r="D1736" i="42"/>
  <c r="E1736" i="42"/>
  <c r="C1737" i="42"/>
  <c r="D1737" i="42"/>
  <c r="E1737" i="42"/>
  <c r="C1738" i="42"/>
  <c r="D1738" i="42"/>
  <c r="E1738" i="42"/>
  <c r="C1739" i="42"/>
  <c r="D1739" i="42"/>
  <c r="E1739" i="42"/>
  <c r="C1740" i="42"/>
  <c r="D1740" i="42"/>
  <c r="E1740" i="42"/>
  <c r="C1741" i="42"/>
  <c r="D1741" i="42"/>
  <c r="E1741" i="42"/>
  <c r="C1742" i="42"/>
  <c r="D1742" i="42"/>
  <c r="E1742" i="42"/>
  <c r="C1743" i="42"/>
  <c r="D1743" i="42"/>
  <c r="E1743" i="42"/>
  <c r="C1744" i="42"/>
  <c r="D1744" i="42"/>
  <c r="E1744" i="42"/>
  <c r="C1745" i="42"/>
  <c r="D1745" i="42"/>
  <c r="E1745" i="42"/>
  <c r="C1746" i="42"/>
  <c r="D1746" i="42"/>
  <c r="E1746" i="42"/>
  <c r="C1747" i="42"/>
  <c r="D1747" i="42"/>
  <c r="E1747" i="42"/>
  <c r="C1748" i="42"/>
  <c r="D1748" i="42"/>
  <c r="E1748" i="42"/>
  <c r="C1749" i="42"/>
  <c r="D1749" i="42"/>
  <c r="E1749" i="42"/>
  <c r="C1750" i="42"/>
  <c r="D1750" i="42"/>
  <c r="E1750" i="42"/>
  <c r="C1751" i="42"/>
  <c r="D1751" i="42"/>
  <c r="E1751" i="42"/>
  <c r="C1752" i="42"/>
  <c r="D1752" i="42"/>
  <c r="E1752" i="42"/>
  <c r="C1753" i="42"/>
  <c r="D1753" i="42"/>
  <c r="E1753" i="42"/>
  <c r="C1754" i="42"/>
  <c r="D1754" i="42"/>
  <c r="E1754" i="42"/>
  <c r="C1755" i="42"/>
  <c r="D1755" i="42"/>
  <c r="E1755" i="42"/>
  <c r="C1756" i="42"/>
  <c r="D1756" i="42"/>
  <c r="E1756" i="42"/>
  <c r="C1757" i="42"/>
  <c r="D1757" i="42"/>
  <c r="E1757" i="42"/>
  <c r="C1758" i="42"/>
  <c r="D1758" i="42"/>
  <c r="E1758" i="42"/>
  <c r="C1759" i="42"/>
  <c r="D1759" i="42"/>
  <c r="E1759" i="42"/>
  <c r="C1760" i="42"/>
  <c r="D1760" i="42"/>
  <c r="E1760" i="42"/>
  <c r="C1761" i="42"/>
  <c r="D1761" i="42"/>
  <c r="E1761" i="42"/>
  <c r="C1762" i="42"/>
  <c r="D1762" i="42"/>
  <c r="E1762" i="42"/>
  <c r="C1763" i="42"/>
  <c r="D1763" i="42"/>
  <c r="E1763" i="42"/>
  <c r="C1764" i="42"/>
  <c r="D1764" i="42"/>
  <c r="E1764" i="42"/>
  <c r="C1765" i="42"/>
  <c r="D1765" i="42"/>
  <c r="E1765" i="42"/>
  <c r="C1766" i="42"/>
  <c r="D1766" i="42"/>
  <c r="E1766" i="42"/>
  <c r="C1767" i="42"/>
  <c r="D1767" i="42"/>
  <c r="E1767" i="42"/>
  <c r="C1768" i="42"/>
  <c r="D1768" i="42"/>
  <c r="E1768" i="42"/>
  <c r="C1769" i="42"/>
  <c r="D1769" i="42"/>
  <c r="E1769" i="42"/>
  <c r="C1770" i="42"/>
  <c r="D1770" i="42"/>
  <c r="E1770" i="42"/>
  <c r="C1771" i="42"/>
  <c r="D1771" i="42"/>
  <c r="E1771" i="42"/>
  <c r="C1772" i="42"/>
  <c r="D1772" i="42"/>
  <c r="E1772" i="42"/>
  <c r="C1773" i="42"/>
  <c r="D1773" i="42"/>
  <c r="E1773" i="42"/>
  <c r="C1774" i="42"/>
  <c r="D1774" i="42"/>
  <c r="E1774" i="42"/>
  <c r="C1775" i="42"/>
  <c r="D1775" i="42"/>
  <c r="E1775" i="42"/>
  <c r="C1776" i="42"/>
  <c r="D1776" i="42"/>
  <c r="E1776" i="42"/>
  <c r="C1777" i="42"/>
  <c r="D1777" i="42"/>
  <c r="E1777" i="42"/>
  <c r="C1778" i="42"/>
  <c r="D1778" i="42"/>
  <c r="E1778" i="42"/>
  <c r="C1779" i="42"/>
  <c r="D1779" i="42"/>
  <c r="E1779" i="42"/>
  <c r="C1780" i="42"/>
  <c r="D1780" i="42"/>
  <c r="E1780" i="42"/>
  <c r="C1781" i="42"/>
  <c r="D1781" i="42"/>
  <c r="E1781" i="42"/>
  <c r="C1782" i="42"/>
  <c r="D1782" i="42"/>
  <c r="E1782" i="42"/>
  <c r="C1783" i="42"/>
  <c r="D1783" i="42"/>
  <c r="E1783" i="42"/>
  <c r="C1784" i="42"/>
  <c r="D1784" i="42"/>
  <c r="E1784" i="42"/>
  <c r="C1785" i="42"/>
  <c r="D1785" i="42"/>
  <c r="E1785" i="42"/>
  <c r="C1786" i="42"/>
  <c r="D1786" i="42"/>
  <c r="E1786" i="42"/>
  <c r="C1787" i="42"/>
  <c r="D1787" i="42"/>
  <c r="E1787" i="42"/>
  <c r="C1788" i="42"/>
  <c r="D1788" i="42"/>
  <c r="E1788" i="42"/>
  <c r="C1789" i="42"/>
  <c r="D1789" i="42"/>
  <c r="E1789" i="42"/>
  <c r="C1790" i="42"/>
  <c r="D1790" i="42"/>
  <c r="E1790" i="42"/>
  <c r="C1791" i="42"/>
  <c r="D1791" i="42"/>
  <c r="E1791" i="42"/>
  <c r="C1792" i="42"/>
  <c r="D1792" i="42"/>
  <c r="E1792" i="42"/>
  <c r="C1793" i="42"/>
  <c r="D1793" i="42"/>
  <c r="E1793" i="42"/>
  <c r="C1794" i="42"/>
  <c r="D1794" i="42"/>
  <c r="E1794" i="42"/>
  <c r="C1795" i="42"/>
  <c r="D1795" i="42"/>
  <c r="E1795" i="42"/>
  <c r="C1796" i="42"/>
  <c r="D1796" i="42"/>
  <c r="E1796" i="42"/>
  <c r="C1797" i="42"/>
  <c r="D1797" i="42"/>
  <c r="E1797" i="42"/>
  <c r="C1798" i="42"/>
  <c r="D1798" i="42"/>
  <c r="E1798" i="42"/>
  <c r="C1799" i="42"/>
  <c r="D1799" i="42"/>
  <c r="E1799" i="42"/>
  <c r="C1800" i="42"/>
  <c r="D1800" i="42"/>
  <c r="E1800" i="42"/>
  <c r="C1801" i="42"/>
  <c r="D1801" i="42"/>
  <c r="E1801" i="42"/>
  <c r="C1802" i="42"/>
  <c r="D1802" i="42"/>
  <c r="E1802" i="42"/>
  <c r="C1803" i="42"/>
  <c r="D1803" i="42"/>
  <c r="E1803" i="42"/>
  <c r="C1804" i="42"/>
  <c r="D1804" i="42"/>
  <c r="E1804" i="42"/>
  <c r="C1805" i="42"/>
  <c r="D1805" i="42"/>
  <c r="E1805" i="42"/>
  <c r="C1806" i="42"/>
  <c r="D1806" i="42"/>
  <c r="E1806" i="42"/>
  <c r="C1807" i="42"/>
  <c r="D1807" i="42"/>
  <c r="E1807" i="42"/>
  <c r="C1808" i="42"/>
  <c r="D1808" i="42"/>
  <c r="E1808" i="42"/>
  <c r="C1809" i="42"/>
  <c r="D1809" i="42"/>
  <c r="E1809" i="42"/>
  <c r="C1810" i="42"/>
  <c r="D1810" i="42"/>
  <c r="E1810" i="42"/>
  <c r="C1811" i="42"/>
  <c r="D1811" i="42"/>
  <c r="E1811" i="42"/>
  <c r="C1812" i="42"/>
  <c r="D1812" i="42"/>
  <c r="E1812" i="42"/>
  <c r="C1813" i="42"/>
  <c r="D1813" i="42"/>
  <c r="E1813" i="42"/>
  <c r="C1814" i="42"/>
  <c r="D1814" i="42"/>
  <c r="E1814" i="42"/>
  <c r="C1815" i="42"/>
  <c r="D1815" i="42"/>
  <c r="E1815" i="42"/>
  <c r="C1816" i="42"/>
  <c r="D1816" i="42"/>
  <c r="E1816" i="42"/>
  <c r="C1817" i="42"/>
  <c r="D1817" i="42"/>
  <c r="E1817" i="42"/>
  <c r="C1818" i="42"/>
  <c r="D1818" i="42"/>
  <c r="E1818" i="42"/>
  <c r="C1819" i="42"/>
  <c r="D1819" i="42"/>
  <c r="E1819" i="42"/>
  <c r="C1820" i="42"/>
  <c r="D1820" i="42"/>
  <c r="E1820" i="42"/>
  <c r="C1821" i="42"/>
  <c r="D1821" i="42"/>
  <c r="E1821" i="42"/>
  <c r="C1822" i="42"/>
  <c r="D1822" i="42"/>
  <c r="E1822" i="42"/>
  <c r="C1823" i="42"/>
  <c r="D1823" i="42"/>
  <c r="E1823" i="42"/>
  <c r="C1824" i="42"/>
  <c r="D1824" i="42"/>
  <c r="E1824" i="42"/>
  <c r="C1825" i="42"/>
  <c r="D1825" i="42"/>
  <c r="E1825" i="42"/>
  <c r="C1826" i="42"/>
  <c r="D1826" i="42"/>
  <c r="E1826" i="42"/>
  <c r="C1827" i="42"/>
  <c r="D1827" i="42"/>
  <c r="E1827" i="42"/>
  <c r="C1828" i="42"/>
  <c r="D1828" i="42"/>
  <c r="E1828" i="42"/>
  <c r="C1829" i="42"/>
  <c r="D1829" i="42"/>
  <c r="E1829" i="42"/>
  <c r="C1830" i="42"/>
  <c r="D1830" i="42"/>
  <c r="E1830" i="42"/>
  <c r="C1831" i="42"/>
  <c r="D1831" i="42"/>
  <c r="E1831" i="42"/>
  <c r="C1832" i="42"/>
  <c r="D1832" i="42"/>
  <c r="E1832" i="42"/>
  <c r="C1274" i="42"/>
  <c r="D1274" i="42"/>
  <c r="E1274" i="42"/>
  <c r="C1275" i="42"/>
  <c r="D1275" i="42"/>
  <c r="E1275" i="42"/>
  <c r="C1276" i="42"/>
  <c r="D1276" i="42"/>
  <c r="E1276" i="42"/>
  <c r="C1277" i="42"/>
  <c r="D1277" i="42"/>
  <c r="E1277" i="42"/>
  <c r="C1278" i="42"/>
  <c r="D1278" i="42"/>
  <c r="E1278" i="42"/>
  <c r="C1279" i="42"/>
  <c r="D1279" i="42"/>
  <c r="E1279" i="42"/>
  <c r="C1280" i="42"/>
  <c r="D1280" i="42"/>
  <c r="E1280" i="42"/>
  <c r="C1281" i="42"/>
  <c r="D1281" i="42"/>
  <c r="E1281" i="42"/>
  <c r="C1282" i="42"/>
  <c r="D1282" i="42"/>
  <c r="E1282" i="42"/>
  <c r="C1283" i="42"/>
  <c r="D1283" i="42"/>
  <c r="E1283" i="42"/>
  <c r="C1284" i="42"/>
  <c r="D1284" i="42"/>
  <c r="E1284" i="42"/>
  <c r="C1285" i="42"/>
  <c r="D1285" i="42"/>
  <c r="E1285" i="42"/>
  <c r="C1286" i="42"/>
  <c r="D1286" i="42"/>
  <c r="E1286" i="42"/>
  <c r="C1287" i="42"/>
  <c r="D1287" i="42"/>
  <c r="E1287" i="42"/>
  <c r="C1288" i="42"/>
  <c r="D1288" i="42"/>
  <c r="E1288" i="42"/>
  <c r="C1289" i="42"/>
  <c r="D1289" i="42"/>
  <c r="E1289" i="42"/>
  <c r="C1290" i="42"/>
  <c r="D1290" i="42"/>
  <c r="E1290" i="42"/>
  <c r="C1291" i="42"/>
  <c r="D1291" i="42"/>
  <c r="E1291" i="42"/>
  <c r="C1292" i="42"/>
  <c r="D1292" i="42"/>
  <c r="E1292" i="42"/>
  <c r="C1293" i="42"/>
  <c r="D1293" i="42"/>
  <c r="E1293" i="42"/>
  <c r="C1294" i="42"/>
  <c r="D1294" i="42"/>
  <c r="E1294" i="42"/>
  <c r="C1295" i="42"/>
  <c r="D1295" i="42"/>
  <c r="E1295" i="42"/>
  <c r="C1296" i="42"/>
  <c r="D1296" i="42"/>
  <c r="E1296" i="42"/>
  <c r="C1297" i="42"/>
  <c r="D1297" i="42"/>
  <c r="E1297" i="42"/>
  <c r="C1298" i="42"/>
  <c r="D1298" i="42"/>
  <c r="E1298" i="42"/>
  <c r="C1299" i="42"/>
  <c r="D1299" i="42"/>
  <c r="E1299" i="42"/>
  <c r="C1300" i="42"/>
  <c r="D1300" i="42"/>
  <c r="E1300" i="42"/>
  <c r="C1301" i="42"/>
  <c r="D1301" i="42"/>
  <c r="E1301" i="42"/>
  <c r="C1302" i="42"/>
  <c r="D1302" i="42"/>
  <c r="E1302" i="42"/>
  <c r="C1303" i="42"/>
  <c r="D1303" i="42"/>
  <c r="E1303" i="42"/>
  <c r="C1304" i="42"/>
  <c r="D1304" i="42"/>
  <c r="E1304" i="42"/>
  <c r="C1305" i="42"/>
  <c r="D1305" i="42"/>
  <c r="E1305" i="42"/>
  <c r="C1306" i="42"/>
  <c r="D1306" i="42"/>
  <c r="E1306" i="42"/>
  <c r="C1307" i="42"/>
  <c r="D1307" i="42"/>
  <c r="E1307" i="42"/>
  <c r="C1308" i="42"/>
  <c r="D1308" i="42"/>
  <c r="E1308" i="42"/>
  <c r="C1309" i="42"/>
  <c r="D1309" i="42"/>
  <c r="E1309" i="42"/>
  <c r="C1310" i="42"/>
  <c r="D1310" i="42"/>
  <c r="E1310" i="42"/>
  <c r="C1311" i="42"/>
  <c r="D1311" i="42"/>
  <c r="E1311" i="42"/>
  <c r="C1312" i="42"/>
  <c r="D1312" i="42"/>
  <c r="E1312" i="42"/>
  <c r="C1313" i="42"/>
  <c r="D1313" i="42"/>
  <c r="E1313" i="42"/>
  <c r="C1314" i="42"/>
  <c r="D1314" i="42"/>
  <c r="E1314" i="42"/>
  <c r="C1315" i="42"/>
  <c r="D1315" i="42"/>
  <c r="E1315" i="42"/>
  <c r="C1316" i="42"/>
  <c r="D1316" i="42"/>
  <c r="E1316" i="42"/>
  <c r="C1317" i="42"/>
  <c r="D1317" i="42"/>
  <c r="E1317" i="42"/>
  <c r="C1318" i="42"/>
  <c r="D1318" i="42"/>
  <c r="E1318" i="42"/>
  <c r="C1319" i="42"/>
  <c r="D1319" i="42"/>
  <c r="E1319" i="42"/>
  <c r="C1320" i="42"/>
  <c r="D1320" i="42"/>
  <c r="E1320" i="42"/>
  <c r="C1321" i="42"/>
  <c r="D1321" i="42"/>
  <c r="E1321" i="42"/>
  <c r="C1322" i="42"/>
  <c r="D1322" i="42"/>
  <c r="E1322" i="42"/>
  <c r="C1323" i="42"/>
  <c r="D1323" i="42"/>
  <c r="E1323" i="42"/>
  <c r="C1324" i="42"/>
  <c r="D1324" i="42"/>
  <c r="E1324" i="42"/>
  <c r="C1325" i="42"/>
  <c r="D1325" i="42"/>
  <c r="E1325" i="42"/>
  <c r="C1326" i="42"/>
  <c r="D1326" i="42"/>
  <c r="E1326" i="42"/>
  <c r="C1327" i="42"/>
  <c r="D1327" i="42"/>
  <c r="E1327" i="42"/>
  <c r="C1328" i="42"/>
  <c r="D1328" i="42"/>
  <c r="E1328" i="42"/>
  <c r="C1329" i="42"/>
  <c r="D1329" i="42"/>
  <c r="E1329" i="42"/>
  <c r="C1330" i="42"/>
  <c r="D1330" i="42"/>
  <c r="E1330" i="42"/>
  <c r="C1331" i="42"/>
  <c r="D1331" i="42"/>
  <c r="E1331" i="42"/>
  <c r="C1332" i="42"/>
  <c r="D1332" i="42"/>
  <c r="E1332" i="42"/>
  <c r="C1333" i="42"/>
  <c r="D1333" i="42"/>
  <c r="E1333" i="42"/>
  <c r="C1334" i="42"/>
  <c r="D1334" i="42"/>
  <c r="E1334" i="42"/>
  <c r="C1335" i="42"/>
  <c r="D1335" i="42"/>
  <c r="E1335" i="42"/>
  <c r="C1336" i="42"/>
  <c r="D1336" i="42"/>
  <c r="E1336" i="42"/>
  <c r="C1337" i="42"/>
  <c r="D1337" i="42"/>
  <c r="E1337" i="42"/>
  <c r="C1338" i="42"/>
  <c r="D1338" i="42"/>
  <c r="E1338" i="42"/>
  <c r="C1339" i="42"/>
  <c r="D1339" i="42"/>
  <c r="E1339" i="42"/>
  <c r="C1340" i="42"/>
  <c r="D1340" i="42"/>
  <c r="E1340" i="42"/>
  <c r="C1341" i="42"/>
  <c r="D1341" i="42"/>
  <c r="E1341" i="42"/>
  <c r="C1342" i="42"/>
  <c r="D1342" i="42"/>
  <c r="E1342" i="42"/>
  <c r="C1343" i="42"/>
  <c r="D1343" i="42"/>
  <c r="E1343" i="42"/>
  <c r="C1344" i="42"/>
  <c r="D1344" i="42"/>
  <c r="E1344" i="42"/>
  <c r="C1345" i="42"/>
  <c r="D1345" i="42"/>
  <c r="E1345" i="42"/>
  <c r="C1346" i="42"/>
  <c r="D1346" i="42"/>
  <c r="E1346" i="42"/>
  <c r="C1347" i="42"/>
  <c r="D1347" i="42"/>
  <c r="E1347" i="42"/>
  <c r="C1348" i="42"/>
  <c r="D1348" i="42"/>
  <c r="E1348" i="42"/>
  <c r="C1349" i="42"/>
  <c r="D1349" i="42"/>
  <c r="E1349" i="42"/>
  <c r="C1350" i="42"/>
  <c r="D1350" i="42"/>
  <c r="E1350" i="42"/>
  <c r="C1351" i="42"/>
  <c r="D1351" i="42"/>
  <c r="E1351" i="42"/>
  <c r="C1352" i="42"/>
  <c r="D1352" i="42"/>
  <c r="E1352" i="42"/>
  <c r="C1353" i="42"/>
  <c r="D1353" i="42"/>
  <c r="E1353" i="42"/>
  <c r="C1354" i="42"/>
  <c r="D1354" i="42"/>
  <c r="E1354" i="42"/>
  <c r="C1355" i="42"/>
  <c r="D1355" i="42"/>
  <c r="E1355" i="42"/>
  <c r="C1356" i="42"/>
  <c r="D1356" i="42"/>
  <c r="E1356" i="42"/>
  <c r="C1357" i="42"/>
  <c r="D1357" i="42"/>
  <c r="E1357" i="42"/>
  <c r="C1358" i="42"/>
  <c r="D1358" i="42"/>
  <c r="E1358" i="42"/>
  <c r="C1359" i="42"/>
  <c r="D1359" i="42"/>
  <c r="E1359" i="42"/>
  <c r="C1360" i="42"/>
  <c r="D1360" i="42"/>
  <c r="E1360" i="42"/>
  <c r="C1361" i="42"/>
  <c r="D1361" i="42"/>
  <c r="E1361" i="42"/>
  <c r="C1362" i="42"/>
  <c r="D1362" i="42"/>
  <c r="E1362" i="42"/>
  <c r="C1363" i="42"/>
  <c r="D1363" i="42"/>
  <c r="E1363" i="42"/>
  <c r="C1364" i="42"/>
  <c r="D1364" i="42"/>
  <c r="E1364" i="42"/>
  <c r="C1365" i="42"/>
  <c r="D1365" i="42"/>
  <c r="E1365" i="42"/>
  <c r="C1366" i="42"/>
  <c r="D1366" i="42"/>
  <c r="E1366" i="42"/>
  <c r="C1367" i="42"/>
  <c r="D1367" i="42"/>
  <c r="E1367" i="42"/>
  <c r="C1368" i="42"/>
  <c r="D1368" i="42"/>
  <c r="E1368" i="42"/>
  <c r="C1369" i="42"/>
  <c r="D1369" i="42"/>
  <c r="E1369" i="42"/>
  <c r="C1370" i="42"/>
  <c r="D1370" i="42"/>
  <c r="E1370" i="42"/>
  <c r="C1371" i="42"/>
  <c r="D1371" i="42"/>
  <c r="E1371" i="42"/>
  <c r="C1372" i="42"/>
  <c r="D1372" i="42"/>
  <c r="E1372" i="42"/>
  <c r="C1373" i="42"/>
  <c r="D1373" i="42"/>
  <c r="E1373" i="42"/>
  <c r="C1374" i="42"/>
  <c r="D1374" i="42"/>
  <c r="E1374" i="42"/>
  <c r="C1375" i="42"/>
  <c r="D1375" i="42"/>
  <c r="E1375" i="42"/>
  <c r="C1376" i="42"/>
  <c r="D1376" i="42"/>
  <c r="E1376" i="42"/>
  <c r="C1377" i="42"/>
  <c r="D1377" i="42"/>
  <c r="E1377" i="42"/>
  <c r="C1378" i="42"/>
  <c r="D1378" i="42"/>
  <c r="E1378" i="42"/>
  <c r="C1379" i="42"/>
  <c r="D1379" i="42"/>
  <c r="E1379" i="42"/>
  <c r="C1380" i="42"/>
  <c r="D1380" i="42"/>
  <c r="E1380" i="42"/>
  <c r="C1381" i="42"/>
  <c r="D1381" i="42"/>
  <c r="E1381" i="42"/>
  <c r="C1382" i="42"/>
  <c r="D1382" i="42"/>
  <c r="E1382" i="42"/>
  <c r="C1383" i="42"/>
  <c r="D1383" i="42"/>
  <c r="E1383" i="42"/>
  <c r="C1384" i="42"/>
  <c r="D1384" i="42"/>
  <c r="E1384" i="42"/>
  <c r="C1385" i="42"/>
  <c r="D1385" i="42"/>
  <c r="E1385" i="42"/>
  <c r="C1386" i="42"/>
  <c r="D1386" i="42"/>
  <c r="E1386" i="42"/>
  <c r="C1387" i="42"/>
  <c r="D1387" i="42"/>
  <c r="E1387" i="42"/>
  <c r="C1388" i="42"/>
  <c r="D1388" i="42"/>
  <c r="E1388" i="42"/>
  <c r="C1389" i="42"/>
  <c r="D1389" i="42"/>
  <c r="E1389" i="42"/>
  <c r="C1390" i="42"/>
  <c r="D1390" i="42"/>
  <c r="E1390" i="42"/>
  <c r="C1391" i="42"/>
  <c r="D1391" i="42"/>
  <c r="E1391" i="42"/>
  <c r="C1392" i="42"/>
  <c r="D1392" i="42"/>
  <c r="E1392" i="42"/>
  <c r="C1393" i="42"/>
  <c r="D1393" i="42"/>
  <c r="E1393" i="42"/>
  <c r="C1394" i="42"/>
  <c r="D1394" i="42"/>
  <c r="E1394" i="42"/>
  <c r="C1395" i="42"/>
  <c r="D1395" i="42"/>
  <c r="E1395" i="42"/>
  <c r="C1396" i="42"/>
  <c r="D1396" i="42"/>
  <c r="E1396" i="42"/>
  <c r="C1397" i="42"/>
  <c r="D1397" i="42"/>
  <c r="E1397" i="42"/>
  <c r="C1398" i="42"/>
  <c r="D1398" i="42"/>
  <c r="E1398" i="42"/>
  <c r="C1399" i="42"/>
  <c r="D1399" i="42"/>
  <c r="E1399" i="42"/>
  <c r="C1400" i="42"/>
  <c r="D1400" i="42"/>
  <c r="E1400" i="42"/>
  <c r="C1401" i="42"/>
  <c r="D1401" i="42"/>
  <c r="E1401" i="42"/>
  <c r="C1402" i="42"/>
  <c r="D1402" i="42"/>
  <c r="E1402" i="42"/>
  <c r="C1403" i="42"/>
  <c r="D1403" i="42"/>
  <c r="E1403" i="42"/>
  <c r="C1404" i="42"/>
  <c r="D1404" i="42"/>
  <c r="E1404" i="42"/>
  <c r="C1405" i="42"/>
  <c r="D1405" i="42"/>
  <c r="E1405" i="42"/>
  <c r="C1406" i="42"/>
  <c r="D1406" i="42"/>
  <c r="E1406" i="42"/>
  <c r="C1407" i="42"/>
  <c r="D1407" i="42"/>
  <c r="E1407" i="42"/>
  <c r="C1408" i="42"/>
  <c r="D1408" i="42"/>
  <c r="E1408" i="42"/>
  <c r="C1409" i="42"/>
  <c r="D1409" i="42"/>
  <c r="E1409" i="42"/>
  <c r="C1410" i="42"/>
  <c r="D1410" i="42"/>
  <c r="E1410" i="42"/>
  <c r="C1411" i="42"/>
  <c r="D1411" i="42"/>
  <c r="E1411" i="42"/>
  <c r="C1412" i="42"/>
  <c r="D1412" i="42"/>
  <c r="E1412" i="42"/>
  <c r="C1413" i="42"/>
  <c r="D1413" i="42"/>
  <c r="E1413" i="42"/>
  <c r="C1414" i="42"/>
  <c r="D1414" i="42"/>
  <c r="E1414" i="42"/>
  <c r="C1415" i="42"/>
  <c r="D1415" i="42"/>
  <c r="E1415" i="42"/>
  <c r="C1416" i="42"/>
  <c r="D1416" i="42"/>
  <c r="E1416" i="42"/>
  <c r="C1417" i="42"/>
  <c r="D1417" i="42"/>
  <c r="E1417" i="42"/>
  <c r="C1418" i="42"/>
  <c r="D1418" i="42"/>
  <c r="E1418" i="42"/>
  <c r="C1419" i="42"/>
  <c r="D1419" i="42"/>
  <c r="E1419" i="42"/>
  <c r="C1420" i="42"/>
  <c r="D1420" i="42"/>
  <c r="E1420" i="42"/>
  <c r="C1421" i="42"/>
  <c r="D1421" i="42"/>
  <c r="E1421" i="42"/>
  <c r="C1422" i="42"/>
  <c r="D1422" i="42"/>
  <c r="E1422" i="42"/>
  <c r="C1423" i="42"/>
  <c r="D1423" i="42"/>
  <c r="E1423" i="42"/>
  <c r="C1424" i="42"/>
  <c r="D1424" i="42"/>
  <c r="E1424" i="42"/>
  <c r="C1425" i="42"/>
  <c r="D1425" i="42"/>
  <c r="E1425" i="42"/>
  <c r="C1426" i="42"/>
  <c r="D1426" i="42"/>
  <c r="E1426" i="42"/>
  <c r="C1427" i="42"/>
  <c r="D1427" i="42"/>
  <c r="E1427" i="42"/>
  <c r="C1428" i="42"/>
  <c r="D1428" i="42"/>
  <c r="E1428" i="42"/>
  <c r="C1429" i="42"/>
  <c r="D1429" i="42"/>
  <c r="E1429" i="42"/>
  <c r="C1430" i="42"/>
  <c r="D1430" i="42"/>
  <c r="E1430" i="42"/>
  <c r="C1431" i="42"/>
  <c r="D1431" i="42"/>
  <c r="E1431" i="42"/>
  <c r="C1432" i="42"/>
  <c r="D1432" i="42"/>
  <c r="E1432" i="42"/>
  <c r="C1433" i="42"/>
  <c r="D1433" i="42"/>
  <c r="E1433" i="42"/>
  <c r="C1434" i="42"/>
  <c r="D1434" i="42"/>
  <c r="E1434" i="42"/>
  <c r="C1435" i="42"/>
  <c r="D1435" i="42"/>
  <c r="E1435" i="42"/>
  <c r="C1436" i="42"/>
  <c r="D1436" i="42"/>
  <c r="E1436" i="42"/>
  <c r="C1437" i="42"/>
  <c r="D1437" i="42"/>
  <c r="E1437" i="42"/>
  <c r="C1438" i="42"/>
  <c r="D1438" i="42"/>
  <c r="E1438" i="42"/>
  <c r="C1439" i="42"/>
  <c r="D1439" i="42"/>
  <c r="E1439" i="42"/>
  <c r="C1440" i="42"/>
  <c r="D1440" i="42"/>
  <c r="E1440" i="42"/>
  <c r="C1441" i="42"/>
  <c r="D1441" i="42"/>
  <c r="E1441" i="42"/>
  <c r="C1442" i="42"/>
  <c r="D1442" i="42"/>
  <c r="E1442" i="42"/>
  <c r="C1443" i="42"/>
  <c r="D1443" i="42"/>
  <c r="E1443" i="42"/>
  <c r="C1444" i="42"/>
  <c r="D1444" i="42"/>
  <c r="E1444" i="42"/>
  <c r="C1445" i="42"/>
  <c r="D1445" i="42"/>
  <c r="E1445" i="42"/>
  <c r="C1446" i="42"/>
  <c r="D1446" i="42"/>
  <c r="E1446" i="42"/>
  <c r="C1447" i="42"/>
  <c r="D1447" i="42"/>
  <c r="E1447" i="42"/>
  <c r="C1448" i="42"/>
  <c r="D1448" i="42"/>
  <c r="E1448" i="42"/>
  <c r="C1449" i="42"/>
  <c r="D1449" i="42"/>
  <c r="E1449" i="42"/>
  <c r="C1450" i="42"/>
  <c r="D1450" i="42"/>
  <c r="E1450" i="42"/>
  <c r="C1451" i="42"/>
  <c r="D1451" i="42"/>
  <c r="E1451" i="42"/>
  <c r="C1452" i="42"/>
  <c r="D1452" i="42"/>
  <c r="E1452" i="42"/>
  <c r="C1453" i="42"/>
  <c r="D1453" i="42"/>
  <c r="E1453" i="42"/>
  <c r="C1454" i="42"/>
  <c r="D1454" i="42"/>
  <c r="E1454" i="42"/>
  <c r="C1455" i="42"/>
  <c r="D1455" i="42"/>
  <c r="E1455" i="42"/>
  <c r="C1456" i="42"/>
  <c r="D1456" i="42"/>
  <c r="E1456" i="42"/>
  <c r="C1457" i="42"/>
  <c r="D1457" i="42"/>
  <c r="E1457" i="42"/>
  <c r="C1458" i="42"/>
  <c r="D1458" i="42"/>
  <c r="E1458" i="42"/>
  <c r="C1459" i="42"/>
  <c r="D1459" i="42"/>
  <c r="E1459" i="42"/>
  <c r="C1460" i="42"/>
  <c r="D1460" i="42"/>
  <c r="E1460" i="42"/>
  <c r="C1461" i="42"/>
  <c r="D1461" i="42"/>
  <c r="E1461" i="42"/>
  <c r="C1462" i="42"/>
  <c r="D1462" i="42"/>
  <c r="E1462" i="42"/>
  <c r="C1463" i="42"/>
  <c r="D1463" i="42"/>
  <c r="E1463" i="42"/>
  <c r="C1464" i="42"/>
  <c r="D1464" i="42"/>
  <c r="E1464" i="42"/>
  <c r="C1465" i="42"/>
  <c r="D1465" i="42"/>
  <c r="E1465" i="42"/>
  <c r="C1466" i="42"/>
  <c r="D1466" i="42"/>
  <c r="E1466" i="42"/>
  <c r="C1467" i="42"/>
  <c r="D1467" i="42"/>
  <c r="E1467" i="42"/>
  <c r="C1145" i="42"/>
  <c r="D1145" i="42"/>
  <c r="E1145" i="42"/>
  <c r="C1146" i="42"/>
  <c r="D1146" i="42"/>
  <c r="E1146" i="42"/>
  <c r="C1147" i="42"/>
  <c r="D1147" i="42"/>
  <c r="E1147" i="42"/>
  <c r="C1148" i="42"/>
  <c r="D1148" i="42"/>
  <c r="E1148" i="42"/>
  <c r="C1149" i="42"/>
  <c r="D1149" i="42"/>
  <c r="E1149" i="42"/>
  <c r="C1150" i="42"/>
  <c r="D1150" i="42"/>
  <c r="E1150" i="42"/>
  <c r="C1151" i="42"/>
  <c r="D1151" i="42"/>
  <c r="E1151" i="42"/>
  <c r="C1152" i="42"/>
  <c r="D1152" i="42"/>
  <c r="E1152" i="42"/>
  <c r="C1153" i="42"/>
  <c r="D1153" i="42"/>
  <c r="E1153" i="42"/>
  <c r="C1154" i="42"/>
  <c r="D1154" i="42"/>
  <c r="E1154" i="42"/>
  <c r="C1155" i="42"/>
  <c r="D1155" i="42"/>
  <c r="E1155" i="42"/>
  <c r="C1156" i="42"/>
  <c r="D1156" i="42"/>
  <c r="E1156" i="42"/>
  <c r="C1157" i="42"/>
  <c r="D1157" i="42"/>
  <c r="E1157" i="42"/>
  <c r="C1158" i="42"/>
  <c r="D1158" i="42"/>
  <c r="E1158" i="42"/>
  <c r="C1159" i="42"/>
  <c r="D1159" i="42"/>
  <c r="E1159" i="42"/>
  <c r="C1160" i="42"/>
  <c r="D1160" i="42"/>
  <c r="E1160" i="42"/>
  <c r="C1161" i="42"/>
  <c r="D1161" i="42"/>
  <c r="E1161" i="42"/>
  <c r="C1162" i="42"/>
  <c r="D1162" i="42"/>
  <c r="E1162" i="42"/>
  <c r="C1163" i="42"/>
  <c r="D1163" i="42"/>
  <c r="E1163" i="42"/>
  <c r="C1164" i="42"/>
  <c r="D1164" i="42"/>
  <c r="E1164" i="42"/>
  <c r="C1165" i="42"/>
  <c r="D1165" i="42"/>
  <c r="E1165" i="42"/>
  <c r="C1166" i="42"/>
  <c r="D1166" i="42"/>
  <c r="E1166" i="42"/>
  <c r="C1167" i="42"/>
  <c r="D1167" i="42"/>
  <c r="E1167" i="42"/>
  <c r="C1168" i="42"/>
  <c r="D1168" i="42"/>
  <c r="E1168" i="42"/>
  <c r="C1169" i="42"/>
  <c r="D1169" i="42"/>
  <c r="E1169" i="42"/>
  <c r="C1170" i="42"/>
  <c r="D1170" i="42"/>
  <c r="E1170" i="42"/>
  <c r="C1171" i="42"/>
  <c r="D1171" i="42"/>
  <c r="E1171" i="42"/>
  <c r="C1172" i="42"/>
  <c r="D1172" i="42"/>
  <c r="E1172" i="42"/>
  <c r="C1173" i="42"/>
  <c r="D1173" i="42"/>
  <c r="E1173" i="42"/>
  <c r="C1174" i="42"/>
  <c r="D1174" i="42"/>
  <c r="E1174" i="42"/>
  <c r="C1175" i="42"/>
  <c r="D1175" i="42"/>
  <c r="E1175" i="42"/>
  <c r="C1176" i="42"/>
  <c r="D1176" i="42"/>
  <c r="E1176" i="42"/>
  <c r="C1177" i="42"/>
  <c r="D1177" i="42"/>
  <c r="E1177" i="42"/>
  <c r="C1178" i="42"/>
  <c r="D1178" i="42"/>
  <c r="E1178" i="42"/>
  <c r="C1179" i="42"/>
  <c r="D1179" i="42"/>
  <c r="E1179" i="42"/>
  <c r="C1180" i="42"/>
  <c r="D1180" i="42"/>
  <c r="E1180" i="42"/>
  <c r="C1181" i="42"/>
  <c r="D1181" i="42"/>
  <c r="E1181" i="42"/>
  <c r="C1182" i="42"/>
  <c r="D1182" i="42"/>
  <c r="E1182" i="42"/>
  <c r="C1183" i="42"/>
  <c r="D1183" i="42"/>
  <c r="E1183" i="42"/>
  <c r="C1184" i="42"/>
  <c r="D1184" i="42"/>
  <c r="E1184" i="42"/>
  <c r="C1185" i="42"/>
  <c r="D1185" i="42"/>
  <c r="E1185" i="42"/>
  <c r="C1186" i="42"/>
  <c r="D1186" i="42"/>
  <c r="E1186" i="42"/>
  <c r="C1187" i="42"/>
  <c r="D1187" i="42"/>
  <c r="E1187" i="42"/>
  <c r="C1188" i="42"/>
  <c r="D1188" i="42"/>
  <c r="E1188" i="42"/>
  <c r="C1189" i="42"/>
  <c r="D1189" i="42"/>
  <c r="E1189" i="42"/>
  <c r="C1190" i="42"/>
  <c r="D1190" i="42"/>
  <c r="E1190" i="42"/>
  <c r="C1191" i="42"/>
  <c r="D1191" i="42"/>
  <c r="E1191" i="42"/>
  <c r="C1192" i="42"/>
  <c r="D1192" i="42"/>
  <c r="E1192" i="42"/>
  <c r="C1193" i="42"/>
  <c r="D1193" i="42"/>
  <c r="E1193" i="42"/>
  <c r="C1194" i="42"/>
  <c r="D1194" i="42"/>
  <c r="E1194" i="42"/>
  <c r="C1195" i="42"/>
  <c r="D1195" i="42"/>
  <c r="E1195" i="42"/>
  <c r="C1196" i="42"/>
  <c r="D1196" i="42"/>
  <c r="E1196" i="42"/>
  <c r="C1199" i="42"/>
  <c r="D1199" i="42"/>
  <c r="E1199" i="42"/>
  <c r="C1200" i="42"/>
  <c r="D1200" i="42"/>
  <c r="E1200" i="42"/>
  <c r="C1201" i="42"/>
  <c r="D1201" i="42"/>
  <c r="E1201" i="42"/>
  <c r="C1202" i="42"/>
  <c r="D1202" i="42"/>
  <c r="E1202" i="42"/>
  <c r="C1203" i="42"/>
  <c r="D1203" i="42"/>
  <c r="E1203" i="42"/>
  <c r="C1205" i="42"/>
  <c r="D1205" i="42"/>
  <c r="E1205" i="42"/>
  <c r="C1206" i="42"/>
  <c r="D1206" i="42"/>
  <c r="E1206" i="42"/>
  <c r="C1207" i="42"/>
  <c r="D1207" i="42"/>
  <c r="E1207" i="42"/>
  <c r="C1208" i="42"/>
  <c r="D1208" i="42"/>
  <c r="E1208" i="42"/>
  <c r="C1209" i="42"/>
  <c r="D1209" i="42"/>
  <c r="E1209" i="42"/>
  <c r="C1210" i="42"/>
  <c r="D1210" i="42"/>
  <c r="E1210" i="42"/>
  <c r="C1211" i="42"/>
  <c r="D1211" i="42"/>
  <c r="E1211" i="42"/>
  <c r="C1212" i="42"/>
  <c r="D1212" i="42"/>
  <c r="E1212" i="42"/>
  <c r="C1213" i="42"/>
  <c r="D1213" i="42"/>
  <c r="E1213" i="42"/>
  <c r="C1214" i="42"/>
  <c r="D1214" i="42"/>
  <c r="E1214" i="42"/>
  <c r="C1215" i="42"/>
  <c r="D1215" i="42"/>
  <c r="E1215" i="42"/>
  <c r="C1216" i="42"/>
  <c r="D1216" i="42"/>
  <c r="E1216" i="42"/>
  <c r="C1217" i="42"/>
  <c r="D1217" i="42"/>
  <c r="E1217" i="42"/>
  <c r="C1218" i="42"/>
  <c r="D1218" i="42"/>
  <c r="E1218" i="42"/>
  <c r="C1219" i="42"/>
  <c r="D1219" i="42"/>
  <c r="E1219" i="42"/>
  <c r="C1220" i="42"/>
  <c r="D1220" i="42"/>
  <c r="E1220" i="42"/>
  <c r="C1221" i="42"/>
  <c r="D1221" i="42"/>
  <c r="E1221" i="42"/>
  <c r="C1222" i="42"/>
  <c r="D1222" i="42"/>
  <c r="E1222" i="42"/>
  <c r="C1223" i="42"/>
  <c r="D1223" i="42"/>
  <c r="E1223" i="42"/>
  <c r="C1224" i="42"/>
  <c r="D1224" i="42"/>
  <c r="E1224" i="42"/>
  <c r="C1225" i="42"/>
  <c r="D1225" i="42"/>
  <c r="E1225" i="42"/>
  <c r="C1226" i="42"/>
  <c r="D1226" i="42"/>
  <c r="E1226" i="42"/>
  <c r="C1227" i="42"/>
  <c r="D1227" i="42"/>
  <c r="E1227" i="42"/>
  <c r="C1228" i="42"/>
  <c r="D1228" i="42"/>
  <c r="E1228" i="42"/>
  <c r="C1229" i="42"/>
  <c r="D1229" i="42"/>
  <c r="E1229" i="42"/>
  <c r="C1230" i="42"/>
  <c r="D1230" i="42"/>
  <c r="E1230" i="42"/>
  <c r="C1231" i="42"/>
  <c r="D1231" i="42"/>
  <c r="E1231" i="42"/>
  <c r="C1232" i="42"/>
  <c r="D1232" i="42"/>
  <c r="E1232" i="42"/>
  <c r="C1233" i="42"/>
  <c r="D1233" i="42"/>
  <c r="E1233" i="42"/>
  <c r="C1234" i="42"/>
  <c r="D1234" i="42"/>
  <c r="E1234" i="42"/>
  <c r="C1235" i="42"/>
  <c r="D1235" i="42"/>
  <c r="E1235" i="42"/>
  <c r="C1236" i="42"/>
  <c r="D1236" i="42"/>
  <c r="E1236" i="42"/>
  <c r="C1237" i="42"/>
  <c r="D1237" i="42"/>
  <c r="E1237" i="42"/>
  <c r="C1238" i="42"/>
  <c r="D1238" i="42"/>
  <c r="E1238" i="42"/>
  <c r="C1239" i="42"/>
  <c r="D1239" i="42"/>
  <c r="E1239" i="42"/>
  <c r="C1240" i="42"/>
  <c r="D1240" i="42"/>
  <c r="E1240" i="42"/>
  <c r="C1241" i="42"/>
  <c r="D1241" i="42"/>
  <c r="E1241" i="42"/>
  <c r="C1243" i="42"/>
  <c r="D1243" i="42"/>
  <c r="E1243" i="42"/>
  <c r="C1244" i="42"/>
  <c r="D1244" i="42"/>
  <c r="E1244" i="42"/>
  <c r="C1245" i="42"/>
  <c r="D1245" i="42"/>
  <c r="E1245" i="42"/>
  <c r="C1246" i="42"/>
  <c r="D1246" i="42"/>
  <c r="E1246" i="42"/>
  <c r="C1247" i="42"/>
  <c r="D1247" i="42"/>
  <c r="E1247" i="42"/>
  <c r="C1248" i="42"/>
  <c r="D1248" i="42"/>
  <c r="E1248" i="42"/>
  <c r="C1249" i="42"/>
  <c r="D1249" i="42"/>
  <c r="E1249" i="42"/>
  <c r="C1250" i="42"/>
  <c r="D1250" i="42"/>
  <c r="E1250" i="42"/>
  <c r="C1251" i="42"/>
  <c r="D1251" i="42"/>
  <c r="E1251" i="42"/>
  <c r="C1252" i="42"/>
  <c r="D1252" i="42"/>
  <c r="E1252" i="42"/>
  <c r="C1253" i="42"/>
  <c r="D1253" i="42"/>
  <c r="E1253" i="42"/>
  <c r="C1254" i="42"/>
  <c r="D1254" i="42"/>
  <c r="E1254" i="42"/>
  <c r="C1255" i="42"/>
  <c r="D1255" i="42"/>
  <c r="E1255" i="42"/>
  <c r="C1256" i="42"/>
  <c r="D1256" i="42"/>
  <c r="E1256" i="42"/>
  <c r="C1257" i="42"/>
  <c r="D1257" i="42"/>
  <c r="E1257" i="42"/>
  <c r="C1258" i="42"/>
  <c r="D1258" i="42"/>
  <c r="E1258" i="42"/>
  <c r="C1259" i="42"/>
  <c r="D1259" i="42"/>
  <c r="E1259" i="42"/>
  <c r="C1260" i="42"/>
  <c r="D1260" i="42"/>
  <c r="E1260" i="42"/>
  <c r="C1261" i="42"/>
  <c r="D1261" i="42"/>
  <c r="E1261" i="42"/>
  <c r="C1262" i="42"/>
  <c r="D1262" i="42"/>
  <c r="E1262" i="42"/>
  <c r="C1263" i="42"/>
  <c r="D1263" i="42"/>
  <c r="E1263" i="42"/>
  <c r="C1264" i="42"/>
  <c r="D1264" i="42"/>
  <c r="E1264" i="42"/>
  <c r="C1265" i="42"/>
  <c r="D1265" i="42"/>
  <c r="E1265" i="42"/>
  <c r="C1266" i="42"/>
  <c r="D1266" i="42"/>
  <c r="E1266" i="42"/>
  <c r="C1267" i="42"/>
  <c r="D1267" i="42"/>
  <c r="E1267" i="42"/>
  <c r="C1268" i="42"/>
  <c r="D1268" i="42"/>
  <c r="E1268" i="42"/>
  <c r="C1269" i="42"/>
  <c r="D1269" i="42"/>
  <c r="E1269" i="42"/>
  <c r="C1270" i="42"/>
  <c r="D1270" i="42"/>
  <c r="E1270" i="42"/>
  <c r="C1271" i="42"/>
  <c r="D1271" i="42"/>
  <c r="E1271" i="42"/>
  <c r="C1894" i="42"/>
  <c r="D1894" i="42"/>
  <c r="E1894" i="42"/>
  <c r="C1895" i="42"/>
  <c r="D1895" i="42"/>
  <c r="E1895" i="42"/>
  <c r="C1896" i="42"/>
  <c r="D1896" i="42"/>
  <c r="E1896" i="42"/>
  <c r="C1897" i="42"/>
  <c r="D1897" i="42"/>
  <c r="E1897" i="42"/>
  <c r="C1898" i="42"/>
  <c r="D1898" i="42"/>
  <c r="E1898" i="42"/>
  <c r="C1899" i="42"/>
  <c r="D1899" i="42"/>
  <c r="E1899" i="42"/>
  <c r="C1900" i="42"/>
  <c r="D1900" i="42"/>
  <c r="E1900" i="42"/>
  <c r="C1901" i="42"/>
  <c r="D1901" i="42"/>
  <c r="E1901" i="42"/>
  <c r="C1902" i="42"/>
  <c r="D1902" i="42"/>
  <c r="E1902" i="42"/>
  <c r="C1903" i="42"/>
  <c r="D1903" i="42"/>
  <c r="E1903" i="42"/>
  <c r="A1145" i="42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C533" i="42"/>
  <c r="D533" i="42"/>
  <c r="E533" i="42"/>
  <c r="C534" i="42"/>
  <c r="D534" i="42"/>
  <c r="E534" i="42"/>
  <c r="C535" i="42"/>
  <c r="D535" i="42"/>
  <c r="E535" i="42"/>
  <c r="C536" i="42"/>
  <c r="D536" i="42"/>
  <c r="E536" i="42"/>
  <c r="C537" i="42"/>
  <c r="D537" i="42"/>
  <c r="E537" i="42"/>
  <c r="C538" i="42"/>
  <c r="D538" i="42"/>
  <c r="E538" i="42"/>
  <c r="C539" i="42"/>
  <c r="D539" i="42"/>
  <c r="E539" i="42"/>
  <c r="C540" i="42"/>
  <c r="D540" i="42"/>
  <c r="E540" i="42"/>
  <c r="C541" i="42"/>
  <c r="D541" i="42"/>
  <c r="E541" i="42"/>
  <c r="C542" i="42"/>
  <c r="D542" i="42"/>
  <c r="E542" i="42"/>
  <c r="C543" i="42"/>
  <c r="D543" i="42"/>
  <c r="E543" i="42"/>
  <c r="C544" i="42"/>
  <c r="D544" i="42"/>
  <c r="E544" i="42"/>
  <c r="C545" i="42"/>
  <c r="D545" i="42"/>
  <c r="E545" i="42"/>
  <c r="C546" i="42"/>
  <c r="D546" i="42"/>
  <c r="E546" i="42"/>
  <c r="C547" i="42"/>
  <c r="D547" i="42"/>
  <c r="E547" i="42"/>
  <c r="C548" i="42"/>
  <c r="D548" i="42"/>
  <c r="E548" i="42"/>
  <c r="C549" i="42"/>
  <c r="D549" i="42"/>
  <c r="E549" i="42"/>
  <c r="C550" i="42"/>
  <c r="D550" i="42"/>
  <c r="E550" i="42"/>
  <c r="C551" i="42"/>
  <c r="D551" i="42"/>
  <c r="E551" i="42"/>
  <c r="C552" i="42"/>
  <c r="D552" i="42"/>
  <c r="E552" i="42"/>
  <c r="C553" i="42"/>
  <c r="D553" i="42"/>
  <c r="E553" i="42"/>
  <c r="C554" i="42"/>
  <c r="D554" i="42"/>
  <c r="E554" i="42"/>
  <c r="C555" i="42"/>
  <c r="D555" i="42"/>
  <c r="E555" i="42"/>
  <c r="C556" i="42"/>
  <c r="D556" i="42"/>
  <c r="E556" i="42"/>
  <c r="C557" i="42"/>
  <c r="D557" i="42"/>
  <c r="E557" i="42"/>
  <c r="C558" i="42"/>
  <c r="D558" i="42"/>
  <c r="E558" i="42"/>
  <c r="C559" i="42"/>
  <c r="D559" i="42"/>
  <c r="E559" i="42"/>
  <c r="C560" i="42"/>
  <c r="D560" i="42"/>
  <c r="E560" i="42"/>
  <c r="C561" i="42"/>
  <c r="D561" i="42"/>
  <c r="E561" i="42"/>
  <c r="C562" i="42"/>
  <c r="D562" i="42"/>
  <c r="E562" i="42"/>
  <c r="C563" i="42"/>
  <c r="D563" i="42"/>
  <c r="E563" i="42"/>
  <c r="C564" i="42"/>
  <c r="D564" i="42"/>
  <c r="E564" i="42"/>
  <c r="C565" i="42"/>
  <c r="D565" i="42"/>
  <c r="E565" i="42"/>
  <c r="C566" i="42"/>
  <c r="D566" i="42"/>
  <c r="E566" i="42"/>
  <c r="C567" i="42"/>
  <c r="D567" i="42"/>
  <c r="E567" i="42"/>
  <c r="C568" i="42"/>
  <c r="D568" i="42"/>
  <c r="E568" i="42"/>
  <c r="C569" i="42"/>
  <c r="D569" i="42"/>
  <c r="E569" i="42"/>
  <c r="C570" i="42"/>
  <c r="D570" i="42"/>
  <c r="E570" i="42"/>
  <c r="C571" i="42"/>
  <c r="D571" i="42"/>
  <c r="E571" i="42"/>
  <c r="C572" i="42"/>
  <c r="D572" i="42"/>
  <c r="E572" i="42"/>
  <c r="C573" i="42"/>
  <c r="D573" i="42"/>
  <c r="E573" i="42"/>
  <c r="C574" i="42"/>
  <c r="D574" i="42"/>
  <c r="E574" i="42"/>
  <c r="C575" i="42"/>
  <c r="D575" i="42"/>
  <c r="E575" i="42"/>
  <c r="C576" i="42"/>
  <c r="D576" i="42"/>
  <c r="E576" i="42"/>
  <c r="C577" i="42"/>
  <c r="D577" i="42"/>
  <c r="E577" i="42"/>
  <c r="C578" i="42"/>
  <c r="D578" i="42"/>
  <c r="E578" i="42"/>
  <c r="C579" i="42"/>
  <c r="D579" i="42"/>
  <c r="E579" i="42"/>
  <c r="C580" i="42"/>
  <c r="D580" i="42"/>
  <c r="E580" i="42"/>
  <c r="C581" i="42"/>
  <c r="D581" i="42"/>
  <c r="E581" i="42"/>
  <c r="C582" i="42"/>
  <c r="D582" i="42"/>
  <c r="E582" i="42"/>
  <c r="C583" i="42"/>
  <c r="D583" i="42"/>
  <c r="E583" i="42"/>
  <c r="C584" i="42"/>
  <c r="D584" i="42"/>
  <c r="E584" i="42"/>
  <c r="C585" i="42"/>
  <c r="D585" i="42"/>
  <c r="E585" i="42"/>
  <c r="C586" i="42"/>
  <c r="D586" i="42"/>
  <c r="E586" i="42"/>
  <c r="C587" i="42"/>
  <c r="D587" i="42"/>
  <c r="E587" i="42"/>
  <c r="C588" i="42"/>
  <c r="D588" i="42"/>
  <c r="E588" i="42"/>
  <c r="C589" i="42"/>
  <c r="D589" i="42"/>
  <c r="E589" i="42"/>
  <c r="C590" i="42"/>
  <c r="D590" i="42"/>
  <c r="E590" i="42"/>
  <c r="C591" i="42"/>
  <c r="D591" i="42"/>
  <c r="E591" i="42"/>
  <c r="C592" i="42"/>
  <c r="D592" i="42"/>
  <c r="E592" i="42"/>
  <c r="C593" i="42"/>
  <c r="D593" i="42"/>
  <c r="E593" i="42"/>
  <c r="C594" i="42"/>
  <c r="D594" i="42"/>
  <c r="E594" i="42"/>
  <c r="C595" i="42"/>
  <c r="D595" i="42"/>
  <c r="E595" i="42"/>
  <c r="C596" i="42"/>
  <c r="D596" i="42"/>
  <c r="E596" i="42"/>
  <c r="C597" i="42"/>
  <c r="D597" i="42"/>
  <c r="E597" i="42"/>
  <c r="C598" i="42"/>
  <c r="D598" i="42"/>
  <c r="E598" i="42"/>
  <c r="C599" i="42"/>
  <c r="D599" i="42"/>
  <c r="E599" i="42"/>
  <c r="C600" i="42"/>
  <c r="D600" i="42"/>
  <c r="E600" i="42"/>
  <c r="C601" i="42"/>
  <c r="D601" i="42"/>
  <c r="E601" i="42"/>
  <c r="C602" i="42"/>
  <c r="D602" i="42"/>
  <c r="E602" i="42"/>
  <c r="C603" i="42"/>
  <c r="D603" i="42"/>
  <c r="E603" i="42"/>
  <c r="C604" i="42"/>
  <c r="D604" i="42"/>
  <c r="E604" i="42"/>
  <c r="C605" i="42"/>
  <c r="D605" i="42"/>
  <c r="E605" i="42"/>
  <c r="C606" i="42"/>
  <c r="D606" i="42"/>
  <c r="E606" i="42"/>
  <c r="C607" i="42"/>
  <c r="D607" i="42"/>
  <c r="E607" i="42"/>
  <c r="C608" i="42"/>
  <c r="D608" i="42"/>
  <c r="E608" i="42"/>
  <c r="C609" i="42"/>
  <c r="D609" i="42"/>
  <c r="E609" i="42"/>
  <c r="C610" i="42"/>
  <c r="D610" i="42"/>
  <c r="E610" i="42"/>
  <c r="C611" i="42"/>
  <c r="D611" i="42"/>
  <c r="E611" i="42"/>
  <c r="C612" i="42"/>
  <c r="D612" i="42"/>
  <c r="E612" i="42"/>
  <c r="C613" i="42"/>
  <c r="D613" i="42"/>
  <c r="E613" i="42"/>
  <c r="C614" i="42"/>
  <c r="D614" i="42"/>
  <c r="E614" i="42"/>
  <c r="C615" i="42"/>
  <c r="D615" i="42"/>
  <c r="E615" i="42"/>
  <c r="C616" i="42"/>
  <c r="D616" i="42"/>
  <c r="E616" i="42"/>
  <c r="C617" i="42"/>
  <c r="D617" i="42"/>
  <c r="E617" i="42"/>
  <c r="C618" i="42"/>
  <c r="D618" i="42"/>
  <c r="E618" i="42"/>
  <c r="C619" i="42"/>
  <c r="D619" i="42"/>
  <c r="E619" i="42"/>
  <c r="C620" i="42"/>
  <c r="D620" i="42"/>
  <c r="E620" i="42"/>
  <c r="C621" i="42"/>
  <c r="D621" i="42"/>
  <c r="E621" i="42"/>
  <c r="C622" i="42"/>
  <c r="D622" i="42"/>
  <c r="E622" i="42"/>
  <c r="C623" i="42"/>
  <c r="D623" i="42"/>
  <c r="E623" i="42"/>
  <c r="C624" i="42"/>
  <c r="D624" i="42"/>
  <c r="E624" i="42"/>
  <c r="C625" i="42"/>
  <c r="D625" i="42"/>
  <c r="E625" i="42"/>
  <c r="C626" i="42"/>
  <c r="D626" i="42"/>
  <c r="E626" i="42"/>
  <c r="C627" i="42"/>
  <c r="D627" i="42"/>
  <c r="E627" i="42"/>
  <c r="C628" i="42"/>
  <c r="D628" i="42"/>
  <c r="E628" i="42"/>
  <c r="C629" i="42"/>
  <c r="D629" i="42"/>
  <c r="E629" i="42"/>
  <c r="C630" i="42"/>
  <c r="D630" i="42"/>
  <c r="E630" i="42"/>
  <c r="C631" i="42"/>
  <c r="D631" i="42"/>
  <c r="E631" i="42"/>
  <c r="C632" i="42"/>
  <c r="D632" i="42"/>
  <c r="E632" i="42"/>
  <c r="C633" i="42"/>
  <c r="D633" i="42"/>
  <c r="E633" i="42"/>
  <c r="C634" i="42"/>
  <c r="D634" i="42"/>
  <c r="E634" i="42"/>
  <c r="C635" i="42"/>
  <c r="D635" i="42"/>
  <c r="E635" i="42"/>
  <c r="C636" i="42"/>
  <c r="D636" i="42"/>
  <c r="E636" i="42"/>
  <c r="C637" i="42"/>
  <c r="D637" i="42"/>
  <c r="E637" i="42"/>
  <c r="C638" i="42"/>
  <c r="D638" i="42"/>
  <c r="E638" i="42"/>
  <c r="C639" i="42"/>
  <c r="D639" i="42"/>
  <c r="E639" i="42"/>
  <c r="C640" i="42"/>
  <c r="D640" i="42"/>
  <c r="E640" i="42"/>
  <c r="C641" i="42"/>
  <c r="D641" i="42"/>
  <c r="E641" i="42"/>
  <c r="C642" i="42"/>
  <c r="D642" i="42"/>
  <c r="E642" i="42"/>
  <c r="C643" i="42"/>
  <c r="D643" i="42"/>
  <c r="E643" i="42"/>
  <c r="C644" i="42"/>
  <c r="D644" i="42"/>
  <c r="E644" i="42"/>
  <c r="C645" i="42"/>
  <c r="D645" i="42"/>
  <c r="E645" i="42"/>
  <c r="C646" i="42"/>
  <c r="D646" i="42"/>
  <c r="E646" i="42"/>
  <c r="C647" i="42"/>
  <c r="D647" i="42"/>
  <c r="E647" i="42"/>
  <c r="C648" i="42"/>
  <c r="D648" i="42"/>
  <c r="E648" i="42"/>
  <c r="C649" i="42"/>
  <c r="D649" i="42"/>
  <c r="E649" i="42"/>
  <c r="C650" i="42"/>
  <c r="D650" i="42"/>
  <c r="E650" i="42"/>
  <c r="C651" i="42"/>
  <c r="D651" i="42"/>
  <c r="E651" i="42"/>
  <c r="C652" i="42"/>
  <c r="D652" i="42"/>
  <c r="E652" i="42"/>
  <c r="C653" i="42"/>
  <c r="D653" i="42"/>
  <c r="E653" i="42"/>
  <c r="C654" i="42"/>
  <c r="D654" i="42"/>
  <c r="E654" i="42"/>
  <c r="C655" i="42"/>
  <c r="D655" i="42"/>
  <c r="E655" i="42"/>
  <c r="C656" i="42"/>
  <c r="D656" i="42"/>
  <c r="E656" i="42"/>
  <c r="C657" i="42"/>
  <c r="D657" i="42"/>
  <c r="E657" i="42"/>
  <c r="C658" i="42"/>
  <c r="D658" i="42"/>
  <c r="E658" i="42"/>
  <c r="C659" i="42"/>
  <c r="D659" i="42"/>
  <c r="E659" i="42"/>
  <c r="C660" i="42"/>
  <c r="D660" i="42"/>
  <c r="E660" i="42"/>
  <c r="C661" i="42"/>
  <c r="D661" i="42"/>
  <c r="E661" i="42"/>
  <c r="C662" i="42"/>
  <c r="D662" i="42"/>
  <c r="E662" i="42"/>
  <c r="C663" i="42"/>
  <c r="D663" i="42"/>
  <c r="E663" i="42"/>
  <c r="C664" i="42"/>
  <c r="D664" i="42"/>
  <c r="E664" i="42"/>
  <c r="C665" i="42"/>
  <c r="D665" i="42"/>
  <c r="E665" i="42"/>
  <c r="C666" i="42"/>
  <c r="D666" i="42"/>
  <c r="E666" i="42"/>
  <c r="C667" i="42"/>
  <c r="D667" i="42"/>
  <c r="E667" i="42"/>
  <c r="C668" i="42"/>
  <c r="D668" i="42"/>
  <c r="E668" i="42"/>
  <c r="C669" i="42"/>
  <c r="D669" i="42"/>
  <c r="E669" i="42"/>
  <c r="C670" i="42"/>
  <c r="D670" i="42"/>
  <c r="E670" i="42"/>
  <c r="C671" i="42"/>
  <c r="D671" i="42"/>
  <c r="E671" i="42"/>
  <c r="C672" i="42"/>
  <c r="D672" i="42"/>
  <c r="E672" i="42"/>
  <c r="C673" i="42"/>
  <c r="D673" i="42"/>
  <c r="E673" i="42"/>
  <c r="C674" i="42"/>
  <c r="D674" i="42"/>
  <c r="E674" i="42"/>
  <c r="C675" i="42"/>
  <c r="D675" i="42"/>
  <c r="E675" i="42"/>
  <c r="C676" i="42"/>
  <c r="D676" i="42"/>
  <c r="E676" i="42"/>
  <c r="C677" i="42"/>
  <c r="D677" i="42"/>
  <c r="E677" i="42"/>
  <c r="C678" i="42"/>
  <c r="D678" i="42"/>
  <c r="E678" i="42"/>
  <c r="C679" i="42"/>
  <c r="D679" i="42"/>
  <c r="E679" i="42"/>
  <c r="C680" i="42"/>
  <c r="D680" i="42"/>
  <c r="E680" i="42"/>
  <c r="C681" i="42"/>
  <c r="D681" i="42"/>
  <c r="E681" i="42"/>
  <c r="C682" i="42"/>
  <c r="D682" i="42"/>
  <c r="E682" i="42"/>
  <c r="C683" i="42"/>
  <c r="D683" i="42"/>
  <c r="E683" i="42"/>
  <c r="C684" i="42"/>
  <c r="D684" i="42"/>
  <c r="E684" i="42"/>
  <c r="C685" i="42"/>
  <c r="D685" i="42"/>
  <c r="E685" i="42"/>
  <c r="C686" i="42"/>
  <c r="D686" i="42"/>
  <c r="E686" i="42"/>
  <c r="C687" i="42"/>
  <c r="D687" i="42"/>
  <c r="E687" i="42"/>
  <c r="C688" i="42"/>
  <c r="D688" i="42"/>
  <c r="E688" i="42"/>
  <c r="C689" i="42"/>
  <c r="D689" i="42"/>
  <c r="E689" i="42"/>
  <c r="C690" i="42"/>
  <c r="D690" i="42"/>
  <c r="E690" i="42"/>
  <c r="C691" i="42"/>
  <c r="D691" i="42"/>
  <c r="E691" i="42"/>
  <c r="C692" i="42"/>
  <c r="D692" i="42"/>
  <c r="E692" i="42"/>
  <c r="C693" i="42"/>
  <c r="D693" i="42"/>
  <c r="E693" i="42"/>
  <c r="C694" i="42"/>
  <c r="D694" i="42"/>
  <c r="E694" i="42"/>
  <c r="C695" i="42"/>
  <c r="D695" i="42"/>
  <c r="E695" i="42"/>
  <c r="C696" i="42"/>
  <c r="D696" i="42"/>
  <c r="E696" i="42"/>
  <c r="C697" i="42"/>
  <c r="D697" i="42"/>
  <c r="E697" i="42"/>
  <c r="C698" i="42"/>
  <c r="D698" i="42"/>
  <c r="E698" i="42"/>
  <c r="C699" i="42"/>
  <c r="D699" i="42"/>
  <c r="E699" i="42"/>
  <c r="C700" i="42"/>
  <c r="D700" i="42"/>
  <c r="E700" i="42"/>
  <c r="C701" i="42"/>
  <c r="D701" i="42"/>
  <c r="E701" i="42"/>
  <c r="C702" i="42"/>
  <c r="D702" i="42"/>
  <c r="E702" i="42"/>
  <c r="C703" i="42"/>
  <c r="D703" i="42"/>
  <c r="E703" i="42"/>
  <c r="C704" i="42"/>
  <c r="D704" i="42"/>
  <c r="E704" i="42"/>
  <c r="C705" i="42"/>
  <c r="D705" i="42"/>
  <c r="E705" i="42"/>
  <c r="C706" i="42"/>
  <c r="D706" i="42"/>
  <c r="E706" i="42"/>
  <c r="C707" i="42"/>
  <c r="D707" i="42"/>
  <c r="E707" i="42"/>
  <c r="C708" i="42"/>
  <c r="D708" i="42"/>
  <c r="E708" i="42"/>
  <c r="C709" i="42"/>
  <c r="D709" i="42"/>
  <c r="E709" i="42"/>
  <c r="C710" i="42"/>
  <c r="D710" i="42"/>
  <c r="E710" i="42"/>
  <c r="C711" i="42"/>
  <c r="D711" i="42"/>
  <c r="E711" i="42"/>
  <c r="C712" i="42"/>
  <c r="D712" i="42"/>
  <c r="E712" i="42"/>
  <c r="C713" i="42"/>
  <c r="D713" i="42"/>
  <c r="E713" i="42"/>
  <c r="C714" i="42"/>
  <c r="D714" i="42"/>
  <c r="E714" i="42"/>
  <c r="C715" i="42"/>
  <c r="D715" i="42"/>
  <c r="E715" i="42"/>
  <c r="C716" i="42"/>
  <c r="D716" i="42"/>
  <c r="E716" i="42"/>
  <c r="C717" i="42"/>
  <c r="D717" i="42"/>
  <c r="E717" i="42"/>
  <c r="C718" i="42"/>
  <c r="D718" i="42"/>
  <c r="E718" i="42"/>
  <c r="C719" i="42"/>
  <c r="D719" i="42"/>
  <c r="E719" i="42"/>
  <c r="C720" i="42"/>
  <c r="D720" i="42"/>
  <c r="E720" i="42"/>
  <c r="C721" i="42"/>
  <c r="D721" i="42"/>
  <c r="E721" i="42"/>
  <c r="C722" i="42"/>
  <c r="D722" i="42"/>
  <c r="E722" i="42"/>
  <c r="C723" i="42"/>
  <c r="D723" i="42"/>
  <c r="E723" i="42"/>
  <c r="C724" i="42"/>
  <c r="D724" i="42"/>
  <c r="E724" i="42"/>
  <c r="C725" i="42"/>
  <c r="D725" i="42"/>
  <c r="E725" i="42"/>
  <c r="C726" i="42"/>
  <c r="D726" i="42"/>
  <c r="E726" i="42"/>
  <c r="C727" i="42"/>
  <c r="D727" i="42"/>
  <c r="E727" i="42"/>
  <c r="C728" i="42"/>
  <c r="D728" i="42"/>
  <c r="E728" i="42"/>
  <c r="C729" i="42"/>
  <c r="D729" i="42"/>
  <c r="E729" i="42"/>
  <c r="C730" i="42"/>
  <c r="D730" i="42"/>
  <c r="E730" i="42"/>
  <c r="C731" i="42"/>
  <c r="D731" i="42"/>
  <c r="E731" i="42"/>
  <c r="C732" i="42"/>
  <c r="D732" i="42"/>
  <c r="E732" i="42"/>
  <c r="C733" i="42"/>
  <c r="D733" i="42"/>
  <c r="E733" i="42"/>
  <c r="C734" i="42"/>
  <c r="D734" i="42"/>
  <c r="E734" i="42"/>
  <c r="C735" i="42"/>
  <c r="D735" i="42"/>
  <c r="E735" i="42"/>
  <c r="C736" i="42"/>
  <c r="D736" i="42"/>
  <c r="E736" i="42"/>
  <c r="C737" i="42"/>
  <c r="D737" i="42"/>
  <c r="E737" i="42"/>
  <c r="C738" i="42"/>
  <c r="D738" i="42"/>
  <c r="E738" i="42"/>
  <c r="C739" i="42"/>
  <c r="D739" i="42"/>
  <c r="E739" i="42"/>
  <c r="C740" i="42"/>
  <c r="D740" i="42"/>
  <c r="E740" i="42"/>
  <c r="C741" i="42"/>
  <c r="D741" i="42"/>
  <c r="E741" i="42"/>
  <c r="C742" i="42"/>
  <c r="D742" i="42"/>
  <c r="E742" i="42"/>
  <c r="C743" i="42"/>
  <c r="D743" i="42"/>
  <c r="E743" i="42"/>
  <c r="C744" i="42"/>
  <c r="D744" i="42"/>
  <c r="E744" i="42"/>
  <c r="C745" i="42"/>
  <c r="D745" i="42"/>
  <c r="E745" i="42"/>
  <c r="C746" i="42"/>
  <c r="D746" i="42"/>
  <c r="E746" i="42"/>
  <c r="C747" i="42"/>
  <c r="D747" i="42"/>
  <c r="E747" i="42"/>
  <c r="C748" i="42"/>
  <c r="D748" i="42"/>
  <c r="E748" i="42"/>
  <c r="C749" i="42"/>
  <c r="D749" i="42"/>
  <c r="E749" i="42"/>
  <c r="C750" i="42"/>
  <c r="D750" i="42"/>
  <c r="E750" i="42"/>
  <c r="C751" i="42"/>
  <c r="D751" i="42"/>
  <c r="E751" i="42"/>
  <c r="C752" i="42"/>
  <c r="D752" i="42"/>
  <c r="E752" i="42"/>
  <c r="C753" i="42"/>
  <c r="D753" i="42"/>
  <c r="E753" i="42"/>
  <c r="C754" i="42"/>
  <c r="D754" i="42"/>
  <c r="E754" i="42"/>
  <c r="C755" i="42"/>
  <c r="D755" i="42"/>
  <c r="E755" i="42"/>
  <c r="C756" i="42"/>
  <c r="D756" i="42"/>
  <c r="E756" i="42"/>
  <c r="C757" i="42"/>
  <c r="D757" i="42"/>
  <c r="E757" i="42"/>
  <c r="C758" i="42"/>
  <c r="D758" i="42"/>
  <c r="E758" i="42"/>
  <c r="C759" i="42"/>
  <c r="D759" i="42"/>
  <c r="E759" i="42"/>
  <c r="C760" i="42"/>
  <c r="D760" i="42"/>
  <c r="E760" i="42"/>
  <c r="C761" i="42"/>
  <c r="D761" i="42"/>
  <c r="E761" i="42"/>
  <c r="C762" i="42"/>
  <c r="D762" i="42"/>
  <c r="E762" i="42"/>
  <c r="C763" i="42"/>
  <c r="D763" i="42"/>
  <c r="E763" i="42"/>
  <c r="C764" i="42"/>
  <c r="D764" i="42"/>
  <c r="E764" i="42"/>
  <c r="C765" i="42"/>
  <c r="D765" i="42"/>
  <c r="E765" i="42"/>
  <c r="C766" i="42"/>
  <c r="D766" i="42"/>
  <c r="E766" i="42"/>
  <c r="A533" i="42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6" i="42" s="1"/>
  <c r="A11" i="24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5" i="24" s="1"/>
  <c r="A116" i="24" s="1"/>
  <c r="A117" i="24" s="1"/>
  <c r="A118" i="24" s="1"/>
  <c r="A119" i="24" s="1"/>
  <c r="A120" i="24" s="1"/>
  <c r="A1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9" i="26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3" i="26" s="1"/>
  <c r="A64" i="26" s="1"/>
  <c r="A65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104" i="26" s="1"/>
  <c r="A105" i="26" s="1"/>
  <c r="A572" i="26" s="1"/>
  <c r="A573" i="26" s="1"/>
  <c r="A574" i="26" s="1"/>
  <c r="A575" i="26" s="1"/>
  <c r="A576" i="26" s="1"/>
  <c r="A577" i="26" s="1"/>
  <c r="A578" i="26" s="1"/>
  <c r="A579" i="26" s="1"/>
  <c r="A580" i="26" s="1"/>
  <c r="A581" i="26" s="1"/>
  <c r="A582" i="26" s="1"/>
  <c r="A583" i="26" s="1"/>
  <c r="A584" i="26" s="1"/>
  <c r="A585" i="26" s="1"/>
  <c r="A586" i="26" s="1"/>
  <c r="A587" i="26" s="1"/>
  <c r="A588" i="26" s="1"/>
  <c r="A589" i="26" s="1"/>
  <c r="A590" i="26" s="1"/>
  <c r="A591" i="26" s="1"/>
  <c r="C2014" i="42"/>
  <c r="D2014" i="42"/>
  <c r="E2014" i="42"/>
  <c r="C2015" i="42"/>
  <c r="D2015" i="42"/>
  <c r="E2015" i="42"/>
  <c r="C2016" i="42"/>
  <c r="D2016" i="42"/>
  <c r="E2016" i="42"/>
  <c r="C2017" i="42"/>
  <c r="D2017" i="42"/>
  <c r="E2017" i="42"/>
  <c r="C2018" i="42"/>
  <c r="D2018" i="42"/>
  <c r="E2018" i="42"/>
  <c r="C2019" i="42"/>
  <c r="D2019" i="42"/>
  <c r="E2019" i="42"/>
  <c r="C2020" i="42"/>
  <c r="D2020" i="42"/>
  <c r="E2020" i="42"/>
  <c r="C2021" i="42"/>
  <c r="D2021" i="42"/>
  <c r="E2021" i="42"/>
  <c r="C2022" i="42"/>
  <c r="D2022" i="42"/>
  <c r="E2022" i="42"/>
  <c r="C2023" i="42"/>
  <c r="D2023" i="42"/>
  <c r="E2023" i="42"/>
  <c r="C2024" i="42"/>
  <c r="D2024" i="42"/>
  <c r="E2024" i="42"/>
  <c r="C2025" i="42"/>
  <c r="D2025" i="42"/>
  <c r="E2025" i="42"/>
  <c r="C2026" i="42"/>
  <c r="D2026" i="42"/>
  <c r="E2026" i="42"/>
  <c r="C2027" i="42"/>
  <c r="D2027" i="42"/>
  <c r="E2027" i="42"/>
  <c r="C2028" i="42"/>
  <c r="D2028" i="42"/>
  <c r="E2028" i="42"/>
  <c r="C2029" i="42"/>
  <c r="D2029" i="42"/>
  <c r="E2029" i="42"/>
  <c r="C2030" i="42"/>
  <c r="D2030" i="42"/>
  <c r="E2030" i="42"/>
  <c r="C2031" i="42"/>
  <c r="D2031" i="42"/>
  <c r="E2031" i="42"/>
  <c r="C2032" i="42"/>
  <c r="D2032" i="42"/>
  <c r="E2032" i="42"/>
  <c r="C2033" i="42"/>
  <c r="D2033" i="42"/>
  <c r="E2033" i="42"/>
  <c r="C2034" i="42"/>
  <c r="D2034" i="42"/>
  <c r="E2034" i="42"/>
  <c r="C2035" i="42"/>
  <c r="D2035" i="42"/>
  <c r="E2035" i="42"/>
  <c r="C2036" i="42"/>
  <c r="D2036" i="42"/>
  <c r="E2036" i="42"/>
  <c r="C2037" i="42"/>
  <c r="D2037" i="42"/>
  <c r="E2037" i="42"/>
  <c r="C2038" i="42"/>
  <c r="D2038" i="42"/>
  <c r="E2038" i="42"/>
  <c r="C2039" i="42"/>
  <c r="D2039" i="42"/>
  <c r="E2039" i="42"/>
  <c r="C2040" i="42"/>
  <c r="D2040" i="42"/>
  <c r="E2040" i="42"/>
  <c r="C2041" i="42"/>
  <c r="D2041" i="42"/>
  <c r="E2041" i="42"/>
  <c r="C2042" i="42"/>
  <c r="D2042" i="42"/>
  <c r="E2042" i="42"/>
  <c r="C2043" i="42"/>
  <c r="D2043" i="42"/>
  <c r="E2043" i="42"/>
  <c r="C2044" i="42"/>
  <c r="D2044" i="42"/>
  <c r="E2044" i="42"/>
  <c r="C2045" i="42"/>
  <c r="D2045" i="42"/>
  <c r="E2045" i="42"/>
  <c r="C2046" i="42"/>
  <c r="D2046" i="42"/>
  <c r="E2046" i="42"/>
  <c r="C2047" i="42"/>
  <c r="D2047" i="42"/>
  <c r="E2047" i="42"/>
  <c r="C2048" i="42"/>
  <c r="D2048" i="42"/>
  <c r="E2048" i="42"/>
  <c r="C1984" i="42"/>
  <c r="D1984" i="42"/>
  <c r="E1984" i="42"/>
  <c r="C1985" i="42"/>
  <c r="D1985" i="42"/>
  <c r="E1985" i="42"/>
  <c r="C1986" i="42"/>
  <c r="D1986" i="42"/>
  <c r="E1986" i="42"/>
  <c r="C1987" i="42"/>
  <c r="D1987" i="42"/>
  <c r="E1987" i="42"/>
  <c r="C1988" i="42"/>
  <c r="D1988" i="42"/>
  <c r="E1988" i="42"/>
  <c r="C1989" i="42"/>
  <c r="D1989" i="42"/>
  <c r="E1989" i="42"/>
  <c r="C1990" i="42"/>
  <c r="D1990" i="42"/>
  <c r="E1990" i="42"/>
  <c r="C1991" i="42"/>
  <c r="D1991" i="42"/>
  <c r="E1991" i="42"/>
  <c r="C1992" i="42"/>
  <c r="D1992" i="42"/>
  <c r="E1992" i="42"/>
  <c r="C1993" i="42"/>
  <c r="D1993" i="42"/>
  <c r="E1993" i="42"/>
  <c r="C1994" i="42"/>
  <c r="D1994" i="42"/>
  <c r="E1994" i="42"/>
  <c r="C1995" i="42"/>
  <c r="D1995" i="42"/>
  <c r="E1995" i="42"/>
  <c r="C1996" i="42"/>
  <c r="D1996" i="42"/>
  <c r="E1996" i="42"/>
  <c r="C1997" i="42"/>
  <c r="D1997" i="42"/>
  <c r="E1997" i="42"/>
  <c r="C1998" i="42"/>
  <c r="D1998" i="42"/>
  <c r="E1998" i="42"/>
  <c r="C1999" i="42"/>
  <c r="D1999" i="42"/>
  <c r="E1999" i="42"/>
  <c r="C2000" i="42"/>
  <c r="D2000" i="42"/>
  <c r="E2000" i="42"/>
  <c r="C2001" i="42"/>
  <c r="D2001" i="42"/>
  <c r="E2001" i="42"/>
  <c r="C2002" i="42"/>
  <c r="D2002" i="42"/>
  <c r="E2002" i="42"/>
  <c r="C2003" i="42"/>
  <c r="D2003" i="42"/>
  <c r="E2003" i="42"/>
  <c r="C2004" i="42"/>
  <c r="D2004" i="42"/>
  <c r="E2004" i="42"/>
  <c r="C2005" i="42"/>
  <c r="D2005" i="42"/>
  <c r="E2005" i="42"/>
  <c r="C2006" i="42"/>
  <c r="D2006" i="42"/>
  <c r="E2006" i="42"/>
  <c r="C2007" i="42"/>
  <c r="D2007" i="42"/>
  <c r="E2007" i="42"/>
  <c r="C2008" i="42"/>
  <c r="D2008" i="42"/>
  <c r="E2008" i="42"/>
  <c r="C2009" i="42"/>
  <c r="D2009" i="42"/>
  <c r="E2009" i="42"/>
  <c r="C2010" i="42"/>
  <c r="D2010" i="42"/>
  <c r="E2010" i="42"/>
  <c r="C2011" i="42"/>
  <c r="D2011" i="42"/>
  <c r="E2011" i="42"/>
  <c r="C1945" i="42"/>
  <c r="D1945" i="42"/>
  <c r="E1945" i="42"/>
  <c r="C1946" i="42"/>
  <c r="D1946" i="42"/>
  <c r="E1946" i="42"/>
  <c r="C1947" i="42"/>
  <c r="D1947" i="42"/>
  <c r="E1947" i="42"/>
  <c r="C1948" i="42"/>
  <c r="D1948" i="42"/>
  <c r="E1948" i="42"/>
  <c r="C1949" i="42"/>
  <c r="D1949" i="42"/>
  <c r="E1949" i="42"/>
  <c r="C1950" i="42"/>
  <c r="D1950" i="42"/>
  <c r="E1950" i="42"/>
  <c r="C1951" i="42"/>
  <c r="D1951" i="42"/>
  <c r="E1951" i="42"/>
  <c r="C1952" i="42"/>
  <c r="D1952" i="42"/>
  <c r="E1952" i="42"/>
  <c r="C1953" i="42"/>
  <c r="D1953" i="42"/>
  <c r="E1953" i="42"/>
  <c r="C1954" i="42"/>
  <c r="D1954" i="42"/>
  <c r="E1954" i="42"/>
  <c r="C1955" i="42"/>
  <c r="D1955" i="42"/>
  <c r="E1955" i="42"/>
  <c r="C1956" i="42"/>
  <c r="D1956" i="42"/>
  <c r="E1956" i="42"/>
  <c r="C1957" i="42"/>
  <c r="D1957" i="42"/>
  <c r="E1957" i="42"/>
  <c r="C1958" i="42"/>
  <c r="D1958" i="42"/>
  <c r="E1958" i="42"/>
  <c r="C1959" i="42"/>
  <c r="D1959" i="42"/>
  <c r="E1959" i="42"/>
  <c r="C1960" i="42"/>
  <c r="D1960" i="42"/>
  <c r="E1960" i="42"/>
  <c r="C1961" i="42"/>
  <c r="D1961" i="42"/>
  <c r="E1961" i="42"/>
  <c r="C1962" i="42"/>
  <c r="D1962" i="42"/>
  <c r="E1962" i="42"/>
  <c r="C1963" i="42"/>
  <c r="D1963" i="42"/>
  <c r="E1963" i="42"/>
  <c r="C1964" i="42"/>
  <c r="D1964" i="42"/>
  <c r="E1964" i="42"/>
  <c r="C1965" i="42"/>
  <c r="D1965" i="42"/>
  <c r="E1965" i="42"/>
  <c r="C1966" i="42"/>
  <c r="D1966" i="42"/>
  <c r="E1966" i="42"/>
  <c r="C1967" i="42"/>
  <c r="D1967" i="42"/>
  <c r="E1967" i="42"/>
  <c r="C1968" i="42"/>
  <c r="D1968" i="42"/>
  <c r="E1968" i="42"/>
  <c r="C1969" i="42"/>
  <c r="D1969" i="42"/>
  <c r="E1969" i="42"/>
  <c r="C1970" i="42"/>
  <c r="D1970" i="42"/>
  <c r="E1970" i="42"/>
  <c r="C1971" i="42"/>
  <c r="D1971" i="42"/>
  <c r="E1971" i="42"/>
  <c r="C1972" i="42"/>
  <c r="D1972" i="42"/>
  <c r="E1972" i="42"/>
  <c r="C1973" i="42"/>
  <c r="D1973" i="42"/>
  <c r="E1973" i="42"/>
  <c r="C1974" i="42"/>
  <c r="D1974" i="42"/>
  <c r="E1974" i="42"/>
  <c r="C1975" i="42"/>
  <c r="D1975" i="42"/>
  <c r="E1975" i="42"/>
  <c r="C1976" i="42"/>
  <c r="D1976" i="42"/>
  <c r="E1976" i="42"/>
  <c r="C1977" i="42"/>
  <c r="D1977" i="42"/>
  <c r="E1977" i="42"/>
  <c r="C1978" i="42"/>
  <c r="D1978" i="42"/>
  <c r="E1978" i="42"/>
  <c r="C1979" i="42"/>
  <c r="D1979" i="42"/>
  <c r="E1979" i="42"/>
  <c r="C1980" i="42"/>
  <c r="D1980" i="42"/>
  <c r="E1980" i="42"/>
  <c r="C1981" i="42"/>
  <c r="D1981" i="42"/>
  <c r="E1981" i="42"/>
  <c r="A42" i="27"/>
  <c r="A43" i="27" s="1"/>
  <c r="A44" i="27" s="1"/>
  <c r="A45" i="27" s="1"/>
  <c r="A12" i="3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11" i="31"/>
  <c r="C2152" i="42"/>
  <c r="C2151" i="42"/>
  <c r="C2147" i="42"/>
  <c r="D2147" i="42"/>
  <c r="E2147" i="42"/>
  <c r="D2146" i="42"/>
  <c r="E2146" i="42"/>
  <c r="C2146" i="42"/>
  <c r="C2076" i="42"/>
  <c r="D2076" i="42"/>
  <c r="E2076" i="42"/>
  <c r="C2077" i="42"/>
  <c r="D2077" i="42"/>
  <c r="E2077" i="42"/>
  <c r="C2078" i="42"/>
  <c r="D2078" i="42"/>
  <c r="E2078" i="42"/>
  <c r="C2079" i="42"/>
  <c r="D2079" i="42"/>
  <c r="E2079" i="42"/>
  <c r="C2080" i="42"/>
  <c r="D2080" i="42"/>
  <c r="E2080" i="42"/>
  <c r="C2081" i="42"/>
  <c r="D2081" i="42"/>
  <c r="E2081" i="42"/>
  <c r="C2082" i="42"/>
  <c r="D2082" i="42"/>
  <c r="E2082" i="42"/>
  <c r="C2083" i="42"/>
  <c r="D2083" i="42"/>
  <c r="E2083" i="42"/>
  <c r="C2084" i="42"/>
  <c r="D2084" i="42"/>
  <c r="E2084" i="42"/>
  <c r="C2085" i="42"/>
  <c r="D2085" i="42"/>
  <c r="E2085" i="42"/>
  <c r="C2086" i="42"/>
  <c r="D2086" i="42"/>
  <c r="E2086" i="42"/>
  <c r="C2087" i="42"/>
  <c r="D2087" i="42"/>
  <c r="E2087" i="42"/>
  <c r="C2088" i="42"/>
  <c r="D2088" i="42"/>
  <c r="E2088" i="42"/>
  <c r="C2089" i="42"/>
  <c r="D2089" i="42"/>
  <c r="E2089" i="42"/>
  <c r="C2090" i="42"/>
  <c r="D2090" i="42"/>
  <c r="E2090" i="42"/>
  <c r="C2091" i="42"/>
  <c r="D2091" i="42"/>
  <c r="E2091" i="42"/>
  <c r="C2092" i="42"/>
  <c r="D2092" i="42"/>
  <c r="E2092" i="42"/>
  <c r="C2093" i="42"/>
  <c r="D2093" i="42"/>
  <c r="E2093" i="42"/>
  <c r="C2094" i="42"/>
  <c r="D2094" i="42"/>
  <c r="E2094" i="42"/>
  <c r="C2095" i="42"/>
  <c r="D2095" i="42"/>
  <c r="E2095" i="42"/>
  <c r="C2096" i="42"/>
  <c r="D2096" i="42"/>
  <c r="E2096" i="42"/>
  <c r="C2097" i="42"/>
  <c r="D2097" i="42"/>
  <c r="E2097" i="42"/>
  <c r="C2098" i="42"/>
  <c r="D2098" i="42"/>
  <c r="E2098" i="42"/>
  <c r="C2099" i="42"/>
  <c r="D2099" i="42"/>
  <c r="E2099" i="42"/>
  <c r="C2100" i="42"/>
  <c r="D2100" i="42"/>
  <c r="E2100" i="42"/>
  <c r="C2101" i="42"/>
  <c r="D2101" i="42"/>
  <c r="E2101" i="42"/>
  <c r="C2102" i="42"/>
  <c r="D2102" i="42"/>
  <c r="E2102" i="42"/>
  <c r="C2103" i="42"/>
  <c r="D2103" i="42"/>
  <c r="E2103" i="42"/>
  <c r="C2069" i="42"/>
  <c r="D2069" i="42"/>
  <c r="E2069" i="42"/>
  <c r="C2070" i="42"/>
  <c r="D2070" i="42"/>
  <c r="E2070" i="42"/>
  <c r="C2071" i="42"/>
  <c r="D2071" i="42"/>
  <c r="E2071" i="42"/>
  <c r="C2072" i="42"/>
  <c r="D2072" i="42"/>
  <c r="E2072" i="42"/>
  <c r="C2073" i="42"/>
  <c r="D2073" i="42"/>
  <c r="E2073" i="42"/>
  <c r="D2068" i="42"/>
  <c r="E2068" i="42"/>
  <c r="C2068" i="42"/>
  <c r="C2052" i="42"/>
  <c r="D2052" i="42"/>
  <c r="E2052" i="42"/>
  <c r="C2053" i="42"/>
  <c r="D2053" i="42"/>
  <c r="E2053" i="42"/>
  <c r="C2054" i="42"/>
  <c r="D2054" i="42"/>
  <c r="E2054" i="42"/>
  <c r="C2055" i="42"/>
  <c r="D2055" i="42"/>
  <c r="E2055" i="42"/>
  <c r="C2056" i="42"/>
  <c r="D2056" i="42"/>
  <c r="E2056" i="42"/>
  <c r="C2057" i="42"/>
  <c r="D2057" i="42"/>
  <c r="E2057" i="42"/>
  <c r="C2058" i="42"/>
  <c r="D2058" i="42"/>
  <c r="E2058" i="42"/>
  <c r="C2059" i="42"/>
  <c r="D2059" i="42"/>
  <c r="E2059" i="42"/>
  <c r="C2060" i="42"/>
  <c r="D2060" i="42"/>
  <c r="E2060" i="42"/>
  <c r="C2061" i="42"/>
  <c r="D2061" i="42"/>
  <c r="E2061" i="42"/>
  <c r="C2062" i="42"/>
  <c r="D2062" i="42"/>
  <c r="E2062" i="42"/>
  <c r="C2063" i="42"/>
  <c r="D2063" i="42"/>
  <c r="E2063" i="42"/>
  <c r="C2064" i="42"/>
  <c r="D2064" i="42"/>
  <c r="E2064" i="42"/>
  <c r="C2065" i="42"/>
  <c r="D2065" i="42"/>
  <c r="E2065" i="42"/>
  <c r="C2066" i="42"/>
  <c r="D2066" i="42"/>
  <c r="E2066" i="42"/>
  <c r="C1121" i="42"/>
  <c r="D1121" i="42"/>
  <c r="E1121" i="42"/>
  <c r="C1122" i="42"/>
  <c r="D1122" i="42"/>
  <c r="E1122" i="42"/>
  <c r="A11" i="19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C798" i="42"/>
  <c r="D798" i="42"/>
  <c r="E798" i="42"/>
  <c r="C799" i="42"/>
  <c r="D799" i="42"/>
  <c r="E799" i="42"/>
  <c r="C800" i="42"/>
  <c r="D800" i="42"/>
  <c r="E800" i="42"/>
  <c r="C801" i="42"/>
  <c r="D801" i="42"/>
  <c r="E801" i="42"/>
  <c r="C802" i="42"/>
  <c r="D802" i="42"/>
  <c r="E802" i="42"/>
  <c r="C803" i="42"/>
  <c r="D803" i="42"/>
  <c r="E803" i="42"/>
  <c r="C804" i="42"/>
  <c r="D804" i="42"/>
  <c r="E804" i="42"/>
  <c r="C805" i="42"/>
  <c r="D805" i="42"/>
  <c r="E805" i="42"/>
  <c r="C806" i="42"/>
  <c r="D806" i="42"/>
  <c r="E806" i="42"/>
  <c r="C807" i="42"/>
  <c r="D807" i="42"/>
  <c r="E807" i="42"/>
  <c r="C808" i="42"/>
  <c r="D808" i="42"/>
  <c r="E808" i="42"/>
  <c r="C809" i="42"/>
  <c r="D809" i="42"/>
  <c r="E809" i="42"/>
  <c r="C810" i="42"/>
  <c r="D810" i="42"/>
  <c r="E810" i="42"/>
  <c r="C811" i="42"/>
  <c r="D811" i="42"/>
  <c r="E811" i="42"/>
  <c r="C812" i="42"/>
  <c r="D812" i="42"/>
  <c r="E812" i="42"/>
  <c r="C813" i="42"/>
  <c r="D813" i="42"/>
  <c r="E813" i="42"/>
  <c r="C814" i="42"/>
  <c r="D814" i="42"/>
  <c r="E814" i="42"/>
  <c r="C815" i="42"/>
  <c r="D815" i="42"/>
  <c r="E815" i="42"/>
  <c r="C816" i="42"/>
  <c r="D816" i="42"/>
  <c r="E816" i="42"/>
  <c r="C817" i="42"/>
  <c r="D817" i="42"/>
  <c r="E817" i="42"/>
  <c r="C818" i="42"/>
  <c r="D818" i="42"/>
  <c r="E818" i="42"/>
  <c r="C819" i="42"/>
  <c r="D819" i="42"/>
  <c r="E819" i="42"/>
  <c r="C820" i="42"/>
  <c r="D820" i="42"/>
  <c r="E820" i="42"/>
  <c r="C821" i="42"/>
  <c r="D821" i="42"/>
  <c r="E821" i="42"/>
  <c r="C822" i="42"/>
  <c r="D822" i="42"/>
  <c r="E822" i="42"/>
  <c r="C823" i="42"/>
  <c r="D823" i="42"/>
  <c r="E823" i="42"/>
  <c r="C824" i="42"/>
  <c r="D824" i="42"/>
  <c r="E824" i="42"/>
  <c r="C825" i="42"/>
  <c r="D825" i="42"/>
  <c r="E825" i="42"/>
  <c r="C826" i="42"/>
  <c r="D826" i="42"/>
  <c r="E826" i="42"/>
  <c r="C827" i="42"/>
  <c r="D827" i="42"/>
  <c r="E827" i="42"/>
  <c r="D797" i="42"/>
  <c r="E797" i="42"/>
  <c r="A41" i="18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40" i="18"/>
  <c r="A39" i="18"/>
  <c r="A38" i="18"/>
  <c r="A13" i="18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12" i="18"/>
  <c r="A11" i="18"/>
  <c r="C478" i="42"/>
  <c r="D478" i="42"/>
  <c r="E478" i="42"/>
  <c r="F478" i="42"/>
  <c r="C479" i="42"/>
  <c r="D479" i="42"/>
  <c r="E479" i="42"/>
  <c r="F479" i="42"/>
  <c r="C480" i="42"/>
  <c r="D480" i="42"/>
  <c r="E480" i="42"/>
  <c r="F480" i="42"/>
  <c r="C472" i="42"/>
  <c r="D472" i="42"/>
  <c r="E472" i="42"/>
  <c r="F472" i="42"/>
  <c r="C473" i="42"/>
  <c r="D473" i="42"/>
  <c r="E473" i="42"/>
  <c r="F473" i="42"/>
  <c r="C474" i="42"/>
  <c r="D474" i="42"/>
  <c r="E474" i="42"/>
  <c r="F474" i="42"/>
  <c r="C475" i="42"/>
  <c r="D475" i="42"/>
  <c r="E475" i="42"/>
  <c r="F475" i="42"/>
  <c r="C476" i="42"/>
  <c r="D476" i="42"/>
  <c r="E476" i="42"/>
  <c r="F476" i="42"/>
  <c r="C477" i="42"/>
  <c r="D477" i="42"/>
  <c r="E477" i="42"/>
  <c r="F477" i="42"/>
  <c r="C467" i="42"/>
  <c r="D467" i="42"/>
  <c r="E467" i="42"/>
  <c r="F467" i="42"/>
  <c r="C468" i="42"/>
  <c r="D468" i="42"/>
  <c r="E468" i="42"/>
  <c r="F468" i="42"/>
  <c r="C469" i="42"/>
  <c r="D469" i="42"/>
  <c r="E469" i="42"/>
  <c r="F469" i="42"/>
  <c r="C470" i="42"/>
  <c r="D470" i="42"/>
  <c r="E470" i="42"/>
  <c r="F470" i="42"/>
  <c r="C471" i="42"/>
  <c r="D471" i="42"/>
  <c r="E471" i="42"/>
  <c r="F471" i="42"/>
  <c r="A28" i="8"/>
  <c r="A29" i="8" s="1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592" i="26" l="1"/>
  <c r="A593" i="26" s="1"/>
  <c r="A594" i="26" s="1"/>
  <c r="A595" i="26" s="1"/>
  <c r="A596" i="26" s="1"/>
  <c r="A597" i="26" s="1"/>
  <c r="A598" i="26" s="1"/>
  <c r="A599" i="26" s="1"/>
  <c r="A600" i="26" s="1"/>
  <c r="A601" i="26" s="1"/>
  <c r="A602" i="26" s="1"/>
  <c r="A603" i="26" s="1"/>
  <c r="A604" i="26" s="1"/>
  <c r="A605" i="26" s="1"/>
  <c r="A606" i="26" s="1"/>
  <c r="A607" i="26" s="1"/>
  <c r="A608" i="26" s="1"/>
  <c r="A609" i="26" s="1"/>
  <c r="A610" i="26" s="1"/>
  <c r="A611" i="26" s="1"/>
  <c r="A612" i="26" s="1"/>
  <c r="A613" i="26" s="1"/>
  <c r="A614" i="26" s="1"/>
  <c r="A615" i="26" s="1"/>
  <c r="A616" i="26" s="1"/>
  <c r="A617" i="26" s="1"/>
  <c r="A618" i="26" s="1"/>
  <c r="A619" i="26" s="1"/>
  <c r="A620" i="26" s="1"/>
  <c r="A621" i="26" s="1"/>
  <c r="A622" i="26" s="1"/>
  <c r="A623" i="26" s="1"/>
  <c r="A624" i="26" s="1"/>
  <c r="A625" i="26" s="1"/>
  <c r="A626" i="26" s="1"/>
  <c r="A627" i="26" s="1"/>
  <c r="A628" i="26" s="1"/>
  <c r="A629" i="26" s="1"/>
  <c r="A630" i="26" s="1"/>
  <c r="A631" i="26" s="1"/>
  <c r="A632" i="26" s="1"/>
  <c r="A633" i="26" s="1"/>
  <c r="A634" i="26" s="1"/>
  <c r="A635" i="26" s="1"/>
  <c r="A636" i="26" s="1"/>
  <c r="A637" i="26" s="1"/>
  <c r="A638" i="26" s="1"/>
  <c r="A639" i="26" s="1"/>
  <c r="A640" i="26" s="1"/>
  <c r="A641" i="26" s="1"/>
  <c r="A642" i="26" s="1"/>
  <c r="A643" i="26" s="1"/>
  <c r="A644" i="26" s="1"/>
  <c r="A645" i="26" s="1"/>
  <c r="A646" i="26" s="1"/>
  <c r="A647" i="26" s="1"/>
  <c r="A648" i="26" s="1"/>
  <c r="A649" i="26" s="1"/>
  <c r="A650" i="26" s="1"/>
  <c r="A651" i="26" s="1"/>
  <c r="A652" i="26" s="1"/>
  <c r="A653" i="26" s="1"/>
  <c r="A654" i="26" s="1"/>
  <c r="A655" i="26" s="1"/>
  <c r="A656" i="26" s="1"/>
  <c r="A657" i="26" s="1"/>
  <c r="A658" i="26" s="1"/>
  <c r="A659" i="26" s="1"/>
  <c r="A660" i="26" s="1"/>
  <c r="A661" i="26" s="1"/>
  <c r="A662" i="26" s="1"/>
  <c r="A663" i="26" s="1"/>
  <c r="A664" i="26" s="1"/>
  <c r="A665" i="26" s="1"/>
  <c r="A666" i="26" s="1"/>
  <c r="A667" i="26" s="1"/>
  <c r="A668" i="26" s="1"/>
  <c r="A669" i="26" s="1"/>
  <c r="A670" i="26" s="1"/>
  <c r="A671" i="26" s="1"/>
  <c r="A672" i="26" s="1"/>
  <c r="A673" i="26" s="1"/>
  <c r="A674" i="26" s="1"/>
  <c r="A675" i="26" s="1"/>
  <c r="A676" i="26" s="1"/>
  <c r="A677" i="26" s="1"/>
  <c r="A678" i="26" s="1"/>
  <c r="A679" i="26" s="1"/>
  <c r="A1197" i="42"/>
  <c r="A1199" i="42" s="1"/>
  <c r="A1200" i="42" s="1"/>
  <c r="A1201" i="42" s="1"/>
  <c r="A30" i="8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680" i="26" l="1"/>
  <c r="A681" i="26" s="1"/>
  <c r="A682" i="26" s="1"/>
  <c r="A683" i="26" s="1"/>
  <c r="A684" i="26" s="1"/>
  <c r="A685" i="26" s="1"/>
  <c r="A686" i="26" s="1"/>
  <c r="A687" i="26" s="1"/>
  <c r="A688" i="26" s="1"/>
  <c r="A689" i="26" s="1"/>
  <c r="A690" i="26" s="1"/>
  <c r="A691" i="26" s="1"/>
  <c r="A692" i="26" s="1"/>
  <c r="A693" i="26" s="1"/>
  <c r="A694" i="26" s="1"/>
  <c r="A695" i="26" s="1"/>
  <c r="A696" i="26" s="1"/>
  <c r="A698" i="26" s="1"/>
  <c r="A699" i="26" s="1"/>
  <c r="A700" i="26" s="1"/>
  <c r="A701" i="26" s="1"/>
  <c r="A702" i="26" s="1"/>
  <c r="A703" i="26" s="1"/>
  <c r="A704" i="26" s="1"/>
  <c r="A705" i="26" s="1"/>
  <c r="A706" i="26" s="1"/>
  <c r="A707" i="26" s="1"/>
  <c r="A708" i="26" s="1"/>
  <c r="A709" i="26" s="1"/>
  <c r="A710" i="26" s="1"/>
  <c r="A711" i="26" s="1"/>
  <c r="A712" i="26" s="1"/>
  <c r="A713" i="26" s="1"/>
  <c r="A714" i="26" s="1"/>
  <c r="A1202" i="42"/>
  <c r="A1203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" i="7"/>
  <c r="A13" i="7" s="1"/>
  <c r="A14" i="7" s="1"/>
  <c r="A15" i="7" s="1"/>
  <c r="A16" i="7" s="1"/>
  <c r="A17" i="7" s="1"/>
  <c r="A18" i="7" s="1"/>
  <c r="A19" i="7" s="1"/>
  <c r="A20" i="7" s="1"/>
  <c r="A21" i="7" s="1"/>
  <c r="A11" i="7"/>
  <c r="A10" i="7"/>
  <c r="A1236" i="42" l="1"/>
  <c r="A1237" i="42" s="1"/>
  <c r="A1238" i="42" s="1"/>
  <c r="A1239" i="42" s="1"/>
  <c r="A1240" i="42" s="1"/>
  <c r="A1241" i="42" s="1"/>
  <c r="A715" i="26"/>
  <c r="A716" i="26" s="1"/>
  <c r="A717" i="26" s="1"/>
  <c r="A718" i="26" s="1"/>
  <c r="A719" i="26" s="1"/>
  <c r="A720" i="26" s="1"/>
  <c r="A721" i="26" s="1"/>
  <c r="A722" i="26" s="1"/>
  <c r="A723" i="26" s="1"/>
  <c r="A724" i="26" s="1"/>
  <c r="A725" i="26" s="1"/>
  <c r="A726" i="26" s="1"/>
  <c r="A727" i="26" s="1"/>
  <c r="A728" i="26" s="1"/>
  <c r="A729" i="26" s="1"/>
  <c r="A730" i="26" s="1"/>
  <c r="A731" i="26" s="1"/>
  <c r="A732" i="26" s="1"/>
  <c r="A733" i="26" s="1"/>
  <c r="A734" i="26" s="1"/>
  <c r="A735" i="26" s="1"/>
  <c r="A736" i="26" s="1"/>
  <c r="A737" i="26" s="1"/>
  <c r="A738" i="26" s="1"/>
  <c r="A739" i="26" s="1"/>
  <c r="A740" i="26" s="1"/>
  <c r="A741" i="26" s="1"/>
  <c r="A742" i="26" s="1"/>
  <c r="A743" i="26" s="1"/>
  <c r="A744" i="26" s="1"/>
  <c r="A745" i="26" s="1"/>
  <c r="A746" i="26" s="1"/>
  <c r="A747" i="26" s="1"/>
  <c r="A748" i="26" s="1"/>
  <c r="A749" i="26" s="1"/>
  <c r="A750" i="26" s="1"/>
  <c r="A751" i="26" s="1"/>
  <c r="A752" i="26" s="1"/>
  <c r="A753" i="26" s="1"/>
  <c r="A754" i="26" s="1"/>
  <c r="A755" i="26" s="1"/>
  <c r="A757" i="26" s="1"/>
  <c r="A758" i="26" s="1"/>
  <c r="A759" i="26" s="1"/>
  <c r="A760" i="26" s="1"/>
  <c r="A761" i="26" s="1"/>
  <c r="A762" i="26" s="1"/>
  <c r="A763" i="26" s="1"/>
  <c r="A764" i="26" s="1"/>
  <c r="A765" i="26" s="1"/>
  <c r="A766" i="26" s="1"/>
  <c r="A767" i="26" s="1"/>
  <c r="C50" i="42"/>
  <c r="D50" i="42"/>
  <c r="E50" i="42"/>
  <c r="A1242" i="42" l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A1451" i="42" s="1"/>
  <c r="A1452" i="42" s="1"/>
  <c r="A1453" i="42" s="1"/>
  <c r="A1454" i="42" s="1"/>
  <c r="A1455" i="42" s="1"/>
  <c r="A1456" i="42" s="1"/>
  <c r="A1457" i="42" s="1"/>
  <c r="A1458" i="42" s="1"/>
  <c r="A1459" i="42" s="1"/>
  <c r="A1460" i="42" s="1"/>
  <c r="A1461" i="42" s="1"/>
  <c r="A1462" i="42" s="1"/>
  <c r="A1463" i="42" s="1"/>
  <c r="A1464" i="42" s="1"/>
  <c r="A1465" i="42" s="1"/>
  <c r="A1466" i="42" s="1"/>
  <c r="A1467" i="42" s="1"/>
  <c r="A1469" i="42" s="1"/>
  <c r="A1470" i="42" s="1"/>
  <c r="A1471" i="42" s="1"/>
  <c r="A1472" i="42" s="1"/>
  <c r="A1473" i="42" s="1"/>
  <c r="A1474" i="42" s="1"/>
  <c r="A1475" i="42" s="1"/>
  <c r="A1476" i="42" s="1"/>
  <c r="A1477" i="42" s="1"/>
  <c r="A1478" i="42" s="1"/>
  <c r="A1479" i="42" s="1"/>
  <c r="A1480" i="42" s="1"/>
  <c r="A1481" i="42" s="1"/>
  <c r="A1482" i="42" s="1"/>
  <c r="A1483" i="42" s="1"/>
  <c r="A1484" i="42" s="1"/>
  <c r="A1485" i="42" s="1"/>
  <c r="A1486" i="42" s="1"/>
  <c r="A1487" i="42" s="1"/>
  <c r="A1488" i="42" s="1"/>
  <c r="A1489" i="42" s="1"/>
  <c r="A1490" i="42" s="1"/>
  <c r="A1491" i="42" s="1"/>
  <c r="A1492" i="42" s="1"/>
  <c r="A1493" i="42" s="1"/>
  <c r="A1494" i="42" s="1"/>
  <c r="A1495" i="42" s="1"/>
  <c r="A1496" i="42" s="1"/>
  <c r="A1497" i="42" s="1"/>
  <c r="A1498" i="42" s="1"/>
  <c r="A1499" i="42" s="1"/>
  <c r="A1500" i="42" s="1"/>
  <c r="A1501" i="42" s="1"/>
  <c r="A1502" i="42" s="1"/>
  <c r="A1503" i="42" s="1"/>
  <c r="A1504" i="42" s="1"/>
  <c r="A1505" i="42" s="1"/>
  <c r="A1506" i="42" s="1"/>
  <c r="A1507" i="42" s="1"/>
  <c r="A1508" i="42" s="1"/>
  <c r="A1509" i="42" s="1"/>
  <c r="A1510" i="42" s="1"/>
  <c r="A1511" i="42" s="1"/>
  <c r="A1512" i="42" s="1"/>
  <c r="A1513" i="42" s="1"/>
  <c r="A1514" i="42" s="1"/>
  <c r="A1515" i="42" s="1"/>
  <c r="A1516" i="42" s="1"/>
  <c r="A1517" i="42" s="1"/>
  <c r="A1518" i="42" s="1"/>
  <c r="A1519" i="42" s="1"/>
  <c r="A1520" i="42" s="1"/>
  <c r="A1521" i="42" s="1"/>
  <c r="A1522" i="42" s="1"/>
  <c r="A1523" i="42" s="1"/>
  <c r="A1524" i="42" s="1"/>
  <c r="A1525" i="42" s="1"/>
  <c r="A1526" i="42" s="1"/>
  <c r="A1527" i="42" s="1"/>
  <c r="A1528" i="42" s="1"/>
  <c r="A1529" i="42" s="1"/>
  <c r="A1530" i="42" s="1"/>
  <c r="A1531" i="42" s="1"/>
  <c r="A1532" i="42" s="1"/>
  <c r="A1533" i="42" s="1"/>
  <c r="A1534" i="42" s="1"/>
  <c r="A1535" i="42" s="1"/>
  <c r="A1536" i="42" s="1"/>
  <c r="A1537" i="42" s="1"/>
  <c r="A1538" i="42" s="1"/>
  <c r="A1539" i="42" s="1"/>
  <c r="A1540" i="42" s="1"/>
  <c r="A1541" i="42" s="1"/>
  <c r="A1542" i="42" s="1"/>
  <c r="A1543" i="42" s="1"/>
  <c r="A1544" i="42" s="1"/>
  <c r="A1545" i="42" s="1"/>
  <c r="A1546" i="42" s="1"/>
  <c r="A1547" i="42" s="1"/>
  <c r="A1548" i="42" s="1"/>
  <c r="A1549" i="42" s="1"/>
  <c r="A1550" i="42" s="1"/>
  <c r="A1551" i="42" s="1"/>
  <c r="A1552" i="42" s="1"/>
  <c r="A1553" i="42" s="1"/>
  <c r="A1554" i="42" s="1"/>
  <c r="A1555" i="42" s="1"/>
  <c r="A1556" i="42" s="1"/>
  <c r="A1557" i="42" s="1"/>
  <c r="A1558" i="42" s="1"/>
  <c r="A1559" i="42" s="1"/>
  <c r="A1560" i="42" s="1"/>
  <c r="A1561" i="42" s="1"/>
  <c r="A1562" i="42" s="1"/>
  <c r="A1563" i="42" s="1"/>
  <c r="A1564" i="42" s="1"/>
  <c r="A1565" i="42" s="1"/>
  <c r="A1566" i="42" s="1"/>
  <c r="A1567" i="42" s="1"/>
  <c r="A1568" i="42" s="1"/>
  <c r="A1569" i="42" s="1"/>
  <c r="A1570" i="42" s="1"/>
  <c r="A1571" i="42" s="1"/>
  <c r="A1572" i="42" s="1"/>
  <c r="A1573" i="42" s="1"/>
  <c r="A1574" i="42" s="1"/>
  <c r="A1575" i="42" s="1"/>
  <c r="A1576" i="42" s="1"/>
  <c r="A1577" i="42" s="1"/>
  <c r="A1578" i="42" s="1"/>
  <c r="A1579" i="42" s="1"/>
  <c r="A1580" i="42" s="1"/>
  <c r="A1581" i="42" s="1"/>
  <c r="A1582" i="42" s="1"/>
  <c r="A1583" i="42" s="1"/>
  <c r="A1584" i="42" s="1"/>
  <c r="A1585" i="42" s="1"/>
  <c r="A1586" i="42" s="1"/>
  <c r="A1587" i="42" s="1"/>
  <c r="A1588" i="42" s="1"/>
  <c r="A1589" i="42" s="1"/>
  <c r="A1590" i="42" s="1"/>
  <c r="A1591" i="42" s="1"/>
  <c r="A1592" i="42" s="1"/>
  <c r="A1593" i="42" s="1"/>
  <c r="A1594" i="42" s="1"/>
  <c r="A1595" i="42" s="1"/>
  <c r="A1596" i="42" s="1"/>
  <c r="A1597" i="42" s="1"/>
  <c r="A1598" i="42" s="1"/>
  <c r="A1599" i="42" s="1"/>
  <c r="A1600" i="42" s="1"/>
  <c r="A1601" i="42" s="1"/>
  <c r="A1602" i="42" s="1"/>
  <c r="A1603" i="42" s="1"/>
  <c r="A1604" i="42" s="1"/>
  <c r="A1605" i="42" s="1"/>
  <c r="A1606" i="42" s="1"/>
  <c r="A1607" i="42" s="1"/>
  <c r="A1608" i="42" s="1"/>
  <c r="A1609" i="42" s="1"/>
  <c r="A1610" i="42" s="1"/>
  <c r="A1611" i="42" s="1"/>
  <c r="A1612" i="42" s="1"/>
  <c r="A1613" i="42" s="1"/>
  <c r="A1614" i="42" s="1"/>
  <c r="A1615" i="42" s="1"/>
  <c r="A1616" i="42" s="1"/>
  <c r="A1617" i="42" s="1"/>
  <c r="A1618" i="42" s="1"/>
  <c r="A1619" i="42" s="1"/>
  <c r="A1620" i="42" s="1"/>
  <c r="A1621" i="42" s="1"/>
  <c r="A1622" i="42" s="1"/>
  <c r="A1623" i="42" s="1"/>
  <c r="A1624" i="42" s="1"/>
  <c r="A1625" i="42" s="1"/>
  <c r="A1626" i="42" s="1"/>
  <c r="A1627" i="42" s="1"/>
  <c r="A1628" i="42" s="1"/>
  <c r="A1629" i="42" s="1"/>
  <c r="A1630" i="42" s="1"/>
  <c r="A1631" i="42" s="1"/>
  <c r="A1632" i="42" s="1"/>
  <c r="A1633" i="42" s="1"/>
  <c r="A1634" i="42" s="1"/>
  <c r="A1635" i="42" s="1"/>
  <c r="A1636" i="42" s="1"/>
  <c r="A1637" i="42" s="1"/>
  <c r="A1638" i="42" s="1"/>
  <c r="A1639" i="42" s="1"/>
  <c r="A1640" i="42" s="1"/>
  <c r="A1641" i="42" s="1"/>
  <c r="A1642" i="42" s="1"/>
  <c r="A1643" i="42" s="1"/>
  <c r="A1644" i="42" s="1"/>
  <c r="A1645" i="42" s="1"/>
  <c r="A1646" i="42" s="1"/>
  <c r="A1647" i="42" s="1"/>
  <c r="A1648" i="42" s="1"/>
  <c r="A1649" i="42" s="1"/>
  <c r="A1650" i="42" s="1"/>
  <c r="A1651" i="42" s="1"/>
  <c r="A1652" i="42" s="1"/>
  <c r="A1653" i="42" s="1"/>
  <c r="A1654" i="42" s="1"/>
  <c r="A1655" i="42" s="1"/>
  <c r="A1656" i="42" s="1"/>
  <c r="A1657" i="42" s="1"/>
  <c r="A1658" i="42" s="1"/>
  <c r="A1659" i="42" s="1"/>
  <c r="A1660" i="42" s="1"/>
  <c r="A1661" i="42" s="1"/>
  <c r="A1662" i="42" s="1"/>
  <c r="A1663" i="42" s="1"/>
  <c r="A1664" i="42" s="1"/>
  <c r="A1665" i="42" s="1"/>
  <c r="A1666" i="42" s="1"/>
  <c r="A1667" i="42" s="1"/>
  <c r="A1668" i="42" s="1"/>
  <c r="A1669" i="42" s="1"/>
  <c r="A1670" i="42" s="1"/>
  <c r="A1671" i="42" s="1"/>
  <c r="A1672" i="42" s="1"/>
  <c r="A1673" i="42" s="1"/>
  <c r="A1674" i="42" s="1"/>
  <c r="A1675" i="42" s="1"/>
  <c r="A1676" i="42" s="1"/>
  <c r="A1677" i="42" s="1"/>
  <c r="A1678" i="42" s="1"/>
  <c r="A1679" i="42" s="1"/>
  <c r="A1680" i="42" s="1"/>
  <c r="A1681" i="42" s="1"/>
  <c r="A1682" i="42" s="1"/>
  <c r="A1683" i="42" s="1"/>
  <c r="A1684" i="42" s="1"/>
  <c r="A1685" i="42" s="1"/>
  <c r="A1686" i="42" s="1"/>
  <c r="A1687" i="42" s="1"/>
  <c r="A1688" i="42" s="1"/>
  <c r="A1689" i="42" s="1"/>
  <c r="A1690" i="42" s="1"/>
  <c r="A1691" i="42" s="1"/>
  <c r="A1692" i="42" s="1"/>
  <c r="A1693" i="42" s="1"/>
  <c r="A1694" i="42" s="1"/>
  <c r="A1695" i="42" s="1"/>
  <c r="A1696" i="42" s="1"/>
  <c r="A1697" i="42" s="1"/>
  <c r="A1698" i="42" s="1"/>
  <c r="A1699" i="42" s="1"/>
  <c r="A1700" i="42" s="1"/>
  <c r="A1701" i="42" s="1"/>
  <c r="A1702" i="42" s="1"/>
  <c r="A1703" i="42" s="1"/>
  <c r="A1704" i="42" s="1"/>
  <c r="A1705" i="42" s="1"/>
  <c r="A1706" i="42" s="1"/>
  <c r="A1707" i="42" s="1"/>
  <c r="A1708" i="42" s="1"/>
  <c r="A1709" i="42" s="1"/>
  <c r="A1710" i="42" s="1"/>
  <c r="A1711" i="42" s="1"/>
  <c r="A1712" i="42" s="1"/>
  <c r="A1713" i="42" s="1"/>
  <c r="A1714" i="42" s="1"/>
  <c r="A1715" i="42" s="1"/>
  <c r="A1716" i="42" s="1"/>
  <c r="A1717" i="42" s="1"/>
  <c r="A1718" i="42" s="1"/>
  <c r="A1719" i="42" s="1"/>
  <c r="A1720" i="42" s="1"/>
  <c r="A1721" i="42" s="1"/>
  <c r="A1722" i="42" s="1"/>
  <c r="A1723" i="42" s="1"/>
  <c r="A1724" i="42" s="1"/>
  <c r="A1725" i="42" s="1"/>
  <c r="A1726" i="42" s="1"/>
  <c r="A1727" i="42" s="1"/>
  <c r="A1728" i="42" s="1"/>
  <c r="A1729" i="42" s="1"/>
  <c r="A1730" i="42" s="1"/>
  <c r="A1731" i="42" s="1"/>
  <c r="A1732" i="42" s="1"/>
  <c r="A1733" i="42" s="1"/>
  <c r="A1734" i="42" s="1"/>
  <c r="A1735" i="42" s="1"/>
  <c r="A1736" i="42" s="1"/>
  <c r="A1737" i="42" s="1"/>
  <c r="A1738" i="42" s="1"/>
  <c r="A1739" i="42" s="1"/>
  <c r="A1740" i="42" s="1"/>
  <c r="A1741" i="42" s="1"/>
  <c r="A1742" i="42" s="1"/>
  <c r="A1743" i="42" s="1"/>
  <c r="A1744" i="42" s="1"/>
  <c r="A1745" i="42" s="1"/>
  <c r="A1746" i="42" s="1"/>
  <c r="A1747" i="42" s="1"/>
  <c r="A1748" i="42" s="1"/>
  <c r="A1749" i="42" s="1"/>
  <c r="A1750" i="42" s="1"/>
  <c r="A1751" i="42" s="1"/>
  <c r="A1752" i="42" s="1"/>
  <c r="A1753" i="42" s="1"/>
  <c r="A1754" i="42" s="1"/>
  <c r="A1755" i="42" s="1"/>
  <c r="A1756" i="42" s="1"/>
  <c r="A1757" i="42" s="1"/>
  <c r="A1758" i="42" s="1"/>
  <c r="A1759" i="42" s="1"/>
  <c r="A1760" i="42" s="1"/>
  <c r="A1761" i="42" s="1"/>
  <c r="A1762" i="42" s="1"/>
  <c r="A1763" i="42" s="1"/>
  <c r="A1764" i="42" s="1"/>
  <c r="A1765" i="42" s="1"/>
  <c r="A1766" i="42" s="1"/>
  <c r="A1767" i="42" s="1"/>
  <c r="A1768" i="42" s="1"/>
  <c r="A1769" i="42" s="1"/>
  <c r="A1770" i="42" s="1"/>
  <c r="A1771" i="42" s="1"/>
  <c r="A1772" i="42" s="1"/>
  <c r="A1773" i="42" s="1"/>
  <c r="A1774" i="42" s="1"/>
  <c r="A1775" i="42" s="1"/>
  <c r="A1776" i="42" s="1"/>
  <c r="A1777" i="42" s="1"/>
  <c r="A1778" i="42" s="1"/>
  <c r="A1779" i="42" s="1"/>
  <c r="A1780" i="42" s="1"/>
  <c r="A1781" i="42" s="1"/>
  <c r="A1782" i="42" s="1"/>
  <c r="A1783" i="42" s="1"/>
  <c r="A1784" i="42" s="1"/>
  <c r="A1785" i="42" s="1"/>
  <c r="A1786" i="42" s="1"/>
  <c r="A1787" i="42" s="1"/>
  <c r="A1788" i="42" s="1"/>
  <c r="A1789" i="42" s="1"/>
  <c r="A1790" i="42" s="1"/>
  <c r="A1791" i="42" s="1"/>
  <c r="A1792" i="42" s="1"/>
  <c r="A1793" i="42" s="1"/>
  <c r="A1794" i="42" s="1"/>
  <c r="A1795" i="42" s="1"/>
  <c r="A1796" i="42" s="1"/>
  <c r="A1797" i="42" s="1"/>
  <c r="A1798" i="42" s="1"/>
  <c r="A1799" i="42" s="1"/>
  <c r="A1800" i="42" s="1"/>
  <c r="A1801" i="42" s="1"/>
  <c r="A1802" i="42" s="1"/>
  <c r="A1803" i="42" s="1"/>
  <c r="A1804" i="42" s="1"/>
  <c r="A1805" i="42" s="1"/>
  <c r="A1806" i="42" s="1"/>
  <c r="A1807" i="42" s="1"/>
  <c r="A1808" i="42" s="1"/>
  <c r="A1809" i="42" s="1"/>
  <c r="A1810" i="42" s="1"/>
  <c r="A1811" i="42" s="1"/>
  <c r="A1812" i="42" s="1"/>
  <c r="A1813" i="42" s="1"/>
  <c r="A1814" i="42" s="1"/>
  <c r="A1815" i="42" s="1"/>
  <c r="A1816" i="42" s="1"/>
  <c r="A1817" i="42" s="1"/>
  <c r="A1818" i="42" s="1"/>
  <c r="A1819" i="42" s="1"/>
  <c r="A1820" i="42" s="1"/>
  <c r="A1821" i="42" s="1"/>
  <c r="A1822" i="42" s="1"/>
  <c r="A1823" i="42" s="1"/>
  <c r="A1824" i="42" s="1"/>
  <c r="A1825" i="42" s="1"/>
  <c r="A1826" i="42" s="1"/>
  <c r="A1827" i="42" s="1"/>
  <c r="A1828" i="42" s="1"/>
  <c r="A1829" i="42" s="1"/>
  <c r="A1830" i="42" s="1"/>
  <c r="A1831" i="42" s="1"/>
  <c r="A1832" i="42" s="1"/>
  <c r="N31" i="1"/>
  <c r="K30" i="1"/>
  <c r="A1834" i="42" l="1"/>
  <c r="A1835" i="42" s="1"/>
  <c r="A1836" i="42" s="1"/>
  <c r="A1837" i="42" s="1"/>
  <c r="A1838" i="42" s="1"/>
  <c r="A1839" i="42" s="1"/>
  <c r="A1840" i="42" s="1"/>
  <c r="A1841" i="42" s="1"/>
  <c r="A1842" i="42" s="1"/>
  <c r="A1843" i="42" s="1"/>
  <c r="A1844" i="42" s="1"/>
  <c r="A1845" i="42" s="1"/>
  <c r="A1846" i="42" s="1"/>
  <c r="A1847" i="42" s="1"/>
  <c r="A1848" i="42" s="1"/>
  <c r="A1849" i="42" s="1"/>
  <c r="A1850" i="42" s="1"/>
  <c r="A1851" i="42" s="1"/>
  <c r="A1852" i="42" s="1"/>
  <c r="A1853" i="42" s="1"/>
  <c r="A1854" i="42" s="1"/>
  <c r="A1855" i="42" s="1"/>
  <c r="A1856" i="42" s="1"/>
  <c r="A1857" i="42" s="1"/>
  <c r="A1858" i="42" s="1"/>
  <c r="A1859" i="42" s="1"/>
  <c r="A1860" i="42" s="1"/>
  <c r="A1861" i="42" s="1"/>
  <c r="A1862" i="42" s="1"/>
  <c r="A1863" i="42" s="1"/>
  <c r="A1864" i="42" s="1"/>
  <c r="A1865" i="42" s="1"/>
  <c r="A1866" i="42" s="1"/>
  <c r="A1867" i="42" s="1"/>
  <c r="A1868" i="42" s="1"/>
  <c r="A1869" i="42" s="1"/>
  <c r="A1870" i="42" s="1"/>
  <c r="A1871" i="42" s="1"/>
  <c r="A1872" i="42" s="1"/>
  <c r="A1873" i="42" s="1"/>
  <c r="A1874" i="42" s="1"/>
  <c r="A1875" i="42" s="1"/>
  <c r="A1876" i="42" s="1"/>
  <c r="A1877" i="42" s="1"/>
  <c r="A1878" i="42" s="1"/>
  <c r="A1879" i="42" s="1"/>
  <c r="A1880" i="42" s="1"/>
  <c r="A1881" i="42" s="1"/>
  <c r="A1882" i="42" s="1"/>
  <c r="A1883" i="42" s="1"/>
  <c r="A1884" i="42" s="1"/>
  <c r="A1885" i="42" s="1"/>
  <c r="A1886" i="42" s="1"/>
  <c r="A1887" i="42" s="1"/>
  <c r="A1888" i="42" s="1"/>
  <c r="A1889" i="42" s="1"/>
  <c r="A1890" i="42" s="1"/>
  <c r="A1891" i="42" s="1"/>
  <c r="F592" i="42"/>
  <c r="F593" i="42"/>
  <c r="F594" i="42"/>
  <c r="D466" i="42"/>
  <c r="E466" i="42"/>
  <c r="F466" i="42"/>
  <c r="H72" i="24"/>
  <c r="H71" i="24"/>
  <c r="H70" i="24"/>
  <c r="A1893" i="42" l="1"/>
  <c r="A1894" i="42" s="1"/>
  <c r="A1895" i="42" s="1"/>
  <c r="A1896" i="42" s="1"/>
  <c r="A1897" i="42" s="1"/>
  <c r="A1898" i="42" s="1"/>
  <c r="A1899" i="42" s="1"/>
  <c r="A1900" i="42" s="1"/>
  <c r="A1901" i="42" s="1"/>
  <c r="A1902" i="42" s="1"/>
  <c r="A1903" i="42" s="1"/>
  <c r="C19" i="42"/>
  <c r="D19" i="42"/>
  <c r="E19" i="42"/>
  <c r="A16" i="1"/>
  <c r="A17" i="1" s="1"/>
  <c r="H239" i="24" l="1"/>
  <c r="E151" i="42" l="1"/>
  <c r="E182" i="42" l="1"/>
  <c r="E183" i="42"/>
  <c r="E180" i="42"/>
  <c r="E181" i="42"/>
  <c r="E145" i="42"/>
  <c r="E146" i="42"/>
  <c r="E147" i="42"/>
  <c r="E148" i="42"/>
  <c r="E149" i="42"/>
  <c r="E150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F95" i="5"/>
  <c r="F94" i="5"/>
  <c r="F93" i="5"/>
  <c r="F92" i="5"/>
  <c r="F89" i="5"/>
  <c r="F88" i="5"/>
  <c r="F87" i="5"/>
  <c r="F84" i="5"/>
  <c r="F83" i="5"/>
  <c r="F82" i="5"/>
  <c r="F80" i="5"/>
  <c r="F79" i="5"/>
  <c r="F78" i="5"/>
  <c r="F77" i="5"/>
  <c r="F75" i="5"/>
  <c r="F74" i="5"/>
  <c r="F73" i="5"/>
  <c r="F72" i="5"/>
  <c r="F68" i="5"/>
  <c r="F70" i="5"/>
  <c r="F69" i="5"/>
  <c r="F67" i="5"/>
  <c r="F66" i="5"/>
  <c r="F90" i="5"/>
  <c r="F85" i="5"/>
  <c r="F591" i="42" l="1"/>
  <c r="H69" i="24"/>
  <c r="C18" i="42" l="1"/>
  <c r="D18" i="42"/>
  <c r="E18" i="42"/>
  <c r="J53" i="1" l="1"/>
  <c r="A10" i="8"/>
  <c r="F1335" i="42" l="1"/>
  <c r="F1334" i="42"/>
  <c r="F1372" i="42"/>
  <c r="F1427" i="42"/>
  <c r="F1428" i="42"/>
  <c r="F1426" i="42"/>
  <c r="F1433" i="42"/>
  <c r="F1434" i="42"/>
  <c r="F1435" i="42"/>
  <c r="F1432" i="42"/>
  <c r="F1480" i="42"/>
  <c r="F1481" i="42"/>
  <c r="F1482" i="42"/>
  <c r="F1479" i="42"/>
  <c r="F1737" i="42"/>
  <c r="F1739" i="42"/>
  <c r="F1741" i="42"/>
  <c r="F1743" i="42"/>
  <c r="F1746" i="42"/>
  <c r="F1747" i="42"/>
  <c r="F1748" i="42"/>
  <c r="F1749" i="42"/>
  <c r="F1750" i="42"/>
  <c r="F1751" i="42"/>
  <c r="F1745" i="42"/>
  <c r="F1754" i="42"/>
  <c r="F1755" i="42"/>
  <c r="F1894" i="42"/>
  <c r="F1893" i="42"/>
  <c r="E1884" i="42"/>
  <c r="F1884" i="42"/>
  <c r="E1885" i="42"/>
  <c r="F1885" i="42"/>
  <c r="E1886" i="42"/>
  <c r="F1886" i="42"/>
  <c r="E1887" i="42"/>
  <c r="F1887" i="42"/>
  <c r="E1888" i="42"/>
  <c r="F1888" i="42"/>
  <c r="E1889" i="42"/>
  <c r="F1889" i="42"/>
  <c r="E1890" i="42"/>
  <c r="F1890" i="42"/>
  <c r="E1891" i="42"/>
  <c r="F1891" i="42"/>
  <c r="E1881" i="42"/>
  <c r="F1881" i="42"/>
  <c r="E1882" i="42"/>
  <c r="F1882" i="42"/>
  <c r="E1883" i="42"/>
  <c r="F1883" i="42"/>
  <c r="E1868" i="42"/>
  <c r="F1868" i="42"/>
  <c r="E1869" i="42"/>
  <c r="F1869" i="42"/>
  <c r="E1870" i="42"/>
  <c r="F1870" i="42"/>
  <c r="E1871" i="42"/>
  <c r="F1871" i="42"/>
  <c r="E1872" i="42"/>
  <c r="F1872" i="42"/>
  <c r="E1873" i="42"/>
  <c r="F1873" i="42"/>
  <c r="E1874" i="42"/>
  <c r="F1874" i="42"/>
  <c r="E1875" i="42"/>
  <c r="F1875" i="42"/>
  <c r="E1876" i="42"/>
  <c r="F1876" i="42"/>
  <c r="E1877" i="42"/>
  <c r="F1877" i="42"/>
  <c r="E1878" i="42"/>
  <c r="F1878" i="42"/>
  <c r="E1879" i="42"/>
  <c r="F1879" i="42"/>
  <c r="E1880" i="42"/>
  <c r="F1880" i="42"/>
  <c r="E1863" i="42"/>
  <c r="F1863" i="42"/>
  <c r="E1864" i="42"/>
  <c r="F1864" i="42"/>
  <c r="E1865" i="42"/>
  <c r="F1865" i="42"/>
  <c r="E1866" i="42"/>
  <c r="F1866" i="42"/>
  <c r="E1867" i="42"/>
  <c r="F1867" i="42"/>
  <c r="F1862" i="42"/>
  <c r="E1835" i="42"/>
  <c r="F1835" i="42"/>
  <c r="E1836" i="42"/>
  <c r="F1836" i="42"/>
  <c r="E1837" i="42"/>
  <c r="F1837" i="42"/>
  <c r="E1838" i="42"/>
  <c r="F1838" i="42"/>
  <c r="E1839" i="42"/>
  <c r="F1839" i="42"/>
  <c r="E1840" i="42"/>
  <c r="F1840" i="42"/>
  <c r="E1841" i="42"/>
  <c r="F1841" i="42"/>
  <c r="E1842" i="42"/>
  <c r="F1842" i="42"/>
  <c r="E1843" i="42"/>
  <c r="F1843" i="42"/>
  <c r="E1844" i="42"/>
  <c r="F1844" i="42"/>
  <c r="E1845" i="42"/>
  <c r="F1845" i="42"/>
  <c r="E1846" i="42"/>
  <c r="F1846" i="42"/>
  <c r="E1847" i="42"/>
  <c r="F1847" i="42"/>
  <c r="E1848" i="42"/>
  <c r="F1848" i="42"/>
  <c r="E1849" i="42"/>
  <c r="F1849" i="42"/>
  <c r="E1850" i="42"/>
  <c r="F1850" i="42"/>
  <c r="E1851" i="42"/>
  <c r="F1851" i="42"/>
  <c r="E1852" i="42"/>
  <c r="F1852" i="42"/>
  <c r="E1853" i="42"/>
  <c r="F1853" i="42"/>
  <c r="E1854" i="42"/>
  <c r="F1854" i="42"/>
  <c r="E1855" i="42"/>
  <c r="F1855" i="42"/>
  <c r="E1856" i="42"/>
  <c r="F1856" i="42"/>
  <c r="E1857" i="42"/>
  <c r="F1857" i="42"/>
  <c r="E1858" i="42"/>
  <c r="F1858" i="42"/>
  <c r="E1859" i="42"/>
  <c r="F1859" i="42"/>
  <c r="E1860" i="42"/>
  <c r="F1860" i="42"/>
  <c r="F1834" i="42"/>
  <c r="F1782" i="42"/>
  <c r="F1783" i="42"/>
  <c r="F1784" i="42"/>
  <c r="F1785" i="42"/>
  <c r="F1786" i="42"/>
  <c r="F1787" i="42"/>
  <c r="F1788" i="42"/>
  <c r="F1789" i="42"/>
  <c r="F1790" i="42"/>
  <c r="F1791" i="42"/>
  <c r="F1792" i="42"/>
  <c r="F1793" i="42"/>
  <c r="F1794" i="42"/>
  <c r="F1795" i="42"/>
  <c r="F1796" i="42"/>
  <c r="F1797" i="42"/>
  <c r="F1798" i="42"/>
  <c r="F1799" i="42"/>
  <c r="F1800" i="42"/>
  <c r="F1801" i="42"/>
  <c r="F1802" i="42"/>
  <c r="F1803" i="42"/>
  <c r="F1804" i="42"/>
  <c r="F1805" i="42"/>
  <c r="F1806" i="42"/>
  <c r="F1807" i="42"/>
  <c r="F1808" i="42"/>
  <c r="F1809" i="42"/>
  <c r="F1810" i="42"/>
  <c r="F1811" i="42"/>
  <c r="F1812" i="42"/>
  <c r="F1813" i="42"/>
  <c r="F1814" i="42"/>
  <c r="F1815" i="42"/>
  <c r="F1816" i="42"/>
  <c r="F1817" i="42"/>
  <c r="F1818" i="42"/>
  <c r="F1819" i="42"/>
  <c r="F1820" i="42"/>
  <c r="F1821" i="42"/>
  <c r="F1822" i="42"/>
  <c r="F1823" i="42"/>
  <c r="F1824" i="42"/>
  <c r="F1825" i="42"/>
  <c r="F1826" i="42"/>
  <c r="F1827" i="42"/>
  <c r="F1828" i="42"/>
  <c r="F1829" i="42"/>
  <c r="F1830" i="42"/>
  <c r="F1831" i="42"/>
  <c r="F1832" i="42"/>
  <c r="F1781" i="42"/>
  <c r="F1752" i="42"/>
  <c r="F1716" i="42"/>
  <c r="F1717" i="42"/>
  <c r="F1715" i="42"/>
  <c r="F1727" i="42"/>
  <c r="F1728" i="42"/>
  <c r="F1729" i="42"/>
  <c r="F1730" i="42"/>
  <c r="F1731" i="42"/>
  <c r="F1732" i="42"/>
  <c r="F1733" i="42"/>
  <c r="F1734" i="42"/>
  <c r="F1735" i="42"/>
  <c r="F1726" i="42"/>
  <c r="F1711" i="42"/>
  <c r="F1710" i="42"/>
  <c r="F1675" i="42"/>
  <c r="F1676" i="42"/>
  <c r="F1677" i="42"/>
  <c r="F1674" i="42"/>
  <c r="F1654" i="42"/>
  <c r="F1655" i="42"/>
  <c r="F1656" i="42"/>
  <c r="F1657" i="42"/>
  <c r="F1658" i="42"/>
  <c r="F1659" i="42"/>
  <c r="F1660" i="42"/>
  <c r="F1661" i="42"/>
  <c r="F1653" i="42"/>
  <c r="F1649" i="42"/>
  <c r="F1640" i="42"/>
  <c r="F1641" i="42"/>
  <c r="F1642" i="42"/>
  <c r="F1639" i="42"/>
  <c r="F1609" i="42"/>
  <c r="F1610" i="42"/>
  <c r="F1611" i="42"/>
  <c r="F1612" i="42"/>
  <c r="F1613" i="42"/>
  <c r="F1614" i="42"/>
  <c r="F1615" i="42"/>
  <c r="F1616" i="42"/>
  <c r="F1617" i="42"/>
  <c r="F1618" i="42"/>
  <c r="F1619" i="42"/>
  <c r="F1620" i="42"/>
  <c r="F1621" i="42"/>
  <c r="F1622" i="42"/>
  <c r="F1623" i="42"/>
  <c r="F1624" i="42"/>
  <c r="F1625" i="42"/>
  <c r="F1626" i="42"/>
  <c r="F1608" i="42"/>
  <c r="F1553" i="42"/>
  <c r="F1554" i="42"/>
  <c r="F1555" i="42"/>
  <c r="F1556" i="42"/>
  <c r="F1557" i="42"/>
  <c r="F1558" i="42"/>
  <c r="F1559" i="42"/>
  <c r="F1560" i="42"/>
  <c r="F1561" i="42"/>
  <c r="F1562" i="42"/>
  <c r="F1563" i="42"/>
  <c r="F1564" i="42"/>
  <c r="F1565" i="42"/>
  <c r="F1566" i="42"/>
  <c r="F1567" i="42"/>
  <c r="F1568" i="42"/>
  <c r="F1569" i="42"/>
  <c r="F1570" i="42"/>
  <c r="F1571" i="42"/>
  <c r="F1572" i="42"/>
  <c r="F1573" i="42"/>
  <c r="F1574" i="42"/>
  <c r="F1575" i="42"/>
  <c r="F1576" i="42"/>
  <c r="F1577" i="42"/>
  <c r="F1578" i="42"/>
  <c r="F1579" i="42"/>
  <c r="F1580" i="42"/>
  <c r="F1581" i="42"/>
  <c r="F1582" i="42"/>
  <c r="F1583" i="42"/>
  <c r="F1584" i="42"/>
  <c r="F1585" i="42"/>
  <c r="F1586" i="42"/>
  <c r="F1587" i="42"/>
  <c r="F1588" i="42"/>
  <c r="F1589" i="42"/>
  <c r="F1590" i="42"/>
  <c r="F1591" i="42"/>
  <c r="F1592" i="42"/>
  <c r="F1593" i="42"/>
  <c r="F1594" i="42"/>
  <c r="F1595" i="42"/>
  <c r="F1596" i="42"/>
  <c r="F1597" i="42"/>
  <c r="F1598" i="42"/>
  <c r="F1599" i="42"/>
  <c r="F1600" i="42"/>
  <c r="F1601" i="42"/>
  <c r="F1602" i="42"/>
  <c r="F1552" i="42"/>
  <c r="F1550" i="42"/>
  <c r="F1540" i="42"/>
  <c r="F1541" i="42"/>
  <c r="F1542" i="42"/>
  <c r="F1543" i="42"/>
  <c r="F1544" i="42"/>
  <c r="F1545" i="42"/>
  <c r="F1546" i="42"/>
  <c r="F1547" i="42"/>
  <c r="F1548" i="42"/>
  <c r="F1539" i="42"/>
  <c r="F1525" i="42"/>
  <c r="F1526" i="42"/>
  <c r="F1527" i="42"/>
  <c r="F1528" i="42"/>
  <c r="F1529" i="42"/>
  <c r="F1530" i="42"/>
  <c r="F1531" i="42"/>
  <c r="F1532" i="42"/>
  <c r="F1533" i="42"/>
  <c r="F1534" i="42"/>
  <c r="F1535" i="42"/>
  <c r="F1536" i="42"/>
  <c r="F1537" i="42"/>
  <c r="F1524" i="42"/>
  <c r="F1516" i="42"/>
  <c r="F1517" i="42"/>
  <c r="F1518" i="42"/>
  <c r="F1519" i="42"/>
  <c r="F1520" i="42"/>
  <c r="F1521" i="42"/>
  <c r="F1522" i="42"/>
  <c r="F1515" i="42"/>
  <c r="F1511" i="42"/>
  <c r="F1512" i="42"/>
  <c r="F1513" i="42"/>
  <c r="F1510" i="42"/>
  <c r="F1508" i="42"/>
  <c r="F1492" i="42"/>
  <c r="F1493" i="42"/>
  <c r="F1494" i="42"/>
  <c r="F1491" i="42"/>
  <c r="F1489" i="42"/>
  <c r="F1487" i="42"/>
  <c r="F1488" i="42"/>
  <c r="F1486" i="42"/>
  <c r="F1466" i="42"/>
  <c r="F1467" i="42"/>
  <c r="E1469" i="42"/>
  <c r="F1469" i="42"/>
  <c r="F1465" i="42"/>
  <c r="F1455" i="42"/>
  <c r="F1456" i="42"/>
  <c r="F1457" i="42"/>
  <c r="F1458" i="42"/>
  <c r="F1459" i="42"/>
  <c r="F1460" i="42"/>
  <c r="F1461" i="42"/>
  <c r="F1462" i="42"/>
  <c r="F1463" i="42"/>
  <c r="F1454" i="42"/>
  <c r="F1417" i="42"/>
  <c r="F1416" i="42"/>
  <c r="F1410" i="42"/>
  <c r="F1411" i="42"/>
  <c r="F1412" i="42"/>
  <c r="F1413" i="42"/>
  <c r="F1414" i="42"/>
  <c r="F1409" i="42"/>
  <c r="F1402" i="42"/>
  <c r="F1403" i="42"/>
  <c r="F1404" i="42"/>
  <c r="F1405" i="42"/>
  <c r="F1406" i="42"/>
  <c r="F1407" i="42"/>
  <c r="F1401" i="42"/>
  <c r="F1375" i="42"/>
  <c r="F1376" i="42"/>
  <c r="F1377" i="42"/>
  <c r="F1378" i="42"/>
  <c r="F1379" i="42"/>
  <c r="F1380" i="42"/>
  <c r="F1381" i="42"/>
  <c r="F1382" i="42"/>
  <c r="F1383" i="42"/>
  <c r="F1384" i="42"/>
  <c r="F1385" i="42"/>
  <c r="F1386" i="42"/>
  <c r="F1387" i="42"/>
  <c r="F1388" i="42"/>
  <c r="F1389" i="42"/>
  <c r="F1390" i="42"/>
  <c r="F1391" i="42"/>
  <c r="F1392" i="42"/>
  <c r="F1393" i="42"/>
  <c r="F1394" i="42"/>
  <c r="F1395" i="42"/>
  <c r="F1396" i="42"/>
  <c r="F1397" i="42"/>
  <c r="F1398" i="42"/>
  <c r="F1374" i="42"/>
  <c r="F1368" i="42"/>
  <c r="F1366" i="42"/>
  <c r="F1367" i="42"/>
  <c r="F1365" i="42"/>
  <c r="F1338" i="42"/>
  <c r="F1339" i="42"/>
  <c r="F1340" i="42"/>
  <c r="F1341" i="42"/>
  <c r="F1342" i="42"/>
  <c r="F1343" i="42"/>
  <c r="F1337" i="42"/>
  <c r="F1299" i="42"/>
  <c r="F1300" i="42"/>
  <c r="F1301" i="42"/>
  <c r="F1302" i="42"/>
  <c r="F1303" i="42"/>
  <c r="F1304" i="42"/>
  <c r="F1305" i="42"/>
  <c r="F1306" i="42"/>
  <c r="F1307" i="42"/>
  <c r="F1308" i="42"/>
  <c r="F1309" i="42"/>
  <c r="F1310" i="42"/>
  <c r="F1311" i="42"/>
  <c r="F1298" i="42"/>
  <c r="F1145" i="42"/>
  <c r="F1146" i="42"/>
  <c r="F1152" i="42"/>
  <c r="F1153" i="42"/>
  <c r="F1154" i="42"/>
  <c r="F1155" i="42"/>
  <c r="F1156" i="42"/>
  <c r="F1157" i="42"/>
  <c r="F1158" i="42"/>
  <c r="F1159" i="42"/>
  <c r="F1160" i="42"/>
  <c r="F1161" i="42"/>
  <c r="F1162" i="42"/>
  <c r="F1163" i="42"/>
  <c r="F1164" i="42"/>
  <c r="F1165" i="42"/>
  <c r="F1166" i="42"/>
  <c r="F1167" i="42"/>
  <c r="F1168" i="42"/>
  <c r="F1169" i="42"/>
  <c r="F1170" i="42"/>
  <c r="F1171" i="42"/>
  <c r="F1172" i="42"/>
  <c r="F1173" i="42"/>
  <c r="F1174" i="42"/>
  <c r="F1175" i="42"/>
  <c r="F1176" i="42"/>
  <c r="F1177" i="42"/>
  <c r="F1178" i="42"/>
  <c r="F1179" i="42"/>
  <c r="F1180" i="42"/>
  <c r="F1181" i="42"/>
  <c r="F1182" i="42"/>
  <c r="F1183" i="42"/>
  <c r="F1184" i="42"/>
  <c r="F1185" i="42"/>
  <c r="F1186" i="42"/>
  <c r="F1187" i="42"/>
  <c r="F1188" i="42"/>
  <c r="F1189" i="42"/>
  <c r="F1190" i="42"/>
  <c r="F1191" i="42"/>
  <c r="F1192" i="42"/>
  <c r="F1193" i="42"/>
  <c r="F1194" i="42"/>
  <c r="F1195" i="42"/>
  <c r="F1196" i="42"/>
  <c r="F1199" i="42"/>
  <c r="F1200" i="42"/>
  <c r="F1144" i="42"/>
  <c r="F597" i="42"/>
  <c r="F598" i="42"/>
  <c r="F599" i="42"/>
  <c r="F600" i="42"/>
  <c r="F601" i="42"/>
  <c r="F602" i="42"/>
  <c r="F603" i="42"/>
  <c r="F604" i="42"/>
  <c r="F605" i="42"/>
  <c r="F606" i="42"/>
  <c r="F607" i="42"/>
  <c r="F608" i="42"/>
  <c r="F609" i="42"/>
  <c r="F610" i="42"/>
  <c r="F611" i="42"/>
  <c r="F612" i="42"/>
  <c r="F613" i="42"/>
  <c r="F596" i="42"/>
  <c r="F584" i="42"/>
  <c r="F571" i="42"/>
  <c r="F572" i="42"/>
  <c r="F573" i="42"/>
  <c r="F574" i="42"/>
  <c r="F575" i="42"/>
  <c r="F576" i="42"/>
  <c r="F577" i="42"/>
  <c r="F578" i="42"/>
  <c r="F579" i="42"/>
  <c r="F580" i="42"/>
  <c r="F581" i="42"/>
  <c r="F582" i="42"/>
  <c r="F583" i="42"/>
  <c r="F585" i="42"/>
  <c r="F586" i="42"/>
  <c r="F587" i="42"/>
  <c r="F588" i="42"/>
  <c r="F589" i="42"/>
  <c r="F590" i="42"/>
  <c r="F570" i="42"/>
  <c r="F547" i="42"/>
  <c r="F548" i="42"/>
  <c r="F549" i="42"/>
  <c r="F550" i="42"/>
  <c r="F551" i="42"/>
  <c r="F552" i="42"/>
  <c r="F553" i="42"/>
  <c r="F554" i="42"/>
  <c r="F555" i="42"/>
  <c r="F556" i="42"/>
  <c r="F557" i="42"/>
  <c r="F558" i="42"/>
  <c r="F559" i="42"/>
  <c r="F560" i="42"/>
  <c r="F561" i="42"/>
  <c r="F562" i="42"/>
  <c r="F563" i="42"/>
  <c r="F564" i="42"/>
  <c r="F565" i="42"/>
  <c r="F566" i="42"/>
  <c r="F567" i="42"/>
  <c r="F568" i="42"/>
  <c r="F569" i="42"/>
  <c r="F546" i="42"/>
  <c r="F533" i="42"/>
  <c r="F534" i="42"/>
  <c r="F535" i="42"/>
  <c r="F536" i="42"/>
  <c r="F537" i="42"/>
  <c r="F538" i="42"/>
  <c r="F539" i="42"/>
  <c r="F540" i="42"/>
  <c r="F541" i="42"/>
  <c r="F542" i="42"/>
  <c r="F543" i="42"/>
  <c r="F544" i="42"/>
  <c r="F532" i="42"/>
  <c r="C449" i="42"/>
  <c r="D449" i="42"/>
  <c r="E449" i="42"/>
  <c r="F449" i="42"/>
  <c r="C450" i="42"/>
  <c r="D450" i="42"/>
  <c r="E450" i="42"/>
  <c r="C451" i="42"/>
  <c r="D451" i="42"/>
  <c r="E451" i="42"/>
  <c r="C452" i="42"/>
  <c r="D452" i="42"/>
  <c r="E452" i="42"/>
  <c r="C453" i="42"/>
  <c r="D453" i="42"/>
  <c r="E453" i="42"/>
  <c r="F453" i="42"/>
  <c r="C454" i="42"/>
  <c r="D454" i="42"/>
  <c r="E454" i="42"/>
  <c r="F454" i="42"/>
  <c r="C455" i="42"/>
  <c r="D455" i="42"/>
  <c r="E455" i="42"/>
  <c r="F455" i="42"/>
  <c r="C456" i="42"/>
  <c r="D456" i="42"/>
  <c r="E456" i="42"/>
  <c r="F456" i="42"/>
  <c r="C457" i="42"/>
  <c r="D457" i="42"/>
  <c r="E457" i="42"/>
  <c r="F457" i="42"/>
  <c r="C458" i="42"/>
  <c r="D458" i="42"/>
  <c r="E458" i="42"/>
  <c r="F458" i="42"/>
  <c r="C459" i="42"/>
  <c r="D459" i="42"/>
  <c r="E459" i="42"/>
  <c r="F459" i="42"/>
  <c r="C460" i="42"/>
  <c r="D460" i="42"/>
  <c r="E460" i="42"/>
  <c r="F460" i="42"/>
  <c r="C461" i="42"/>
  <c r="D461" i="42"/>
  <c r="E461" i="42"/>
  <c r="F461" i="42"/>
  <c r="C462" i="42"/>
  <c r="D462" i="42"/>
  <c r="E462" i="42"/>
  <c r="F462" i="42"/>
  <c r="C463" i="42"/>
  <c r="D463" i="42"/>
  <c r="E463" i="42"/>
  <c r="F463" i="42"/>
  <c r="C464" i="42"/>
  <c r="D464" i="42"/>
  <c r="E464" i="42"/>
  <c r="F464" i="42"/>
  <c r="C465" i="42"/>
  <c r="D465" i="42"/>
  <c r="E465" i="42"/>
  <c r="F465" i="42"/>
  <c r="C466" i="42"/>
  <c r="F448" i="42"/>
  <c r="G10" i="2" l="1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5" i="2"/>
  <c r="G96" i="2"/>
  <c r="G97" i="2"/>
  <c r="G98" i="2"/>
  <c r="G99" i="2"/>
  <c r="G101" i="2"/>
  <c r="G102" i="2"/>
  <c r="G103" i="2"/>
  <c r="G104" i="2"/>
  <c r="G105" i="2"/>
  <c r="G106" i="2"/>
  <c r="G107" i="2"/>
  <c r="G108" i="2"/>
  <c r="G109" i="2"/>
  <c r="G110" i="2"/>
  <c r="G9" i="2"/>
  <c r="D76" i="42" l="1"/>
  <c r="E76" i="42"/>
  <c r="C444" i="42" l="1"/>
  <c r="D444" i="42"/>
  <c r="E444" i="42"/>
  <c r="C445" i="42"/>
  <c r="D445" i="42"/>
  <c r="E445" i="42"/>
  <c r="C446" i="42"/>
  <c r="D446" i="42"/>
  <c r="E446" i="42"/>
  <c r="F20" i="7"/>
  <c r="F19" i="7"/>
  <c r="D194" i="42" l="1"/>
  <c r="D195" i="42"/>
  <c r="F11" i="41"/>
  <c r="F1895" i="42" l="1"/>
  <c r="F1899" i="42"/>
  <c r="F1900" i="42"/>
  <c r="F1901" i="42"/>
  <c r="F1902" i="42"/>
  <c r="L45" i="27" l="1"/>
  <c r="E1893" i="42" l="1"/>
  <c r="D1893" i="42"/>
  <c r="C1893" i="42"/>
  <c r="C1120" i="42" l="1"/>
  <c r="D1120" i="42"/>
  <c r="E1120" i="42"/>
  <c r="D2198" i="42"/>
  <c r="F21" i="7" l="1"/>
  <c r="C1126" i="42" l="1"/>
  <c r="D1126" i="42"/>
  <c r="E1126" i="42"/>
  <c r="C1127" i="42"/>
  <c r="D1127" i="42"/>
  <c r="E1127" i="42"/>
  <c r="C1129" i="42"/>
  <c r="D1129" i="42"/>
  <c r="E1129" i="42"/>
  <c r="C1130" i="42"/>
  <c r="D1130" i="42"/>
  <c r="E1130" i="42"/>
  <c r="C1131" i="42"/>
  <c r="D1131" i="42"/>
  <c r="E1131" i="42"/>
  <c r="C1132" i="42"/>
  <c r="D1132" i="42"/>
  <c r="C1134" i="42"/>
  <c r="D1134" i="42"/>
  <c r="E1134" i="42"/>
  <c r="C1135" i="42"/>
  <c r="D1135" i="42"/>
  <c r="E1135" i="42"/>
  <c r="C1136" i="42"/>
  <c r="D1136" i="42"/>
  <c r="E1136" i="42"/>
  <c r="C1138" i="42"/>
  <c r="D1138" i="42"/>
  <c r="E1138" i="42"/>
  <c r="C1139" i="42"/>
  <c r="D1139" i="42"/>
  <c r="E1139" i="42"/>
  <c r="C1140" i="42"/>
  <c r="D1140" i="42"/>
  <c r="E1140" i="42"/>
  <c r="C1141" i="42"/>
  <c r="D1141" i="42"/>
  <c r="D1125" i="42"/>
  <c r="E1125" i="42"/>
  <c r="C1125" i="42"/>
  <c r="C48" i="42" l="1"/>
  <c r="D48" i="42"/>
  <c r="E48" i="42"/>
  <c r="C49" i="42"/>
  <c r="D49" i="42"/>
  <c r="E49" i="42"/>
  <c r="C525" i="42" l="1"/>
  <c r="D525" i="42"/>
  <c r="E525" i="42"/>
  <c r="C1118" i="42" l="1"/>
  <c r="D1118" i="42"/>
  <c r="E1118" i="42"/>
  <c r="C1119" i="42"/>
  <c r="D1119" i="42"/>
  <c r="E1119" i="42"/>
  <c r="A53" i="42" l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D53" i="42"/>
  <c r="E53" i="42"/>
  <c r="D54" i="42"/>
  <c r="E54" i="42"/>
  <c r="D55" i="42"/>
  <c r="E55" i="42"/>
  <c r="D56" i="42"/>
  <c r="E56" i="42"/>
  <c r="D57" i="42"/>
  <c r="E57" i="42"/>
  <c r="D58" i="42"/>
  <c r="E58" i="42"/>
  <c r="D59" i="42"/>
  <c r="E59" i="42"/>
  <c r="D60" i="42"/>
  <c r="E60" i="42"/>
  <c r="D61" i="42"/>
  <c r="E61" i="42"/>
  <c r="D62" i="42"/>
  <c r="E62" i="42"/>
  <c r="D63" i="42"/>
  <c r="E63" i="42"/>
  <c r="D64" i="42"/>
  <c r="E64" i="42"/>
  <c r="D65" i="42"/>
  <c r="E65" i="42"/>
  <c r="D66" i="42"/>
  <c r="E66" i="42"/>
  <c r="D67" i="42"/>
  <c r="E67" i="42"/>
  <c r="D68" i="42"/>
  <c r="E68" i="42"/>
  <c r="D69" i="42"/>
  <c r="E69" i="42"/>
  <c r="F16" i="4" l="1"/>
  <c r="F17" i="4"/>
  <c r="F18" i="4"/>
  <c r="F19" i="4"/>
  <c r="F20" i="4"/>
  <c r="F21" i="4"/>
  <c r="F22" i="4"/>
  <c r="F23" i="4"/>
  <c r="F24" i="4"/>
  <c r="F25" i="4"/>
  <c r="F14" i="4"/>
  <c r="F15" i="4"/>
  <c r="F13" i="4"/>
  <c r="H184" i="24" l="1"/>
  <c r="D209" i="42" l="1"/>
  <c r="D210" i="42"/>
  <c r="F26" i="41"/>
  <c r="D205" i="42"/>
  <c r="F22" i="41"/>
  <c r="C29" i="42" l="1"/>
  <c r="D29" i="42"/>
  <c r="E29" i="42"/>
  <c r="A11" i="21" l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59" i="21" l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110" i="21" s="1"/>
  <c r="A111" i="21" s="1"/>
  <c r="A112" i="21" s="1"/>
  <c r="C271" i="42"/>
  <c r="D271" i="42"/>
  <c r="E271" i="42"/>
  <c r="C272" i="42"/>
  <c r="D272" i="42"/>
  <c r="E272" i="42"/>
  <c r="A144" i="21" l="1"/>
  <c r="A262" i="42"/>
  <c r="A263" i="42" s="1"/>
  <c r="C284" i="42"/>
  <c r="D284" i="42"/>
  <c r="E284" i="42"/>
  <c r="A264" i="42" l="1"/>
  <c r="A265" i="42" s="1"/>
  <c r="A266" i="42" s="1"/>
  <c r="A267" i="42" s="1"/>
  <c r="A268" i="42" s="1"/>
  <c r="A269" i="42" s="1"/>
  <c r="A270" i="42" s="1"/>
  <c r="C24" i="42"/>
  <c r="D24" i="42"/>
  <c r="E24" i="42"/>
  <c r="A271" i="42" l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10" i="2"/>
  <c r="D2237" i="42"/>
  <c r="D2187" i="42"/>
  <c r="A14" i="33"/>
  <c r="A15" i="33" s="1"/>
  <c r="A16" i="33" s="1"/>
  <c r="A17" i="33" s="1"/>
  <c r="A18" i="33" s="1"/>
  <c r="A19" i="33" s="1"/>
  <c r="A20" i="33" s="1"/>
  <c r="A21" i="33" s="1"/>
  <c r="H34" i="33"/>
  <c r="C495" i="42"/>
  <c r="D495" i="42"/>
  <c r="E495" i="42"/>
  <c r="D494" i="42"/>
  <c r="E494" i="42"/>
  <c r="C494" i="42"/>
  <c r="A22" i="33" l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4" i="33" s="1"/>
  <c r="A45" i="33" s="1"/>
  <c r="A47" i="33" s="1"/>
  <c r="A48" i="33" s="1"/>
  <c r="A49" i="33" s="1"/>
  <c r="A318" i="42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6" i="2" s="1"/>
  <c r="A27" i="2" s="1"/>
  <c r="A28" i="2" s="1"/>
  <c r="A29" i="2" s="1"/>
  <c r="A30" i="2" s="1"/>
  <c r="A31" i="2" s="1"/>
  <c r="H11" i="43"/>
  <c r="H12" i="43"/>
  <c r="H10" i="43"/>
  <c r="H9" i="43"/>
  <c r="H5" i="43"/>
  <c r="H3" i="43"/>
  <c r="H4" i="43"/>
  <c r="H6" i="43"/>
  <c r="H2" i="43"/>
  <c r="A50" i="33" l="1"/>
  <c r="A51" i="33" s="1"/>
  <c r="A52" i="33" s="1"/>
  <c r="A53" i="33" s="1"/>
  <c r="A55" i="33" s="1"/>
  <c r="A56" i="33" s="1"/>
  <c r="A57" i="33" s="1"/>
  <c r="A58" i="33" s="1"/>
  <c r="A59" i="33" s="1"/>
  <c r="A60" i="33" s="1"/>
  <c r="A61" i="33" s="1"/>
  <c r="A62" i="33" s="1"/>
  <c r="A63" i="33" s="1"/>
  <c r="A65" i="33" s="1"/>
  <c r="A66" i="33" s="1"/>
  <c r="A68" i="33" s="1"/>
  <c r="A69" i="33" s="1"/>
  <c r="A70" i="33" s="1"/>
  <c r="A71" i="33" s="1"/>
  <c r="A72" i="33" s="1"/>
  <c r="A74" i="33" s="1"/>
  <c r="A75" i="33" s="1"/>
  <c r="A76" i="33" s="1"/>
  <c r="A77" i="33" s="1"/>
  <c r="A78" i="33" s="1"/>
  <c r="A83" i="33" s="1"/>
  <c r="A2160" i="42"/>
  <c r="A2161" i="42" s="1"/>
  <c r="A2162" i="42" s="1"/>
  <c r="A2163" i="42" s="1"/>
  <c r="A2164" i="42" s="1"/>
  <c r="A2165" i="42" s="1"/>
  <c r="A2166" i="42" s="1"/>
  <c r="J7" i="39"/>
  <c r="I7" i="39"/>
  <c r="A10" i="39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G17" i="39"/>
  <c r="A84" i="33" l="1"/>
  <c r="A85" i="33" s="1"/>
  <c r="A86" i="33" s="1"/>
  <c r="A87" i="33" s="1"/>
  <c r="A88" i="33" s="1"/>
  <c r="A2167" i="42"/>
  <c r="A2169" i="42" s="1"/>
  <c r="A2170" i="42" s="1"/>
  <c r="A2171" i="42" s="1"/>
  <c r="A2172" i="42" s="1"/>
  <c r="A2173" i="42" s="1"/>
  <c r="A2174" i="42" s="1"/>
  <c r="A2175" i="42" s="1"/>
  <c r="A2176" i="42" s="1"/>
  <c r="A2177" i="42" s="1"/>
  <c r="A2178" i="42" s="1"/>
  <c r="A2179" i="42" s="1"/>
  <c r="A2180" i="42" s="1"/>
  <c r="A2181" i="42" s="1"/>
  <c r="A2182" i="42" s="1"/>
  <c r="A2183" i="42" s="1"/>
  <c r="A2184" i="42" s="1"/>
  <c r="A2185" i="42" s="1"/>
  <c r="A2186" i="42" s="1"/>
  <c r="A2187" i="42" s="1"/>
  <c r="A2189" i="42" s="1"/>
  <c r="A2190" i="42" s="1"/>
  <c r="A2192" i="42" s="1"/>
  <c r="A2193" i="42" s="1"/>
  <c r="A2194" i="42" s="1"/>
  <c r="F36" i="33"/>
  <c r="F14" i="33"/>
  <c r="C967" i="42"/>
  <c r="D967" i="42"/>
  <c r="E967" i="42"/>
  <c r="A2195" i="42" l="1"/>
  <c r="A2196" i="42" s="1"/>
  <c r="A2197" i="42" s="1"/>
  <c r="A2198" i="42" s="1"/>
  <c r="A2200" i="42" s="1"/>
  <c r="A2201" i="42" s="1"/>
  <c r="A2202" i="42" s="1"/>
  <c r="A2203" i="42" s="1"/>
  <c r="A2204" i="42" s="1"/>
  <c r="A2205" i="42" s="1"/>
  <c r="A2206" i="42" s="1"/>
  <c r="A2207" i="42" s="1"/>
  <c r="A2208" i="42" s="1"/>
  <c r="A2210" i="42" s="1"/>
  <c r="A2211" i="42" s="1"/>
  <c r="A2213" i="42" s="1"/>
  <c r="A2214" i="42" s="1"/>
  <c r="A2215" i="42" s="1"/>
  <c r="A2216" i="42" s="1"/>
  <c r="A2217" i="42" s="1"/>
  <c r="A2219" i="42" s="1"/>
  <c r="A2220" i="42" s="1"/>
  <c r="A2221" i="42" s="1"/>
  <c r="A2222" i="42" s="1"/>
  <c r="A2223" i="42" s="1"/>
  <c r="A89" i="33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2" i="33" s="1"/>
  <c r="A2224" i="42" l="1"/>
  <c r="A2225" i="42" s="1"/>
  <c r="A2226" i="42" s="1"/>
  <c r="A2228" i="42" s="1"/>
  <c r="F78" i="33"/>
  <c r="A2229" i="42" l="1"/>
  <c r="A2230" i="42" s="1"/>
  <c r="A2231" i="42" s="1"/>
  <c r="A2232" i="42" s="1"/>
  <c r="C102" i="42"/>
  <c r="D102" i="42"/>
  <c r="A2233" i="42" l="1"/>
  <c r="A2234" i="42" s="1"/>
  <c r="A2235" i="42" s="1"/>
  <c r="A2236" i="42" s="1"/>
  <c r="A2237" i="42" s="1"/>
  <c r="A2238" i="42" s="1"/>
  <c r="A2239" i="42" s="1"/>
  <c r="A2240" i="42" s="1"/>
  <c r="A2241" i="42" s="1"/>
  <c r="A2242" i="42" s="1"/>
  <c r="A2243" i="42" s="1"/>
  <c r="A2244" i="42" s="1"/>
  <c r="A2245" i="42" s="1"/>
  <c r="A2247" i="42" s="1"/>
  <c r="C23" i="42"/>
  <c r="D23" i="42"/>
  <c r="E23" i="42"/>
  <c r="C25" i="42"/>
  <c r="D25" i="42"/>
  <c r="E25" i="42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30" i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12" i="1"/>
  <c r="A13" i="1" s="1"/>
  <c r="A14" i="1" s="1"/>
  <c r="A15" i="1" l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C1835" i="42"/>
  <c r="D1835" i="42"/>
  <c r="C1836" i="42"/>
  <c r="D1836" i="42"/>
  <c r="C1837" i="42"/>
  <c r="D1837" i="42"/>
  <c r="C1838" i="42"/>
  <c r="D1838" i="42"/>
  <c r="C1839" i="42"/>
  <c r="D1839" i="42"/>
  <c r="C1840" i="42"/>
  <c r="D1840" i="42"/>
  <c r="C1841" i="42"/>
  <c r="D1841" i="42"/>
  <c r="C1842" i="42"/>
  <c r="D1842" i="42"/>
  <c r="C1843" i="42"/>
  <c r="D1843" i="42"/>
  <c r="C1844" i="42"/>
  <c r="D1844" i="42"/>
  <c r="C1845" i="42"/>
  <c r="D1845" i="42"/>
  <c r="C1846" i="42"/>
  <c r="D1846" i="42"/>
  <c r="C1847" i="42"/>
  <c r="D1847" i="42"/>
  <c r="C1848" i="42"/>
  <c r="D1848" i="42"/>
  <c r="C1849" i="42"/>
  <c r="D1849" i="42"/>
  <c r="C1850" i="42"/>
  <c r="D1850" i="42"/>
  <c r="C1851" i="42"/>
  <c r="D1851" i="42"/>
  <c r="C1852" i="42"/>
  <c r="D1852" i="42"/>
  <c r="C1853" i="42"/>
  <c r="D1853" i="42"/>
  <c r="C1854" i="42"/>
  <c r="D1854" i="42"/>
  <c r="C1855" i="42"/>
  <c r="D1855" i="42"/>
  <c r="C1856" i="42"/>
  <c r="D1856" i="42"/>
  <c r="C1857" i="42"/>
  <c r="D1857" i="42"/>
  <c r="C1858" i="42"/>
  <c r="D1858" i="42"/>
  <c r="C1859" i="42"/>
  <c r="D1859" i="42"/>
  <c r="C1860" i="42"/>
  <c r="D1860" i="42"/>
  <c r="C1861" i="42"/>
  <c r="D1861" i="42"/>
  <c r="E1861" i="42"/>
  <c r="F1861" i="42"/>
  <c r="C1862" i="42"/>
  <c r="D1862" i="42"/>
  <c r="E1862" i="42"/>
  <c r="C1863" i="42"/>
  <c r="D1863" i="42"/>
  <c r="C1864" i="42"/>
  <c r="D1864" i="42"/>
  <c r="C1865" i="42"/>
  <c r="D1865" i="42"/>
  <c r="C1866" i="42"/>
  <c r="D1866" i="42"/>
  <c r="C1867" i="42"/>
  <c r="D1867" i="42"/>
  <c r="C1868" i="42"/>
  <c r="D1868" i="42"/>
  <c r="C1869" i="42"/>
  <c r="D1869" i="42"/>
  <c r="C1870" i="42"/>
  <c r="D1870" i="42"/>
  <c r="C1871" i="42"/>
  <c r="D1871" i="42"/>
  <c r="C1872" i="42"/>
  <c r="D1872" i="42"/>
  <c r="C1873" i="42"/>
  <c r="D1873" i="42"/>
  <c r="C1874" i="42"/>
  <c r="D1874" i="42"/>
  <c r="C1875" i="42"/>
  <c r="D1875" i="42"/>
  <c r="C1876" i="42"/>
  <c r="D1876" i="42"/>
  <c r="C1877" i="42"/>
  <c r="D1877" i="42"/>
  <c r="C1878" i="42"/>
  <c r="D1878" i="42"/>
  <c r="C1879" i="42"/>
  <c r="D1879" i="42"/>
  <c r="C1880" i="42"/>
  <c r="D1880" i="42"/>
  <c r="C1881" i="42"/>
  <c r="D1881" i="42"/>
  <c r="C1882" i="42"/>
  <c r="D1882" i="42"/>
  <c r="C1883" i="42"/>
  <c r="D1883" i="42"/>
  <c r="C1884" i="42"/>
  <c r="D1884" i="42"/>
  <c r="C1885" i="42"/>
  <c r="D1885" i="42"/>
  <c r="C1886" i="42"/>
  <c r="D1886" i="42"/>
  <c r="C1887" i="42"/>
  <c r="D1887" i="42"/>
  <c r="C1888" i="42"/>
  <c r="D1888" i="42"/>
  <c r="C1889" i="42"/>
  <c r="D1889" i="42"/>
  <c r="C1890" i="42"/>
  <c r="D1890" i="42"/>
  <c r="C1891" i="42"/>
  <c r="D1891" i="42"/>
  <c r="F1470" i="42"/>
  <c r="F1483" i="42"/>
  <c r="F1490" i="42"/>
  <c r="F1495" i="42"/>
  <c r="F1499" i="42"/>
  <c r="F1502" i="42"/>
  <c r="F1509" i="42"/>
  <c r="F1514" i="42"/>
  <c r="F1523" i="42"/>
  <c r="F1538" i="42"/>
  <c r="F1549" i="42"/>
  <c r="F1551" i="42"/>
  <c r="F1603" i="42"/>
  <c r="F1606" i="42"/>
  <c r="F1627" i="42"/>
  <c r="F1633" i="42"/>
  <c r="F1635" i="42"/>
  <c r="F1643" i="42"/>
  <c r="F1650" i="42"/>
  <c r="F1662" i="42"/>
  <c r="F1664" i="42"/>
  <c r="F1666" i="42"/>
  <c r="F1678" i="42"/>
  <c r="F1694" i="42"/>
  <c r="F1696" i="42"/>
  <c r="F1700" i="42"/>
  <c r="F1718" i="42"/>
  <c r="F1722" i="42"/>
  <c r="F1736" i="42"/>
  <c r="F1738" i="42"/>
  <c r="F1740" i="42"/>
  <c r="F1742" i="42"/>
  <c r="F1744" i="42"/>
  <c r="F1756" i="42"/>
  <c r="F1768" i="42"/>
  <c r="F1769" i="42"/>
  <c r="F1399" i="42"/>
  <c r="F1408" i="42"/>
  <c r="F1415" i="42"/>
  <c r="F1429" i="42"/>
  <c r="F1436" i="42"/>
  <c r="F1438" i="42"/>
  <c r="F1464" i="42"/>
  <c r="F1313" i="42"/>
  <c r="F1315" i="42"/>
  <c r="F1316" i="42"/>
  <c r="F1324" i="42"/>
  <c r="F1336" i="42"/>
  <c r="F1344" i="42"/>
  <c r="F1345" i="42"/>
  <c r="F1357" i="42"/>
  <c r="F1373" i="42"/>
  <c r="F1292" i="42"/>
  <c r="F1274" i="42"/>
  <c r="F1281" i="42"/>
  <c r="F1282" i="42"/>
  <c r="F1283" i="42"/>
  <c r="F1284" i="42"/>
  <c r="F1285" i="42"/>
  <c r="F1286" i="42"/>
  <c r="F1287" i="42"/>
  <c r="F1288" i="42"/>
  <c r="F1289" i="42"/>
  <c r="F1290" i="42"/>
  <c r="F1273" i="42"/>
  <c r="F1201" i="42"/>
  <c r="F1202" i="42"/>
  <c r="F1203" i="42"/>
  <c r="F1205" i="42"/>
  <c r="F1206" i="42"/>
  <c r="F1207" i="42"/>
  <c r="F1208" i="42"/>
  <c r="F1209" i="42"/>
  <c r="F1210" i="42"/>
  <c r="F1211" i="42"/>
  <c r="F1212" i="42"/>
  <c r="F1213" i="42"/>
  <c r="F1214" i="42"/>
  <c r="F1215" i="42"/>
  <c r="F1216" i="42"/>
  <c r="F1217" i="42"/>
  <c r="F1218" i="42"/>
  <c r="F1219" i="42"/>
  <c r="F1220" i="42"/>
  <c r="F1221" i="42"/>
  <c r="F1222" i="42"/>
  <c r="F1223" i="42"/>
  <c r="F1224" i="42"/>
  <c r="F1225" i="42"/>
  <c r="F1226" i="42"/>
  <c r="F1227" i="42"/>
  <c r="F1229" i="42"/>
  <c r="F1230" i="42"/>
  <c r="F1231" i="42"/>
  <c r="F1232" i="42"/>
  <c r="F1249" i="42"/>
  <c r="F1251" i="42"/>
  <c r="C1041" i="42"/>
  <c r="D1041" i="42"/>
  <c r="E1041" i="42"/>
  <c r="F1041" i="42"/>
  <c r="C1042" i="42"/>
  <c r="D1042" i="42"/>
  <c r="E1042" i="42"/>
  <c r="F1042" i="42"/>
  <c r="C1043" i="42"/>
  <c r="D1043" i="42"/>
  <c r="E1043" i="42"/>
  <c r="F1043" i="42"/>
  <c r="C1044" i="42"/>
  <c r="D1044" i="42"/>
  <c r="E1044" i="42"/>
  <c r="F1044" i="42"/>
  <c r="C1045" i="42"/>
  <c r="D1045" i="42"/>
  <c r="E1045" i="42"/>
  <c r="F1045" i="42"/>
  <c r="C1046" i="42"/>
  <c r="D1046" i="42"/>
  <c r="E1046" i="42"/>
  <c r="F1046" i="42"/>
  <c r="C1047" i="42"/>
  <c r="D1047" i="42"/>
  <c r="E1047" i="42"/>
  <c r="F1047" i="42"/>
  <c r="C1048" i="42"/>
  <c r="D1048" i="42"/>
  <c r="E1048" i="42"/>
  <c r="F1048" i="42"/>
  <c r="C1049" i="42"/>
  <c r="D1049" i="42"/>
  <c r="E1049" i="42"/>
  <c r="F1049" i="42"/>
  <c r="C1050" i="42"/>
  <c r="D1050" i="42"/>
  <c r="E1050" i="42"/>
  <c r="F1050" i="42"/>
  <c r="C1051" i="42"/>
  <c r="D1051" i="42"/>
  <c r="E1051" i="42"/>
  <c r="F1051" i="42"/>
  <c r="C1052" i="42"/>
  <c r="D1052" i="42"/>
  <c r="E1052" i="42"/>
  <c r="F1052" i="42"/>
  <c r="C1053" i="42"/>
  <c r="D1053" i="42"/>
  <c r="E1053" i="42"/>
  <c r="F1053" i="42"/>
  <c r="C1054" i="42"/>
  <c r="D1054" i="42"/>
  <c r="E1054" i="42"/>
  <c r="F1054" i="42"/>
  <c r="C1055" i="42"/>
  <c r="D1055" i="42"/>
  <c r="E1055" i="42"/>
  <c r="F1055" i="42"/>
  <c r="C1056" i="42"/>
  <c r="D1056" i="42"/>
  <c r="E1056" i="42"/>
  <c r="F1056" i="42"/>
  <c r="C1057" i="42"/>
  <c r="D1057" i="42"/>
  <c r="E1057" i="42"/>
  <c r="F1057" i="42"/>
  <c r="C1058" i="42"/>
  <c r="D1058" i="42"/>
  <c r="E1058" i="42"/>
  <c r="F1058" i="42"/>
  <c r="C1059" i="42"/>
  <c r="D1059" i="42"/>
  <c r="E1059" i="42"/>
  <c r="F1059" i="42"/>
  <c r="C1060" i="42"/>
  <c r="D1060" i="42"/>
  <c r="E1060" i="42"/>
  <c r="F1060" i="42"/>
  <c r="C1061" i="42"/>
  <c r="D1061" i="42"/>
  <c r="E1061" i="42"/>
  <c r="F1061" i="42"/>
  <c r="C1062" i="42"/>
  <c r="D1062" i="42"/>
  <c r="E1062" i="42"/>
  <c r="F1062" i="42"/>
  <c r="C1063" i="42"/>
  <c r="D1063" i="42"/>
  <c r="E1063" i="42"/>
  <c r="F1063" i="42"/>
  <c r="C1064" i="42"/>
  <c r="D1064" i="42"/>
  <c r="E1064" i="42"/>
  <c r="F1064" i="42"/>
  <c r="C1065" i="42"/>
  <c r="D1065" i="42"/>
  <c r="E1065" i="42"/>
  <c r="F1065" i="42"/>
  <c r="C1066" i="42"/>
  <c r="D1066" i="42"/>
  <c r="E1066" i="42"/>
  <c r="F1066" i="42"/>
  <c r="C1067" i="42"/>
  <c r="D1067" i="42"/>
  <c r="E1067" i="42"/>
  <c r="F1067" i="42"/>
  <c r="C1068" i="42"/>
  <c r="D1068" i="42"/>
  <c r="E1068" i="42"/>
  <c r="F1068" i="42"/>
  <c r="C1069" i="42"/>
  <c r="D1069" i="42"/>
  <c r="E1069" i="42"/>
  <c r="F1069" i="42"/>
  <c r="C1070" i="42"/>
  <c r="D1070" i="42"/>
  <c r="E1070" i="42"/>
  <c r="F1070" i="42"/>
  <c r="C1071" i="42"/>
  <c r="D1071" i="42"/>
  <c r="E1071" i="42"/>
  <c r="F1071" i="42"/>
  <c r="C1072" i="42"/>
  <c r="D1072" i="42"/>
  <c r="E1072" i="42"/>
  <c r="F1072" i="42"/>
  <c r="C1073" i="42"/>
  <c r="D1073" i="42"/>
  <c r="E1073" i="42"/>
  <c r="F1073" i="42"/>
  <c r="C1074" i="42"/>
  <c r="D1074" i="42"/>
  <c r="E1074" i="42"/>
  <c r="F1074" i="42"/>
  <c r="C1075" i="42"/>
  <c r="D1075" i="42"/>
  <c r="E1075" i="42"/>
  <c r="F1075" i="42"/>
  <c r="C1076" i="42"/>
  <c r="D1076" i="42"/>
  <c r="E1076" i="42"/>
  <c r="F1076" i="42"/>
  <c r="C1077" i="42"/>
  <c r="D1077" i="42"/>
  <c r="E1077" i="42"/>
  <c r="F1077" i="42"/>
  <c r="C1078" i="42"/>
  <c r="D1078" i="42"/>
  <c r="E1078" i="42"/>
  <c r="F1078" i="42"/>
  <c r="C1079" i="42"/>
  <c r="D1079" i="42"/>
  <c r="E1079" i="42"/>
  <c r="F1079" i="42"/>
  <c r="C1080" i="42"/>
  <c r="D1080" i="42"/>
  <c r="E1080" i="42"/>
  <c r="F1080" i="42"/>
  <c r="C1081" i="42"/>
  <c r="D1081" i="42"/>
  <c r="E1081" i="42"/>
  <c r="F1081" i="42"/>
  <c r="C1082" i="42"/>
  <c r="D1082" i="42"/>
  <c r="E1082" i="42"/>
  <c r="F1082" i="42"/>
  <c r="C1083" i="42"/>
  <c r="D1083" i="42"/>
  <c r="E1083" i="42"/>
  <c r="F1083" i="42"/>
  <c r="C1084" i="42"/>
  <c r="D1084" i="42"/>
  <c r="E1084" i="42"/>
  <c r="F1084" i="42"/>
  <c r="C1085" i="42"/>
  <c r="D1085" i="42"/>
  <c r="E1085" i="42"/>
  <c r="F1085" i="42"/>
  <c r="C1086" i="42"/>
  <c r="D1086" i="42"/>
  <c r="E1086" i="42"/>
  <c r="F1086" i="42"/>
  <c r="C1087" i="42"/>
  <c r="D1087" i="42"/>
  <c r="E1087" i="42"/>
  <c r="F1087" i="42"/>
  <c r="C1088" i="42"/>
  <c r="D1088" i="42"/>
  <c r="E1088" i="42"/>
  <c r="F1088" i="42"/>
  <c r="C1089" i="42"/>
  <c r="D1089" i="42"/>
  <c r="E1089" i="42"/>
  <c r="F1089" i="42"/>
  <c r="C1090" i="42"/>
  <c r="D1090" i="42"/>
  <c r="E1090" i="42"/>
  <c r="F1090" i="42"/>
  <c r="C1091" i="42"/>
  <c r="D1091" i="42"/>
  <c r="E1091" i="42"/>
  <c r="F1091" i="42"/>
  <c r="C1092" i="42"/>
  <c r="D1092" i="42"/>
  <c r="E1092" i="42"/>
  <c r="F1092" i="42"/>
  <c r="C1093" i="42"/>
  <c r="D1093" i="42"/>
  <c r="E1093" i="42"/>
  <c r="F1093" i="42"/>
  <c r="C1094" i="42"/>
  <c r="D1094" i="42"/>
  <c r="E1094" i="42"/>
  <c r="F1094" i="42"/>
  <c r="C1095" i="42"/>
  <c r="D1095" i="42"/>
  <c r="E1095" i="42"/>
  <c r="F1095" i="42"/>
  <c r="C1096" i="42"/>
  <c r="D1096" i="42"/>
  <c r="E1096" i="42"/>
  <c r="F1096" i="42"/>
  <c r="C1097" i="42"/>
  <c r="D1097" i="42"/>
  <c r="E1097" i="42"/>
  <c r="F1097" i="42"/>
  <c r="C1098" i="42"/>
  <c r="D1098" i="42"/>
  <c r="E1098" i="42"/>
  <c r="F1098" i="42"/>
  <c r="C1099" i="42"/>
  <c r="D1099" i="42"/>
  <c r="E1099" i="42"/>
  <c r="F1099" i="42"/>
  <c r="C1100" i="42"/>
  <c r="D1100" i="42"/>
  <c r="E1100" i="42"/>
  <c r="F1100" i="42"/>
  <c r="C1101" i="42"/>
  <c r="D1101" i="42"/>
  <c r="E1101" i="42"/>
  <c r="F1101" i="42"/>
  <c r="C1102" i="42"/>
  <c r="D1102" i="42"/>
  <c r="E1102" i="42"/>
  <c r="F1102" i="42"/>
  <c r="C1103" i="42"/>
  <c r="D1103" i="42"/>
  <c r="E1103" i="42"/>
  <c r="F1103" i="42"/>
  <c r="C1104" i="42"/>
  <c r="D1104" i="42"/>
  <c r="E1104" i="42"/>
  <c r="F1104" i="42"/>
  <c r="C1105" i="42"/>
  <c r="D1105" i="42"/>
  <c r="E1105" i="42"/>
  <c r="F1105" i="42"/>
  <c r="C1106" i="42"/>
  <c r="D1106" i="42"/>
  <c r="E1106" i="42"/>
  <c r="F1106" i="42"/>
  <c r="C1107" i="42"/>
  <c r="D1107" i="42"/>
  <c r="E1107" i="42"/>
  <c r="F1107" i="42"/>
  <c r="C1108" i="42"/>
  <c r="D1108" i="42"/>
  <c r="E1108" i="42"/>
  <c r="F1108" i="42"/>
  <c r="C1109" i="42"/>
  <c r="D1109" i="42"/>
  <c r="E1109" i="42"/>
  <c r="F1109" i="42"/>
  <c r="C1110" i="42"/>
  <c r="D1110" i="42"/>
  <c r="E1110" i="42"/>
  <c r="F1110" i="42"/>
  <c r="C1111" i="42"/>
  <c r="D1111" i="42"/>
  <c r="E1111" i="42"/>
  <c r="F1111" i="42"/>
  <c r="C1112" i="42"/>
  <c r="D1112" i="42"/>
  <c r="E1112" i="42"/>
  <c r="F1112" i="42"/>
  <c r="C1113" i="42"/>
  <c r="D1113" i="42"/>
  <c r="E1113" i="42"/>
  <c r="F1113" i="42"/>
  <c r="C1114" i="42"/>
  <c r="D1114" i="42"/>
  <c r="E1114" i="42"/>
  <c r="F1114" i="42"/>
  <c r="C1115" i="42"/>
  <c r="D1115" i="42"/>
  <c r="E1115" i="42"/>
  <c r="F1115" i="42"/>
  <c r="C1116" i="42"/>
  <c r="D1116" i="42"/>
  <c r="E1116" i="42"/>
  <c r="F1116" i="42"/>
  <c r="C1117" i="42"/>
  <c r="D1117" i="42"/>
  <c r="E1117" i="42"/>
  <c r="F1117" i="42"/>
  <c r="F1040" i="42"/>
  <c r="C1035" i="42"/>
  <c r="D1035" i="42"/>
  <c r="E1035" i="42"/>
  <c r="F1035" i="42"/>
  <c r="C1036" i="42"/>
  <c r="D1036" i="42"/>
  <c r="E1036" i="42"/>
  <c r="F1036" i="42"/>
  <c r="C1037" i="42"/>
  <c r="D1037" i="42"/>
  <c r="E1037" i="42"/>
  <c r="F1037" i="42"/>
  <c r="C1038" i="42"/>
  <c r="D1038" i="42"/>
  <c r="E1038" i="42"/>
  <c r="F1038" i="42"/>
  <c r="C1004" i="42"/>
  <c r="D1004" i="42"/>
  <c r="E1004" i="42"/>
  <c r="F1004" i="42"/>
  <c r="C1005" i="42"/>
  <c r="D1005" i="42"/>
  <c r="E1005" i="42"/>
  <c r="F1005" i="42"/>
  <c r="C1006" i="42"/>
  <c r="D1006" i="42"/>
  <c r="E1006" i="42"/>
  <c r="F1006" i="42"/>
  <c r="C1007" i="42"/>
  <c r="D1007" i="42"/>
  <c r="E1007" i="42"/>
  <c r="F1007" i="42"/>
  <c r="C1008" i="42"/>
  <c r="D1008" i="42"/>
  <c r="E1008" i="42"/>
  <c r="F1008" i="42"/>
  <c r="C1009" i="42"/>
  <c r="D1009" i="42"/>
  <c r="E1009" i="42"/>
  <c r="F1009" i="42"/>
  <c r="C1010" i="42"/>
  <c r="D1010" i="42"/>
  <c r="E1010" i="42"/>
  <c r="F1010" i="42"/>
  <c r="C1011" i="42"/>
  <c r="D1011" i="42"/>
  <c r="E1011" i="42"/>
  <c r="F1011" i="42"/>
  <c r="C1012" i="42"/>
  <c r="D1012" i="42"/>
  <c r="E1012" i="42"/>
  <c r="F1012" i="42"/>
  <c r="C1013" i="42"/>
  <c r="D1013" i="42"/>
  <c r="E1013" i="42"/>
  <c r="F1013" i="42"/>
  <c r="C1014" i="42"/>
  <c r="D1014" i="42"/>
  <c r="E1014" i="42"/>
  <c r="F1014" i="42"/>
  <c r="C1015" i="42"/>
  <c r="D1015" i="42"/>
  <c r="E1015" i="42"/>
  <c r="F1015" i="42"/>
  <c r="C1016" i="42"/>
  <c r="D1016" i="42"/>
  <c r="E1016" i="42"/>
  <c r="F1016" i="42"/>
  <c r="C1017" i="42"/>
  <c r="D1017" i="42"/>
  <c r="E1017" i="42"/>
  <c r="F1017" i="42"/>
  <c r="C1018" i="42"/>
  <c r="D1018" i="42"/>
  <c r="E1018" i="42"/>
  <c r="F1018" i="42"/>
  <c r="C1019" i="42"/>
  <c r="D1019" i="42"/>
  <c r="E1019" i="42"/>
  <c r="F1019" i="42"/>
  <c r="C1020" i="42"/>
  <c r="D1020" i="42"/>
  <c r="E1020" i="42"/>
  <c r="F1020" i="42"/>
  <c r="C1021" i="42"/>
  <c r="D1021" i="42"/>
  <c r="E1021" i="42"/>
  <c r="F1021" i="42"/>
  <c r="C1022" i="42"/>
  <c r="D1022" i="42"/>
  <c r="E1022" i="42"/>
  <c r="F1022" i="42"/>
  <c r="C1023" i="42"/>
  <c r="D1023" i="42"/>
  <c r="E1023" i="42"/>
  <c r="F1023" i="42"/>
  <c r="C1024" i="42"/>
  <c r="D1024" i="42"/>
  <c r="E1024" i="42"/>
  <c r="F1024" i="42"/>
  <c r="C1029" i="42"/>
  <c r="D1029" i="42"/>
  <c r="E1029" i="42"/>
  <c r="F1029" i="42"/>
  <c r="C1030" i="42"/>
  <c r="D1030" i="42"/>
  <c r="E1030" i="42"/>
  <c r="F1030" i="42"/>
  <c r="C1031" i="42"/>
  <c r="D1031" i="42"/>
  <c r="E1031" i="42"/>
  <c r="F1031" i="42"/>
  <c r="C1032" i="42"/>
  <c r="D1032" i="42"/>
  <c r="E1032" i="42"/>
  <c r="F1032" i="42"/>
  <c r="C1033" i="42"/>
  <c r="D1033" i="42"/>
  <c r="E1033" i="42"/>
  <c r="F1033" i="42"/>
  <c r="C1034" i="42"/>
  <c r="D1034" i="42"/>
  <c r="E1034" i="42"/>
  <c r="F1034" i="42"/>
  <c r="F1003" i="42"/>
  <c r="C971" i="42"/>
  <c r="D971" i="42"/>
  <c r="E971" i="42"/>
  <c r="F971" i="42"/>
  <c r="C972" i="42"/>
  <c r="D972" i="42"/>
  <c r="E972" i="42"/>
  <c r="F972" i="42"/>
  <c r="C973" i="42"/>
  <c r="D973" i="42"/>
  <c r="E973" i="42"/>
  <c r="F973" i="42"/>
  <c r="C974" i="42"/>
  <c r="D974" i="42"/>
  <c r="E974" i="42"/>
  <c r="F974" i="42"/>
  <c r="C975" i="42"/>
  <c r="D975" i="42"/>
  <c r="E975" i="42"/>
  <c r="F975" i="42"/>
  <c r="C976" i="42"/>
  <c r="D976" i="42"/>
  <c r="E976" i="42"/>
  <c r="F976" i="42"/>
  <c r="C977" i="42"/>
  <c r="D977" i="42"/>
  <c r="E977" i="42"/>
  <c r="F977" i="42"/>
  <c r="C978" i="42"/>
  <c r="D978" i="42"/>
  <c r="E978" i="42"/>
  <c r="F978" i="42"/>
  <c r="C979" i="42"/>
  <c r="D979" i="42"/>
  <c r="E979" i="42"/>
  <c r="F979" i="42"/>
  <c r="C980" i="42"/>
  <c r="D980" i="42"/>
  <c r="E980" i="42"/>
  <c r="F980" i="42"/>
  <c r="C981" i="42"/>
  <c r="D981" i="42"/>
  <c r="E981" i="42"/>
  <c r="F981" i="42"/>
  <c r="C982" i="42"/>
  <c r="D982" i="42"/>
  <c r="E982" i="42"/>
  <c r="F982" i="42"/>
  <c r="C983" i="42"/>
  <c r="D983" i="42"/>
  <c r="E983" i="42"/>
  <c r="F983" i="42"/>
  <c r="C984" i="42"/>
  <c r="D984" i="42"/>
  <c r="E984" i="42"/>
  <c r="F984" i="42"/>
  <c r="C985" i="42"/>
  <c r="D985" i="42"/>
  <c r="E985" i="42"/>
  <c r="F985" i="42"/>
  <c r="C986" i="42"/>
  <c r="D986" i="42"/>
  <c r="E986" i="42"/>
  <c r="F986" i="42"/>
  <c r="C987" i="42"/>
  <c r="D987" i="42"/>
  <c r="E987" i="42"/>
  <c r="F987" i="42"/>
  <c r="C988" i="42"/>
  <c r="D988" i="42"/>
  <c r="E988" i="42"/>
  <c r="F988" i="42"/>
  <c r="C989" i="42"/>
  <c r="D989" i="42"/>
  <c r="E989" i="42"/>
  <c r="F989" i="42"/>
  <c r="C990" i="42"/>
  <c r="D990" i="42"/>
  <c r="E990" i="42"/>
  <c r="F990" i="42"/>
  <c r="C991" i="42"/>
  <c r="D991" i="42"/>
  <c r="E991" i="42"/>
  <c r="F991" i="42"/>
  <c r="C992" i="42"/>
  <c r="D992" i="42"/>
  <c r="E992" i="42"/>
  <c r="F992" i="42"/>
  <c r="C993" i="42"/>
  <c r="D993" i="42"/>
  <c r="E993" i="42"/>
  <c r="F993" i="42"/>
  <c r="C994" i="42"/>
  <c r="D994" i="42"/>
  <c r="E994" i="42"/>
  <c r="F994" i="42"/>
  <c r="C995" i="42"/>
  <c r="D995" i="42"/>
  <c r="E995" i="42"/>
  <c r="F995" i="42"/>
  <c r="C996" i="42"/>
  <c r="D996" i="42"/>
  <c r="E996" i="42"/>
  <c r="F996" i="42"/>
  <c r="C997" i="42"/>
  <c r="D997" i="42"/>
  <c r="E997" i="42"/>
  <c r="F997" i="42"/>
  <c r="C998" i="42"/>
  <c r="D998" i="42"/>
  <c r="E998" i="42"/>
  <c r="F998" i="42"/>
  <c r="C999" i="42"/>
  <c r="D999" i="42"/>
  <c r="E999" i="42"/>
  <c r="F999" i="42"/>
  <c r="C1000" i="42"/>
  <c r="D1000" i="42"/>
  <c r="E1000" i="42"/>
  <c r="F1000" i="42"/>
  <c r="C1001" i="42"/>
  <c r="D1001" i="42"/>
  <c r="E1001" i="42"/>
  <c r="F1001" i="42"/>
  <c r="F969" i="42"/>
  <c r="C919" i="42"/>
  <c r="D919" i="42"/>
  <c r="E919" i="42"/>
  <c r="F919" i="42"/>
  <c r="C920" i="42"/>
  <c r="D920" i="42"/>
  <c r="E920" i="42"/>
  <c r="F920" i="42"/>
  <c r="C921" i="42"/>
  <c r="D921" i="42"/>
  <c r="E921" i="42"/>
  <c r="F921" i="42"/>
  <c r="C922" i="42"/>
  <c r="D922" i="42"/>
  <c r="E922" i="42"/>
  <c r="F922" i="42"/>
  <c r="C923" i="42"/>
  <c r="D923" i="42"/>
  <c r="E923" i="42"/>
  <c r="F923" i="42"/>
  <c r="C924" i="42"/>
  <c r="D924" i="42"/>
  <c r="E924" i="42"/>
  <c r="F924" i="42"/>
  <c r="C925" i="42"/>
  <c r="D925" i="42"/>
  <c r="E925" i="42"/>
  <c r="F925" i="42"/>
  <c r="C926" i="42"/>
  <c r="D926" i="42"/>
  <c r="E926" i="42"/>
  <c r="F926" i="42"/>
  <c r="C927" i="42"/>
  <c r="D927" i="42"/>
  <c r="E927" i="42"/>
  <c r="F927" i="42"/>
  <c r="C928" i="42"/>
  <c r="D928" i="42"/>
  <c r="E928" i="42"/>
  <c r="F928" i="42"/>
  <c r="C929" i="42"/>
  <c r="D929" i="42"/>
  <c r="E929" i="42"/>
  <c r="F929" i="42"/>
  <c r="C930" i="42"/>
  <c r="D930" i="42"/>
  <c r="E930" i="42"/>
  <c r="F930" i="42"/>
  <c r="C931" i="42"/>
  <c r="D931" i="42"/>
  <c r="E931" i="42"/>
  <c r="F931" i="42"/>
  <c r="C932" i="42"/>
  <c r="D932" i="42"/>
  <c r="E932" i="42"/>
  <c r="F932" i="42"/>
  <c r="C933" i="42"/>
  <c r="D933" i="42"/>
  <c r="E933" i="42"/>
  <c r="F933" i="42"/>
  <c r="C934" i="42"/>
  <c r="D934" i="42"/>
  <c r="E934" i="42"/>
  <c r="F934" i="42"/>
  <c r="C935" i="42"/>
  <c r="D935" i="42"/>
  <c r="E935" i="42"/>
  <c r="F935" i="42"/>
  <c r="C936" i="42"/>
  <c r="D936" i="42"/>
  <c r="E936" i="42"/>
  <c r="F936" i="42"/>
  <c r="C937" i="42"/>
  <c r="D937" i="42"/>
  <c r="E937" i="42"/>
  <c r="F937" i="42"/>
  <c r="C938" i="42"/>
  <c r="D938" i="42"/>
  <c r="E938" i="42"/>
  <c r="F938" i="42"/>
  <c r="C939" i="42"/>
  <c r="D939" i="42"/>
  <c r="E939" i="42"/>
  <c r="F939" i="42"/>
  <c r="C940" i="42"/>
  <c r="D940" i="42"/>
  <c r="E940" i="42"/>
  <c r="F940" i="42"/>
  <c r="C941" i="42"/>
  <c r="D941" i="42"/>
  <c r="E941" i="42"/>
  <c r="C942" i="42"/>
  <c r="D942" i="42"/>
  <c r="E942" i="42"/>
  <c r="F942" i="42"/>
  <c r="C943" i="42"/>
  <c r="D943" i="42"/>
  <c r="E943" i="42"/>
  <c r="F943" i="42"/>
  <c r="C944" i="42"/>
  <c r="D944" i="42"/>
  <c r="E944" i="42"/>
  <c r="F944" i="42"/>
  <c r="C945" i="42"/>
  <c r="D945" i="42"/>
  <c r="E945" i="42"/>
  <c r="F945" i="42"/>
  <c r="C946" i="42"/>
  <c r="D946" i="42"/>
  <c r="E946" i="42"/>
  <c r="F946" i="42"/>
  <c r="C947" i="42"/>
  <c r="D947" i="42"/>
  <c r="E947" i="42"/>
  <c r="F947" i="42"/>
  <c r="C948" i="42"/>
  <c r="D948" i="42"/>
  <c r="E948" i="42"/>
  <c r="F948" i="42"/>
  <c r="C949" i="42"/>
  <c r="D949" i="42"/>
  <c r="E949" i="42"/>
  <c r="F949" i="42"/>
  <c r="C950" i="42"/>
  <c r="D950" i="42"/>
  <c r="E950" i="42"/>
  <c r="F950" i="42"/>
  <c r="C951" i="42"/>
  <c r="D951" i="42"/>
  <c r="E951" i="42"/>
  <c r="F951" i="42"/>
  <c r="C952" i="42"/>
  <c r="D952" i="42"/>
  <c r="E952" i="42"/>
  <c r="F952" i="42"/>
  <c r="C953" i="42"/>
  <c r="D953" i="42"/>
  <c r="E953" i="42"/>
  <c r="F953" i="42"/>
  <c r="C954" i="42"/>
  <c r="D954" i="42"/>
  <c r="E954" i="42"/>
  <c r="F954" i="42"/>
  <c r="C955" i="42"/>
  <c r="D955" i="42"/>
  <c r="E955" i="42"/>
  <c r="F955" i="42"/>
  <c r="C956" i="42"/>
  <c r="D956" i="42"/>
  <c r="E956" i="42"/>
  <c r="F956" i="42"/>
  <c r="C957" i="42"/>
  <c r="D957" i="42"/>
  <c r="E957" i="42"/>
  <c r="F957" i="42"/>
  <c r="C958" i="42"/>
  <c r="D958" i="42"/>
  <c r="E958" i="42"/>
  <c r="F958" i="42"/>
  <c r="C959" i="42"/>
  <c r="D959" i="42"/>
  <c r="E959" i="42"/>
  <c r="F959" i="42"/>
  <c r="C960" i="42"/>
  <c r="D960" i="42"/>
  <c r="E960" i="42"/>
  <c r="F960" i="42"/>
  <c r="C961" i="42"/>
  <c r="D961" i="42"/>
  <c r="E961" i="42"/>
  <c r="F961" i="42"/>
  <c r="C962" i="42"/>
  <c r="D962" i="42"/>
  <c r="E962" i="42"/>
  <c r="F962" i="42"/>
  <c r="C963" i="42"/>
  <c r="D963" i="42"/>
  <c r="E963" i="42"/>
  <c r="F963" i="42"/>
  <c r="C964" i="42"/>
  <c r="D964" i="42"/>
  <c r="E964" i="42"/>
  <c r="F964" i="42"/>
  <c r="C965" i="42"/>
  <c r="D965" i="42"/>
  <c r="E965" i="42"/>
  <c r="F965" i="42"/>
  <c r="C966" i="42"/>
  <c r="D966" i="42"/>
  <c r="E966" i="42"/>
  <c r="F966" i="42"/>
  <c r="F918" i="42"/>
  <c r="F912" i="42"/>
  <c r="F902" i="42"/>
  <c r="F898" i="42"/>
  <c r="F894" i="42"/>
  <c r="F892" i="42"/>
  <c r="F889" i="42"/>
  <c r="F876" i="42"/>
  <c r="C870" i="42"/>
  <c r="D870" i="42"/>
  <c r="E870" i="42"/>
  <c r="C871" i="42"/>
  <c r="D871" i="42"/>
  <c r="E871" i="42"/>
  <c r="C872" i="42"/>
  <c r="D872" i="42"/>
  <c r="E872" i="42"/>
  <c r="C873" i="42"/>
  <c r="D873" i="42"/>
  <c r="E873" i="42"/>
  <c r="C874" i="42"/>
  <c r="D874" i="42"/>
  <c r="E874" i="42"/>
  <c r="C875" i="42"/>
  <c r="D875" i="42"/>
  <c r="E875" i="42"/>
  <c r="C876" i="42"/>
  <c r="D876" i="42"/>
  <c r="E876" i="42"/>
  <c r="C877" i="42"/>
  <c r="D877" i="42"/>
  <c r="E877" i="42"/>
  <c r="C878" i="42"/>
  <c r="D878" i="42"/>
  <c r="E878" i="42"/>
  <c r="C879" i="42"/>
  <c r="D879" i="42"/>
  <c r="E879" i="42"/>
  <c r="C880" i="42"/>
  <c r="D880" i="42"/>
  <c r="E880" i="42"/>
  <c r="C881" i="42"/>
  <c r="D881" i="42"/>
  <c r="E881" i="42"/>
  <c r="C882" i="42"/>
  <c r="D882" i="42"/>
  <c r="E882" i="42"/>
  <c r="C883" i="42"/>
  <c r="D883" i="42"/>
  <c r="E883" i="42"/>
  <c r="C884" i="42"/>
  <c r="D884" i="42"/>
  <c r="E884" i="42"/>
  <c r="C885" i="42"/>
  <c r="D885" i="42"/>
  <c r="E885" i="42"/>
  <c r="C886" i="42"/>
  <c r="D886" i="42"/>
  <c r="E886" i="42"/>
  <c r="C887" i="42"/>
  <c r="D887" i="42"/>
  <c r="E887" i="42"/>
  <c r="C888" i="42"/>
  <c r="D888" i="42"/>
  <c r="E888" i="42"/>
  <c r="C889" i="42"/>
  <c r="D889" i="42"/>
  <c r="E889" i="42"/>
  <c r="C890" i="42"/>
  <c r="D890" i="42"/>
  <c r="E890" i="42"/>
  <c r="C891" i="42"/>
  <c r="D891" i="42"/>
  <c r="E891" i="42"/>
  <c r="C892" i="42"/>
  <c r="D892" i="42"/>
  <c r="E892" i="42"/>
  <c r="C893" i="42"/>
  <c r="D893" i="42"/>
  <c r="E893" i="42"/>
  <c r="C894" i="42"/>
  <c r="D894" i="42"/>
  <c r="E894" i="42"/>
  <c r="C895" i="42"/>
  <c r="D895" i="42"/>
  <c r="E895" i="42"/>
  <c r="C896" i="42"/>
  <c r="D896" i="42"/>
  <c r="E896" i="42"/>
  <c r="C897" i="42"/>
  <c r="D897" i="42"/>
  <c r="E897" i="42"/>
  <c r="C898" i="42"/>
  <c r="D898" i="42"/>
  <c r="E898" i="42"/>
  <c r="C899" i="42"/>
  <c r="D899" i="42"/>
  <c r="E899" i="42"/>
  <c r="C900" i="42"/>
  <c r="D900" i="42"/>
  <c r="E900" i="42"/>
  <c r="C901" i="42"/>
  <c r="D901" i="42"/>
  <c r="E901" i="42"/>
  <c r="C902" i="42"/>
  <c r="D902" i="42"/>
  <c r="E902" i="42"/>
  <c r="C903" i="42"/>
  <c r="D903" i="42"/>
  <c r="E903" i="42"/>
  <c r="C904" i="42"/>
  <c r="D904" i="42"/>
  <c r="E904" i="42"/>
  <c r="C905" i="42"/>
  <c r="D905" i="42"/>
  <c r="E905" i="42"/>
  <c r="C906" i="42"/>
  <c r="D906" i="42"/>
  <c r="E906" i="42"/>
  <c r="C907" i="42"/>
  <c r="D907" i="42"/>
  <c r="E907" i="42"/>
  <c r="C908" i="42"/>
  <c r="D908" i="42"/>
  <c r="E908" i="42"/>
  <c r="C909" i="42"/>
  <c r="D909" i="42"/>
  <c r="E909" i="42"/>
  <c r="C910" i="42"/>
  <c r="D910" i="42"/>
  <c r="E910" i="42"/>
  <c r="C911" i="42"/>
  <c r="D911" i="42"/>
  <c r="E911" i="42"/>
  <c r="C912" i="42"/>
  <c r="D912" i="42"/>
  <c r="E912" i="42"/>
  <c r="H68" i="24" l="1"/>
  <c r="G68" i="24" s="1"/>
  <c r="A10" i="19" l="1"/>
  <c r="D1834" i="42" l="1"/>
  <c r="E1834" i="42"/>
  <c r="C493" i="42"/>
  <c r="D493" i="42"/>
  <c r="E493" i="42"/>
  <c r="H67" i="24" l="1"/>
  <c r="G67" i="24" s="1"/>
  <c r="H66" i="24"/>
  <c r="G66" i="24" s="1"/>
  <c r="H65" i="24"/>
  <c r="G65" i="24" s="1"/>
  <c r="H90" i="24"/>
  <c r="G90" i="24" s="1"/>
  <c r="I42" i="38" l="1"/>
  <c r="H42" i="38"/>
  <c r="I41" i="38"/>
  <c r="H41" i="38" l="1"/>
  <c r="H43" i="38"/>
  <c r="H40" i="38" l="1"/>
  <c r="H39" i="38"/>
  <c r="D2195" i="42" l="1"/>
  <c r="D2196" i="42"/>
  <c r="D2197" i="42"/>
  <c r="D2236" i="42"/>
  <c r="D2167" i="42" l="1"/>
  <c r="D2168" i="42"/>
  <c r="D2169" i="42"/>
  <c r="D2170" i="42"/>
  <c r="D2171" i="42"/>
  <c r="D2172" i="42"/>
  <c r="D2173" i="42"/>
  <c r="D2174" i="42"/>
  <c r="D2175" i="42"/>
  <c r="D2176" i="42"/>
  <c r="D2177" i="42"/>
  <c r="D2178" i="42"/>
  <c r="D2179" i="42"/>
  <c r="D2180" i="42"/>
  <c r="D2181" i="42"/>
  <c r="D2182" i="42"/>
  <c r="D2183" i="42"/>
  <c r="D2184" i="42"/>
  <c r="D2185" i="42"/>
  <c r="D2186" i="42"/>
  <c r="D2188" i="42"/>
  <c r="D2189" i="42"/>
  <c r="D2190" i="42"/>
  <c r="D2191" i="42"/>
  <c r="D2192" i="42"/>
  <c r="D2193" i="42"/>
  <c r="D2194" i="42"/>
  <c r="D2199" i="42"/>
  <c r="D2200" i="42"/>
  <c r="D2201" i="42"/>
  <c r="D2202" i="42"/>
  <c r="D2203" i="42"/>
  <c r="D2204" i="42"/>
  <c r="D2205" i="42"/>
  <c r="D2206" i="42"/>
  <c r="D2207" i="42"/>
  <c r="D2208" i="42"/>
  <c r="D2210" i="42"/>
  <c r="D2211" i="42"/>
  <c r="D2213" i="42"/>
  <c r="D2214" i="42"/>
  <c r="D2215" i="42"/>
  <c r="D2216" i="42"/>
  <c r="D2217" i="42"/>
  <c r="D2219" i="42"/>
  <c r="D2220" i="42"/>
  <c r="D2221" i="42"/>
  <c r="D2222" i="42"/>
  <c r="D2223" i="42"/>
  <c r="D2224" i="42"/>
  <c r="D2225" i="42"/>
  <c r="D2226" i="42"/>
  <c r="D2228" i="42"/>
  <c r="D2229" i="42"/>
  <c r="D2230" i="42"/>
  <c r="D2231" i="42"/>
  <c r="D2232" i="42"/>
  <c r="D2233" i="42"/>
  <c r="D2234" i="42"/>
  <c r="D2235" i="42"/>
  <c r="D2238" i="42"/>
  <c r="D2239" i="42"/>
  <c r="D2240" i="42"/>
  <c r="D2241" i="42"/>
  <c r="D2242" i="42"/>
  <c r="D2243" i="42"/>
  <c r="D2244" i="42"/>
  <c r="D2245" i="42"/>
  <c r="D2247" i="42"/>
  <c r="D2156" i="42"/>
  <c r="D2157" i="42"/>
  <c r="D2158" i="42"/>
  <c r="D2159" i="42"/>
  <c r="D2160" i="42"/>
  <c r="D2161" i="42"/>
  <c r="D2162" i="42"/>
  <c r="D2163" i="42"/>
  <c r="D2164" i="42"/>
  <c r="D2165" i="42"/>
  <c r="D2166" i="42"/>
  <c r="D2155" i="42"/>
  <c r="D2152" i="42"/>
  <c r="E2152" i="42"/>
  <c r="E2151" i="42"/>
  <c r="D2151" i="42"/>
  <c r="D2149" i="42"/>
  <c r="E2149" i="42"/>
  <c r="C2149" i="42"/>
  <c r="C2134" i="42"/>
  <c r="D2134" i="42"/>
  <c r="E2134" i="42"/>
  <c r="C2135" i="42"/>
  <c r="D2135" i="42"/>
  <c r="E2135" i="42"/>
  <c r="C2137" i="42"/>
  <c r="D2137" i="42"/>
  <c r="E2137" i="42"/>
  <c r="C2138" i="42"/>
  <c r="D2138" i="42"/>
  <c r="E2138" i="42"/>
  <c r="C2139" i="42"/>
  <c r="D2139" i="42"/>
  <c r="E2139" i="42"/>
  <c r="C2140" i="42"/>
  <c r="D2140" i="42"/>
  <c r="E2140" i="42"/>
  <c r="C2141" i="42"/>
  <c r="D2141" i="42"/>
  <c r="E2141" i="42"/>
  <c r="C2143" i="42"/>
  <c r="D2143" i="42"/>
  <c r="E2143" i="42"/>
  <c r="C2144" i="42"/>
  <c r="D2144" i="42"/>
  <c r="E2144" i="42"/>
  <c r="D2133" i="42"/>
  <c r="E2133" i="42"/>
  <c r="C2133" i="42"/>
  <c r="D2131" i="42"/>
  <c r="E2131" i="42"/>
  <c r="C2131" i="42"/>
  <c r="C2128" i="42"/>
  <c r="D2128" i="42"/>
  <c r="E2128" i="42"/>
  <c r="C2129" i="42"/>
  <c r="D2129" i="42"/>
  <c r="E2129" i="42"/>
  <c r="D2127" i="42"/>
  <c r="E2127" i="42"/>
  <c r="C2127" i="42"/>
  <c r="C2124" i="42"/>
  <c r="D2124" i="42"/>
  <c r="E2124" i="42"/>
  <c r="C2125" i="42"/>
  <c r="D2125" i="42"/>
  <c r="E2125" i="42"/>
  <c r="D2123" i="42"/>
  <c r="E2123" i="42"/>
  <c r="C2123" i="42"/>
  <c r="C2106" i="42"/>
  <c r="D2106" i="42"/>
  <c r="E2106" i="42"/>
  <c r="C2107" i="42"/>
  <c r="D2107" i="42"/>
  <c r="E2107" i="42"/>
  <c r="C2108" i="42"/>
  <c r="D2108" i="42"/>
  <c r="E2108" i="42"/>
  <c r="C2109" i="42"/>
  <c r="D2109" i="42"/>
  <c r="E2109" i="42"/>
  <c r="C2110" i="42"/>
  <c r="D2110" i="42"/>
  <c r="E2110" i="42"/>
  <c r="C2111" i="42"/>
  <c r="D2111" i="42"/>
  <c r="E2111" i="42"/>
  <c r="C2112" i="42"/>
  <c r="D2112" i="42"/>
  <c r="E2112" i="42"/>
  <c r="C2113" i="42"/>
  <c r="D2113" i="42"/>
  <c r="E2113" i="42"/>
  <c r="C2114" i="42"/>
  <c r="D2114" i="42"/>
  <c r="E2114" i="42"/>
  <c r="C2115" i="42"/>
  <c r="D2115" i="42"/>
  <c r="E2115" i="42"/>
  <c r="C2116" i="42"/>
  <c r="D2116" i="42"/>
  <c r="E2116" i="42"/>
  <c r="C2117" i="42"/>
  <c r="D2117" i="42"/>
  <c r="E2117" i="42"/>
  <c r="C2118" i="42"/>
  <c r="D2118" i="42"/>
  <c r="E2118" i="42"/>
  <c r="C2119" i="42"/>
  <c r="D2119" i="42"/>
  <c r="E2119" i="42"/>
  <c r="C2120" i="42"/>
  <c r="D2120" i="42"/>
  <c r="E2120" i="42"/>
  <c r="D2105" i="42"/>
  <c r="E2105" i="42"/>
  <c r="C2105" i="42"/>
  <c r="D2075" i="42"/>
  <c r="E2075" i="42"/>
  <c r="C2075" i="42"/>
  <c r="D2051" i="42" l="1"/>
  <c r="E2051" i="42"/>
  <c r="C2051" i="42"/>
  <c r="D2013" i="42"/>
  <c r="E2013" i="42"/>
  <c r="C2013" i="42"/>
  <c r="D1983" i="42"/>
  <c r="E1983" i="42"/>
  <c r="C1983" i="42"/>
  <c r="D1944" i="42"/>
  <c r="E1944" i="42"/>
  <c r="C1944" i="42"/>
  <c r="C1272" i="42"/>
  <c r="D1272" i="42"/>
  <c r="E1272" i="42"/>
  <c r="C1273" i="42"/>
  <c r="D1273" i="42"/>
  <c r="E1273" i="42"/>
  <c r="C1469" i="42"/>
  <c r="D1469" i="42"/>
  <c r="C1834" i="42"/>
  <c r="D1144" i="42"/>
  <c r="E1144" i="42"/>
  <c r="C1144" i="42"/>
  <c r="D1040" i="42"/>
  <c r="E1040" i="42"/>
  <c r="C1040" i="42"/>
  <c r="C917" i="42"/>
  <c r="D917" i="42"/>
  <c r="C918" i="42"/>
  <c r="D918" i="42"/>
  <c r="E918" i="42"/>
  <c r="C968" i="42"/>
  <c r="D968" i="42"/>
  <c r="E968" i="42"/>
  <c r="C969" i="42"/>
  <c r="D969" i="42"/>
  <c r="E969" i="42"/>
  <c r="C1002" i="42"/>
  <c r="D1002" i="42"/>
  <c r="E1002" i="42"/>
  <c r="C1003" i="42"/>
  <c r="D1003" i="42"/>
  <c r="E1003" i="42"/>
  <c r="C869" i="42"/>
  <c r="D869" i="42"/>
  <c r="E869" i="42"/>
  <c r="D831" i="42"/>
  <c r="D832" i="42"/>
  <c r="D833" i="42"/>
  <c r="D834" i="42"/>
  <c r="D835" i="42"/>
  <c r="D836" i="42"/>
  <c r="D837" i="42"/>
  <c r="D838" i="42"/>
  <c r="D839" i="42"/>
  <c r="D840" i="42"/>
  <c r="D841" i="42"/>
  <c r="D842" i="42"/>
  <c r="D843" i="42"/>
  <c r="D844" i="42"/>
  <c r="D845" i="42"/>
  <c r="D846" i="42"/>
  <c r="D847" i="42"/>
  <c r="D848" i="42"/>
  <c r="D849" i="42"/>
  <c r="D850" i="42"/>
  <c r="D851" i="42"/>
  <c r="D852" i="42"/>
  <c r="D853" i="42"/>
  <c r="D854" i="42"/>
  <c r="D855" i="42"/>
  <c r="D856" i="42"/>
  <c r="D857" i="42"/>
  <c r="D858" i="42"/>
  <c r="D859" i="42"/>
  <c r="D860" i="42"/>
  <c r="D861" i="42"/>
  <c r="D862" i="42"/>
  <c r="D863" i="42"/>
  <c r="D864" i="42"/>
  <c r="D865" i="42"/>
  <c r="D866" i="42"/>
  <c r="D830" i="42"/>
  <c r="C797" i="42"/>
  <c r="C770" i="42"/>
  <c r="D770" i="42"/>
  <c r="E770" i="42"/>
  <c r="C771" i="42"/>
  <c r="D771" i="42"/>
  <c r="E771" i="42"/>
  <c r="C772" i="42"/>
  <c r="D772" i="42"/>
  <c r="E772" i="42"/>
  <c r="C773" i="42"/>
  <c r="D773" i="42"/>
  <c r="E773" i="42"/>
  <c r="C774" i="42"/>
  <c r="D774" i="42"/>
  <c r="E774" i="42"/>
  <c r="C775" i="42"/>
  <c r="D775" i="42"/>
  <c r="E775" i="42"/>
  <c r="C776" i="42"/>
  <c r="D776" i="42"/>
  <c r="E776" i="42"/>
  <c r="C777" i="42"/>
  <c r="D777" i="42"/>
  <c r="E777" i="42"/>
  <c r="C778" i="42"/>
  <c r="D778" i="42"/>
  <c r="E778" i="42"/>
  <c r="C779" i="42"/>
  <c r="D779" i="42"/>
  <c r="E779" i="42"/>
  <c r="C780" i="42"/>
  <c r="D780" i="42"/>
  <c r="E780" i="42"/>
  <c r="C781" i="42"/>
  <c r="D781" i="42"/>
  <c r="E781" i="42"/>
  <c r="C782" i="42"/>
  <c r="D782" i="42"/>
  <c r="E782" i="42"/>
  <c r="C783" i="42"/>
  <c r="D783" i="42"/>
  <c r="E783" i="42"/>
  <c r="C784" i="42"/>
  <c r="D784" i="42"/>
  <c r="E784" i="42"/>
  <c r="C785" i="42"/>
  <c r="D785" i="42"/>
  <c r="E785" i="42"/>
  <c r="C786" i="42"/>
  <c r="D786" i="42"/>
  <c r="E786" i="42"/>
  <c r="C787" i="42"/>
  <c r="D787" i="42"/>
  <c r="E787" i="42"/>
  <c r="C788" i="42"/>
  <c r="D788" i="42"/>
  <c r="E788" i="42"/>
  <c r="C789" i="42"/>
  <c r="D789" i="42"/>
  <c r="E789" i="42"/>
  <c r="C790" i="42"/>
  <c r="D790" i="42"/>
  <c r="E790" i="42"/>
  <c r="C791" i="42"/>
  <c r="D791" i="42"/>
  <c r="E791" i="42"/>
  <c r="C792" i="42"/>
  <c r="D792" i="42"/>
  <c r="E792" i="42"/>
  <c r="D793" i="42"/>
  <c r="E793" i="42"/>
  <c r="C794" i="42"/>
  <c r="D794" i="42"/>
  <c r="E794" i="42"/>
  <c r="C795" i="42"/>
  <c r="D795" i="42"/>
  <c r="E795" i="42"/>
  <c r="C769" i="42"/>
  <c r="D532" i="42"/>
  <c r="E532" i="42"/>
  <c r="C532" i="42"/>
  <c r="C497" i="42"/>
  <c r="D497" i="42"/>
  <c r="C498" i="42"/>
  <c r="D498" i="42"/>
  <c r="C499" i="42"/>
  <c r="D499" i="42"/>
  <c r="C500" i="42"/>
  <c r="D500" i="42"/>
  <c r="C501" i="42"/>
  <c r="D501" i="42"/>
  <c r="C502" i="42"/>
  <c r="D502" i="42"/>
  <c r="C503" i="42"/>
  <c r="D503" i="42"/>
  <c r="C504" i="42"/>
  <c r="D504" i="42"/>
  <c r="C505" i="42"/>
  <c r="D505" i="42"/>
  <c r="C506" i="42"/>
  <c r="D506" i="42"/>
  <c r="C507" i="42"/>
  <c r="D507" i="42"/>
  <c r="C508" i="42"/>
  <c r="D508" i="42"/>
  <c r="C509" i="42"/>
  <c r="D509" i="42"/>
  <c r="C510" i="42"/>
  <c r="D510" i="42"/>
  <c r="C511" i="42"/>
  <c r="D511" i="42"/>
  <c r="C512" i="42"/>
  <c r="D512" i="42"/>
  <c r="C513" i="42"/>
  <c r="D513" i="42"/>
  <c r="C514" i="42"/>
  <c r="D514" i="42"/>
  <c r="C515" i="42"/>
  <c r="D515" i="42"/>
  <c r="C516" i="42"/>
  <c r="D516" i="42"/>
  <c r="C517" i="42"/>
  <c r="D517" i="42"/>
  <c r="C518" i="42"/>
  <c r="D518" i="42"/>
  <c r="C519" i="42"/>
  <c r="D519" i="42"/>
  <c r="C520" i="42"/>
  <c r="D520" i="42"/>
  <c r="C521" i="42"/>
  <c r="D521" i="42"/>
  <c r="C522" i="42"/>
  <c r="D522" i="42"/>
  <c r="C523" i="42"/>
  <c r="D523" i="42"/>
  <c r="C524" i="42"/>
  <c r="D524" i="42"/>
  <c r="C526" i="42"/>
  <c r="D526" i="42"/>
  <c r="C527" i="42"/>
  <c r="D527" i="42"/>
  <c r="E498" i="42"/>
  <c r="E499" i="42"/>
  <c r="E500" i="42"/>
  <c r="E501" i="42"/>
  <c r="E502" i="42"/>
  <c r="E503" i="42"/>
  <c r="E504" i="42"/>
  <c r="E505" i="42"/>
  <c r="E506" i="42"/>
  <c r="E507" i="42"/>
  <c r="E508" i="42"/>
  <c r="E509" i="42"/>
  <c r="E510" i="42"/>
  <c r="E511" i="42"/>
  <c r="E512" i="42"/>
  <c r="E513" i="42"/>
  <c r="E514" i="42"/>
  <c r="E515" i="42"/>
  <c r="E516" i="42"/>
  <c r="E517" i="42"/>
  <c r="E518" i="42"/>
  <c r="E519" i="42"/>
  <c r="E520" i="42"/>
  <c r="E521" i="42"/>
  <c r="E522" i="42"/>
  <c r="E523" i="42"/>
  <c r="E524" i="42"/>
  <c r="E526" i="42"/>
  <c r="E527" i="42"/>
  <c r="E497" i="42"/>
  <c r="E482" i="42"/>
  <c r="E483" i="42"/>
  <c r="E484" i="42"/>
  <c r="E485" i="42"/>
  <c r="E486" i="42"/>
  <c r="E487" i="42"/>
  <c r="E488" i="42"/>
  <c r="E489" i="42"/>
  <c r="E490" i="42"/>
  <c r="E491" i="42"/>
  <c r="E492" i="42"/>
  <c r="C483" i="42"/>
  <c r="D483" i="42"/>
  <c r="C484" i="42"/>
  <c r="D484" i="42"/>
  <c r="C485" i="42"/>
  <c r="D485" i="42"/>
  <c r="C486" i="42"/>
  <c r="D486" i="42"/>
  <c r="C487" i="42"/>
  <c r="D487" i="42"/>
  <c r="C488" i="42"/>
  <c r="D488" i="42"/>
  <c r="C489" i="42"/>
  <c r="D489" i="42"/>
  <c r="C490" i="42"/>
  <c r="D490" i="42"/>
  <c r="C491" i="42"/>
  <c r="D491" i="42"/>
  <c r="C492" i="42"/>
  <c r="D492" i="42"/>
  <c r="D482" i="42"/>
  <c r="C482" i="42"/>
  <c r="D448" i="42"/>
  <c r="E448" i="42"/>
  <c r="C448" i="42"/>
  <c r="C435" i="42"/>
  <c r="D435" i="42"/>
  <c r="E435" i="42"/>
  <c r="C436" i="42"/>
  <c r="D436" i="42"/>
  <c r="E436" i="42"/>
  <c r="C437" i="42"/>
  <c r="D437" i="42"/>
  <c r="E437" i="42"/>
  <c r="C438" i="42"/>
  <c r="D438" i="42"/>
  <c r="E438" i="42"/>
  <c r="C439" i="42"/>
  <c r="D439" i="42"/>
  <c r="E439" i="42"/>
  <c r="C440" i="42"/>
  <c r="D440" i="42"/>
  <c r="E440" i="42"/>
  <c r="C441" i="42"/>
  <c r="D441" i="42"/>
  <c r="E441" i="42"/>
  <c r="C442" i="42"/>
  <c r="D442" i="42"/>
  <c r="E442" i="42"/>
  <c r="C443" i="42"/>
  <c r="D443" i="42"/>
  <c r="E443" i="42"/>
  <c r="D434" i="42"/>
  <c r="E434" i="42"/>
  <c r="C434" i="42"/>
  <c r="D399" i="42"/>
  <c r="D400" i="42"/>
  <c r="D401" i="42"/>
  <c r="D402" i="42"/>
  <c r="D403" i="42"/>
  <c r="D404" i="42"/>
  <c r="D405" i="42"/>
  <c r="D406" i="42"/>
  <c r="D407" i="42"/>
  <c r="D408" i="42"/>
  <c r="D409" i="42"/>
  <c r="D410" i="42"/>
  <c r="D411" i="42"/>
  <c r="D412" i="42"/>
  <c r="D413" i="42"/>
  <c r="D414" i="42"/>
  <c r="D415" i="42"/>
  <c r="D416" i="42"/>
  <c r="D417" i="42"/>
  <c r="D418" i="42"/>
  <c r="D419" i="42"/>
  <c r="D420" i="42"/>
  <c r="D421" i="42"/>
  <c r="D422" i="42"/>
  <c r="D423" i="42"/>
  <c r="D424" i="42"/>
  <c r="D425" i="42"/>
  <c r="D426" i="42"/>
  <c r="D427" i="42"/>
  <c r="D428" i="42"/>
  <c r="D429" i="42"/>
  <c r="D430" i="42"/>
  <c r="D431" i="42"/>
  <c r="D432" i="42"/>
  <c r="D398" i="42"/>
  <c r="C393" i="42"/>
  <c r="D393" i="42"/>
  <c r="C394" i="42"/>
  <c r="D394" i="42"/>
  <c r="C395" i="42"/>
  <c r="D395" i="42"/>
  <c r="C396" i="42"/>
  <c r="D396" i="42"/>
  <c r="E393" i="42"/>
  <c r="E394" i="42"/>
  <c r="E395" i="42"/>
  <c r="E396" i="42"/>
  <c r="E261" i="42"/>
  <c r="E262" i="42"/>
  <c r="E263" i="42"/>
  <c r="E264" i="42"/>
  <c r="E265" i="42"/>
  <c r="E266" i="42"/>
  <c r="E267" i="42"/>
  <c r="E268" i="42"/>
  <c r="E269" i="42"/>
  <c r="E270" i="42"/>
  <c r="E273" i="42"/>
  <c r="E274" i="42"/>
  <c r="E275" i="42"/>
  <c r="E276" i="42"/>
  <c r="E277" i="42"/>
  <c r="E278" i="42"/>
  <c r="E279" i="42"/>
  <c r="E280" i="42"/>
  <c r="E281" i="42"/>
  <c r="E282" i="42"/>
  <c r="E283" i="42"/>
  <c r="E285" i="42"/>
  <c r="E286" i="42"/>
  <c r="E287" i="42"/>
  <c r="E288" i="42"/>
  <c r="E289" i="42"/>
  <c r="E290" i="42"/>
  <c r="E291" i="42"/>
  <c r="E292" i="42"/>
  <c r="E293" i="42"/>
  <c r="E294" i="42"/>
  <c r="E295" i="42"/>
  <c r="E296" i="42"/>
  <c r="E297" i="42"/>
  <c r="E298" i="42"/>
  <c r="E299" i="42"/>
  <c r="E300" i="42"/>
  <c r="E301" i="42"/>
  <c r="E302" i="42"/>
  <c r="E303" i="42"/>
  <c r="E304" i="42"/>
  <c r="E305" i="42"/>
  <c r="E306" i="42"/>
  <c r="E307" i="42"/>
  <c r="E308" i="42"/>
  <c r="E309" i="42"/>
  <c r="E310" i="42"/>
  <c r="E311" i="42"/>
  <c r="E312" i="42"/>
  <c r="E313" i="42"/>
  <c r="E314" i="42"/>
  <c r="E315" i="42"/>
  <c r="E316" i="42"/>
  <c r="E317" i="42"/>
  <c r="E318" i="42"/>
  <c r="E319" i="42"/>
  <c r="E320" i="42"/>
  <c r="E321" i="42"/>
  <c r="E322" i="42"/>
  <c r="E323" i="42"/>
  <c r="E324" i="42"/>
  <c r="E325" i="42"/>
  <c r="E326" i="42"/>
  <c r="E327" i="42"/>
  <c r="E328" i="42"/>
  <c r="E329" i="42"/>
  <c r="E330" i="42"/>
  <c r="E331" i="42"/>
  <c r="E332" i="42"/>
  <c r="E333" i="42"/>
  <c r="E334" i="42"/>
  <c r="E335" i="42"/>
  <c r="E336" i="42"/>
  <c r="E337" i="42"/>
  <c r="E338" i="42"/>
  <c r="E339" i="42"/>
  <c r="E340" i="42"/>
  <c r="E341" i="42"/>
  <c r="D261" i="42"/>
  <c r="D262" i="42"/>
  <c r="D263" i="42"/>
  <c r="D264" i="42"/>
  <c r="D265" i="42"/>
  <c r="D266" i="42"/>
  <c r="D267" i="42"/>
  <c r="D268" i="42"/>
  <c r="D269" i="42"/>
  <c r="D270" i="42"/>
  <c r="D273" i="42"/>
  <c r="D274" i="42"/>
  <c r="D275" i="42"/>
  <c r="D276" i="42"/>
  <c r="D277" i="42"/>
  <c r="D278" i="42"/>
  <c r="D279" i="42"/>
  <c r="D280" i="42"/>
  <c r="D281" i="42"/>
  <c r="D282" i="42"/>
  <c r="D283" i="42"/>
  <c r="D285" i="42"/>
  <c r="D286" i="42"/>
  <c r="D287" i="42"/>
  <c r="D288" i="42"/>
  <c r="D289" i="42"/>
  <c r="D290" i="42"/>
  <c r="D291" i="42"/>
  <c r="D292" i="42"/>
  <c r="D293" i="42"/>
  <c r="D294" i="42"/>
  <c r="D295" i="42"/>
  <c r="D296" i="42"/>
  <c r="D297" i="42"/>
  <c r="D298" i="42"/>
  <c r="D299" i="42"/>
  <c r="D300" i="42"/>
  <c r="D301" i="42"/>
  <c r="D302" i="42"/>
  <c r="D303" i="42"/>
  <c r="D304" i="42"/>
  <c r="D305" i="42"/>
  <c r="D306" i="42"/>
  <c r="D307" i="42"/>
  <c r="D308" i="42"/>
  <c r="D309" i="42"/>
  <c r="D310" i="42"/>
  <c r="D311" i="42"/>
  <c r="D312" i="42"/>
  <c r="D313" i="42"/>
  <c r="D314" i="42"/>
  <c r="D315" i="42"/>
  <c r="D316" i="42"/>
  <c r="D317" i="42"/>
  <c r="D318" i="42"/>
  <c r="D319" i="42"/>
  <c r="D320" i="42"/>
  <c r="D321" i="42"/>
  <c r="D322" i="42"/>
  <c r="D323" i="42"/>
  <c r="D324" i="42"/>
  <c r="D325" i="42"/>
  <c r="D326" i="42"/>
  <c r="D327" i="42"/>
  <c r="D328" i="42"/>
  <c r="D329" i="42"/>
  <c r="D330" i="42"/>
  <c r="D331" i="42"/>
  <c r="D332" i="42"/>
  <c r="D333" i="42"/>
  <c r="D334" i="42"/>
  <c r="D335" i="42"/>
  <c r="D336" i="42"/>
  <c r="D337" i="42"/>
  <c r="D338" i="42"/>
  <c r="D339" i="42"/>
  <c r="D340" i="42"/>
  <c r="D341" i="42"/>
  <c r="C262" i="42"/>
  <c r="C263" i="42"/>
  <c r="C264" i="42"/>
  <c r="C265" i="42"/>
  <c r="C266" i="42"/>
  <c r="C267" i="42"/>
  <c r="C268" i="42"/>
  <c r="C269" i="42"/>
  <c r="C270" i="42"/>
  <c r="C273" i="42"/>
  <c r="C274" i="42"/>
  <c r="C275" i="42"/>
  <c r="C276" i="42"/>
  <c r="C277" i="42"/>
  <c r="C278" i="42"/>
  <c r="C279" i="42"/>
  <c r="C280" i="42"/>
  <c r="C281" i="42"/>
  <c r="C282" i="42"/>
  <c r="C283" i="42"/>
  <c r="C285" i="42"/>
  <c r="C286" i="42"/>
  <c r="C287" i="42"/>
  <c r="C288" i="42"/>
  <c r="C289" i="42"/>
  <c r="C290" i="42"/>
  <c r="C291" i="42"/>
  <c r="C292" i="42"/>
  <c r="C293" i="42"/>
  <c r="C294" i="42"/>
  <c r="C295" i="42"/>
  <c r="C296" i="42"/>
  <c r="C297" i="42"/>
  <c r="C298" i="42"/>
  <c r="C299" i="42"/>
  <c r="C300" i="42"/>
  <c r="C301" i="42"/>
  <c r="C302" i="42"/>
  <c r="C303" i="42"/>
  <c r="C304" i="42"/>
  <c r="C305" i="42"/>
  <c r="C306" i="42"/>
  <c r="C307" i="42"/>
  <c r="C308" i="42"/>
  <c r="C309" i="42"/>
  <c r="C310" i="42"/>
  <c r="C311" i="42"/>
  <c r="C312" i="42"/>
  <c r="C313" i="42"/>
  <c r="C314" i="42"/>
  <c r="C315" i="42"/>
  <c r="C316" i="42"/>
  <c r="C317" i="42"/>
  <c r="C318" i="42"/>
  <c r="C319" i="42"/>
  <c r="C320" i="42"/>
  <c r="C321" i="42"/>
  <c r="C322" i="42"/>
  <c r="C323" i="42"/>
  <c r="C324" i="42"/>
  <c r="C325" i="42"/>
  <c r="C326" i="42"/>
  <c r="C327" i="42"/>
  <c r="C328" i="42"/>
  <c r="C329" i="42"/>
  <c r="C330" i="42"/>
  <c r="C331" i="42"/>
  <c r="C332" i="42"/>
  <c r="C333" i="42"/>
  <c r="C334" i="42"/>
  <c r="C335" i="42"/>
  <c r="C336" i="42"/>
  <c r="C337" i="42"/>
  <c r="C338" i="42"/>
  <c r="C339" i="42"/>
  <c r="C340" i="42"/>
  <c r="C341" i="42"/>
  <c r="C261" i="42"/>
  <c r="D192" i="42"/>
  <c r="D193" i="42"/>
  <c r="D196" i="42"/>
  <c r="D197" i="42"/>
  <c r="D198" i="42"/>
  <c r="D199" i="42"/>
  <c r="D200" i="42"/>
  <c r="D201" i="42"/>
  <c r="D202" i="42"/>
  <c r="D203" i="42"/>
  <c r="D204" i="42"/>
  <c r="D206" i="42"/>
  <c r="D207" i="42"/>
  <c r="D208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191" i="42"/>
  <c r="E187" i="42"/>
  <c r="E188" i="42"/>
  <c r="C103" i="42"/>
  <c r="D103" i="42"/>
  <c r="C104" i="42"/>
  <c r="D104" i="42"/>
  <c r="C105" i="42"/>
  <c r="D105" i="42"/>
  <c r="C106" i="42"/>
  <c r="D106" i="42"/>
  <c r="C107" i="42"/>
  <c r="D107" i="42"/>
  <c r="C108" i="42"/>
  <c r="D108" i="42"/>
  <c r="C109" i="42"/>
  <c r="D109" i="42"/>
  <c r="C110" i="42"/>
  <c r="D110" i="42"/>
  <c r="C111" i="42"/>
  <c r="D111" i="42"/>
  <c r="C112" i="42"/>
  <c r="D112" i="42"/>
  <c r="C113" i="42"/>
  <c r="D113" i="42"/>
  <c r="C114" i="42"/>
  <c r="D114" i="42"/>
  <c r="C115" i="42"/>
  <c r="D115" i="42"/>
  <c r="C116" i="42"/>
  <c r="D116" i="42"/>
  <c r="C117" i="42"/>
  <c r="D117" i="42"/>
  <c r="C118" i="42"/>
  <c r="D118" i="42"/>
  <c r="C119" i="42"/>
  <c r="D119" i="42"/>
  <c r="C120" i="42"/>
  <c r="D120" i="42"/>
  <c r="C121" i="42"/>
  <c r="D121" i="42"/>
  <c r="C122" i="42"/>
  <c r="D122" i="42"/>
  <c r="C123" i="42"/>
  <c r="D123" i="42"/>
  <c r="C124" i="42"/>
  <c r="D124" i="42"/>
  <c r="C125" i="42"/>
  <c r="D125" i="42"/>
  <c r="C126" i="42"/>
  <c r="D126" i="42"/>
  <c r="C127" i="42"/>
  <c r="D127" i="42"/>
  <c r="C128" i="42"/>
  <c r="D128" i="42"/>
  <c r="C129" i="42"/>
  <c r="D129" i="42"/>
  <c r="C130" i="42"/>
  <c r="D130" i="42"/>
  <c r="C131" i="42"/>
  <c r="D131" i="42"/>
  <c r="C132" i="42"/>
  <c r="D132" i="42"/>
  <c r="C133" i="42"/>
  <c r="D133" i="42"/>
  <c r="C134" i="42"/>
  <c r="D134" i="42"/>
  <c r="C135" i="42"/>
  <c r="D135" i="42"/>
  <c r="C136" i="42"/>
  <c r="D136" i="42"/>
  <c r="C137" i="42"/>
  <c r="D137" i="42"/>
  <c r="C138" i="42"/>
  <c r="D138" i="42"/>
  <c r="C139" i="42"/>
  <c r="D139" i="42"/>
  <c r="C140" i="42"/>
  <c r="D140" i="42"/>
  <c r="C141" i="42"/>
  <c r="D141" i="42"/>
  <c r="C142" i="42"/>
  <c r="D142" i="42"/>
  <c r="C143" i="42"/>
  <c r="D143" i="42"/>
  <c r="C144" i="42"/>
  <c r="D144" i="42"/>
  <c r="D101" i="42"/>
  <c r="C101" i="42"/>
  <c r="E70" i="42"/>
  <c r="E71" i="42"/>
  <c r="E72" i="42"/>
  <c r="E73" i="42"/>
  <c r="E74" i="42"/>
  <c r="E75" i="42"/>
  <c r="E77" i="42"/>
  <c r="E52" i="42"/>
  <c r="D70" i="42"/>
  <c r="D71" i="42"/>
  <c r="D72" i="42"/>
  <c r="D73" i="42"/>
  <c r="D74" i="42"/>
  <c r="D75" i="42"/>
  <c r="D77" i="42"/>
  <c r="D52" i="42"/>
  <c r="D32" i="42"/>
  <c r="E32" i="42"/>
  <c r="D33" i="42"/>
  <c r="E33" i="42"/>
  <c r="D34" i="42"/>
  <c r="E34" i="42"/>
  <c r="D35" i="42"/>
  <c r="E35" i="42"/>
  <c r="D36" i="42"/>
  <c r="E36" i="42"/>
  <c r="D37" i="42"/>
  <c r="E37" i="42"/>
  <c r="D38" i="42"/>
  <c r="E38" i="42"/>
  <c r="D39" i="42"/>
  <c r="E39" i="42"/>
  <c r="D40" i="42"/>
  <c r="E40" i="42"/>
  <c r="D41" i="42"/>
  <c r="E41" i="42"/>
  <c r="D42" i="42"/>
  <c r="E42" i="42"/>
  <c r="D43" i="42"/>
  <c r="E43" i="42"/>
  <c r="D44" i="42"/>
  <c r="E44" i="42"/>
  <c r="D45" i="42"/>
  <c r="E45" i="42"/>
  <c r="D46" i="42"/>
  <c r="E46" i="42"/>
  <c r="D47" i="42"/>
  <c r="E47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32" i="42"/>
  <c r="E15" i="42"/>
  <c r="E16" i="42"/>
  <c r="E17" i="42"/>
  <c r="E20" i="42"/>
  <c r="E21" i="42"/>
  <c r="E22" i="42"/>
  <c r="E26" i="42"/>
  <c r="E27" i="42"/>
  <c r="E28" i="42"/>
  <c r="E30" i="42"/>
  <c r="E14" i="42"/>
  <c r="C15" i="42"/>
  <c r="D15" i="42"/>
  <c r="C16" i="42"/>
  <c r="D16" i="42"/>
  <c r="C17" i="42"/>
  <c r="D17" i="42"/>
  <c r="C20" i="42"/>
  <c r="D20" i="42"/>
  <c r="C21" i="42"/>
  <c r="D21" i="42"/>
  <c r="C22" i="42"/>
  <c r="D22" i="42"/>
  <c r="C26" i="42"/>
  <c r="D26" i="42"/>
  <c r="C27" i="42"/>
  <c r="D27" i="42"/>
  <c r="C28" i="42"/>
  <c r="D28" i="42"/>
  <c r="C30" i="42"/>
  <c r="D30" i="42"/>
  <c r="D14" i="42"/>
  <c r="C14" i="42"/>
  <c r="A2051" i="42" l="1"/>
  <c r="A2052" i="42" s="1"/>
  <c r="A2053" i="42" s="1"/>
  <c r="A2054" i="42" s="1"/>
  <c r="A2055" i="42" s="1"/>
  <c r="A2056" i="42" s="1"/>
  <c r="A2057" i="42" s="1"/>
  <c r="A2058" i="42" s="1"/>
  <c r="A2059" i="42" s="1"/>
  <c r="A2060" i="42" s="1"/>
  <c r="A2061" i="42" s="1"/>
  <c r="A2062" i="42" s="1"/>
  <c r="A2063" i="42" s="1"/>
  <c r="A2064" i="42" s="1"/>
  <c r="A2065" i="42" s="1"/>
  <c r="A2066" i="42" s="1"/>
  <c r="A2068" i="42" s="1"/>
  <c r="A2069" i="42" s="1"/>
  <c r="A2070" i="42" s="1"/>
  <c r="A2071" i="42" s="1"/>
  <c r="A2072" i="42" s="1"/>
  <c r="A2073" i="42" s="1"/>
  <c r="A2075" i="42" s="1"/>
  <c r="A2076" i="42" s="1"/>
  <c r="A2077" i="42" s="1"/>
  <c r="A2078" i="42" s="1"/>
  <c r="A2079" i="42" s="1"/>
  <c r="A2080" i="42" s="1"/>
  <c r="A2081" i="42" s="1"/>
  <c r="A2082" i="42" s="1"/>
  <c r="A2083" i="42" s="1"/>
  <c r="A2084" i="42" s="1"/>
  <c r="A2085" i="42" s="1"/>
  <c r="A2086" i="42" s="1"/>
  <c r="A2087" i="42" s="1"/>
  <c r="A2088" i="42" s="1"/>
  <c r="A2089" i="42" s="1"/>
  <c r="A2090" i="42" s="1"/>
  <c r="A2091" i="42" s="1"/>
  <c r="A2092" i="42" s="1"/>
  <c r="A2093" i="42" s="1"/>
  <c r="A2094" i="42" s="1"/>
  <c r="A2095" i="42" s="1"/>
  <c r="A2096" i="42" s="1"/>
  <c r="A2097" i="42" s="1"/>
  <c r="A2098" i="42" s="1"/>
  <c r="A2099" i="42" s="1"/>
  <c r="A2100" i="42" s="1"/>
  <c r="A2101" i="42" s="1"/>
  <c r="A2102" i="42" s="1"/>
  <c r="A2103" i="42" s="1"/>
  <c r="A2105" i="42" s="1"/>
  <c r="A2106" i="42" s="1"/>
  <c r="A2107" i="42" s="1"/>
  <c r="A1983" i="42"/>
  <c r="A1984" i="42" s="1"/>
  <c r="A1985" i="42" s="1"/>
  <c r="A1986" i="42" s="1"/>
  <c r="A1987" i="42" s="1"/>
  <c r="A1988" i="42" s="1"/>
  <c r="A1989" i="42" s="1"/>
  <c r="A1990" i="42" s="1"/>
  <c r="A1991" i="42" s="1"/>
  <c r="A1992" i="42" s="1"/>
  <c r="A1993" i="42" s="1"/>
  <c r="A1994" i="42" s="1"/>
  <c r="A1995" i="42" s="1"/>
  <c r="A1996" i="42" s="1"/>
  <c r="A1997" i="42" s="1"/>
  <c r="A1998" i="42" s="1"/>
  <c r="A1999" i="42" s="1"/>
  <c r="A2000" i="42" s="1"/>
  <c r="A2001" i="42" s="1"/>
  <c r="A2002" i="42" s="1"/>
  <c r="A2003" i="42" s="1"/>
  <c r="A2004" i="42" s="1"/>
  <c r="A2005" i="42" s="1"/>
  <c r="A2006" i="42" s="1"/>
  <c r="A2007" i="42" s="1"/>
  <c r="A2008" i="42" s="1"/>
  <c r="A2009" i="42" s="1"/>
  <c r="A2010" i="42" s="1"/>
  <c r="A2011" i="42" s="1"/>
  <c r="A1944" i="42"/>
  <c r="A1945" i="42" s="1"/>
  <c r="A1946" i="42" s="1"/>
  <c r="A1947" i="42" s="1"/>
  <c r="A1948" i="42" s="1"/>
  <c r="A1949" i="42" s="1"/>
  <c r="A1950" i="42" s="1"/>
  <c r="A1951" i="42" s="1"/>
  <c r="A1952" i="42" s="1"/>
  <c r="A1953" i="42" s="1"/>
  <c r="A1954" i="42" s="1"/>
  <c r="A1955" i="42" s="1"/>
  <c r="A1956" i="42" s="1"/>
  <c r="A1957" i="42" s="1"/>
  <c r="A1958" i="42" s="1"/>
  <c r="A1959" i="42" s="1"/>
  <c r="A1960" i="42" s="1"/>
  <c r="A1961" i="42" s="1"/>
  <c r="A1962" i="42" s="1"/>
  <c r="A1963" i="42" s="1"/>
  <c r="A1964" i="42" s="1"/>
  <c r="A1965" i="42" s="1"/>
  <c r="A1966" i="42" s="1"/>
  <c r="A1967" i="42" s="1"/>
  <c r="A1968" i="42" s="1"/>
  <c r="A1969" i="42" s="1"/>
  <c r="A1970" i="42" s="1"/>
  <c r="A1971" i="42" s="1"/>
  <c r="A1972" i="42" s="1"/>
  <c r="A1973" i="42" s="1"/>
  <c r="A1974" i="42" s="1"/>
  <c r="A1975" i="42" s="1"/>
  <c r="A1976" i="42" s="1"/>
  <c r="A1977" i="42" s="1"/>
  <c r="A1978" i="42" s="1"/>
  <c r="A1979" i="42" s="1"/>
  <c r="A1980" i="42" s="1"/>
  <c r="A1981" i="42" s="1"/>
  <c r="A1041" i="42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870" i="42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E769" i="42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D769" i="42"/>
  <c r="A498" i="42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B497" i="42"/>
  <c r="A449" i="42"/>
  <c r="A344" i="42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B188" i="42"/>
  <c r="A188" i="42"/>
  <c r="B187" i="42"/>
  <c r="A187" i="42"/>
  <c r="B186" i="42"/>
  <c r="B185" i="42"/>
  <c r="B184" i="42"/>
  <c r="A14" i="42"/>
  <c r="A15" i="42" s="1"/>
  <c r="A16" i="42" s="1"/>
  <c r="A17" i="42" s="1"/>
  <c r="F41" i="41"/>
  <c r="F40" i="41"/>
  <c r="F39" i="41"/>
  <c r="F38" i="41"/>
  <c r="F37" i="41"/>
  <c r="F36" i="41"/>
  <c r="F35" i="41"/>
  <c r="F34" i="41"/>
  <c r="F33" i="41"/>
  <c r="F32" i="41"/>
  <c r="F31" i="41"/>
  <c r="F30" i="41"/>
  <c r="F29" i="41"/>
  <c r="F28" i="41"/>
  <c r="F27" i="41"/>
  <c r="F25" i="41"/>
  <c r="F24" i="41"/>
  <c r="F23" i="41"/>
  <c r="F21" i="41"/>
  <c r="F20" i="41"/>
  <c r="F19" i="41"/>
  <c r="F18" i="41"/>
  <c r="F17" i="41"/>
  <c r="F16" i="41"/>
  <c r="F15" i="41"/>
  <c r="F14" i="41"/>
  <c r="F13" i="41"/>
  <c r="F12" i="41"/>
  <c r="F10" i="41"/>
  <c r="F9" i="41"/>
  <c r="F8" i="41"/>
  <c r="O54" i="39"/>
  <c r="M54" i="39"/>
  <c r="I54" i="39"/>
  <c r="H54" i="39"/>
  <c r="G54" i="39"/>
  <c r="N54" i="39"/>
  <c r="O53" i="39"/>
  <c r="M53" i="39"/>
  <c r="I53" i="39"/>
  <c r="H53" i="39"/>
  <c r="G53" i="39"/>
  <c r="N53" i="39"/>
  <c r="O52" i="39"/>
  <c r="M52" i="39"/>
  <c r="I52" i="39"/>
  <c r="H52" i="39"/>
  <c r="G52" i="39"/>
  <c r="N52" i="39"/>
  <c r="O51" i="39"/>
  <c r="M51" i="39"/>
  <c r="I51" i="39"/>
  <c r="H51" i="39"/>
  <c r="G51" i="39"/>
  <c r="N51" i="39"/>
  <c r="O50" i="39"/>
  <c r="M50" i="39"/>
  <c r="I50" i="39"/>
  <c r="H50" i="39"/>
  <c r="G50" i="39"/>
  <c r="N50" i="39"/>
  <c r="O49" i="39"/>
  <c r="M49" i="39"/>
  <c r="I49" i="39"/>
  <c r="H49" i="39"/>
  <c r="G49" i="39"/>
  <c r="N49" i="39"/>
  <c r="O48" i="39"/>
  <c r="M48" i="39"/>
  <c r="I48" i="39"/>
  <c r="H48" i="39"/>
  <c r="G48" i="39"/>
  <c r="N48" i="39"/>
  <c r="O47" i="39"/>
  <c r="M47" i="39"/>
  <c r="I47" i="39"/>
  <c r="H47" i="39"/>
  <c r="G47" i="39"/>
  <c r="N47" i="39"/>
  <c r="O46" i="39"/>
  <c r="M46" i="39"/>
  <c r="I46" i="39"/>
  <c r="H46" i="39"/>
  <c r="G46" i="39"/>
  <c r="N46" i="39"/>
  <c r="O45" i="39"/>
  <c r="M45" i="39"/>
  <c r="I45" i="39"/>
  <c r="H45" i="39"/>
  <c r="G45" i="39"/>
  <c r="N45" i="39"/>
  <c r="O44" i="39"/>
  <c r="M44" i="39"/>
  <c r="I44" i="39"/>
  <c r="H44" i="39"/>
  <c r="G44" i="39"/>
  <c r="N44" i="39"/>
  <c r="O43" i="39"/>
  <c r="M43" i="39"/>
  <c r="I43" i="39"/>
  <c r="H43" i="39"/>
  <c r="G43" i="39"/>
  <c r="N43" i="39"/>
  <c r="O42" i="39"/>
  <c r="N42" i="39"/>
  <c r="M42" i="39"/>
  <c r="I42" i="39"/>
  <c r="H42" i="39"/>
  <c r="G42" i="39"/>
  <c r="O39" i="39"/>
  <c r="M39" i="39"/>
  <c r="I39" i="39"/>
  <c r="H39" i="39"/>
  <c r="G39" i="39"/>
  <c r="N39" i="39"/>
  <c r="O38" i="39"/>
  <c r="N38" i="39"/>
  <c r="M38" i="39"/>
  <c r="I38" i="39"/>
  <c r="H38" i="39"/>
  <c r="G38" i="39"/>
  <c r="O37" i="39"/>
  <c r="M37" i="39"/>
  <c r="I37" i="39"/>
  <c r="H37" i="39"/>
  <c r="G37" i="39"/>
  <c r="N37" i="39"/>
  <c r="O36" i="39"/>
  <c r="M36" i="39"/>
  <c r="I36" i="39"/>
  <c r="H36" i="39"/>
  <c r="G36" i="39"/>
  <c r="N36" i="39"/>
  <c r="O35" i="39"/>
  <c r="M35" i="39"/>
  <c r="I35" i="39"/>
  <c r="H35" i="39"/>
  <c r="G35" i="39"/>
  <c r="N35" i="39"/>
  <c r="O34" i="39"/>
  <c r="M34" i="39"/>
  <c r="I34" i="39"/>
  <c r="H34" i="39"/>
  <c r="G34" i="39"/>
  <c r="N34" i="39"/>
  <c r="O33" i="39"/>
  <c r="M33" i="39"/>
  <c r="I33" i="39"/>
  <c r="H33" i="39"/>
  <c r="G33" i="39"/>
  <c r="N33" i="39"/>
  <c r="O32" i="39"/>
  <c r="M32" i="39"/>
  <c r="I32" i="39"/>
  <c r="H32" i="39"/>
  <c r="G32" i="39"/>
  <c r="N32" i="39"/>
  <c r="O31" i="39"/>
  <c r="M31" i="39"/>
  <c r="I31" i="39"/>
  <c r="H31" i="39"/>
  <c r="G31" i="39"/>
  <c r="N31" i="39"/>
  <c r="O30" i="39"/>
  <c r="M30" i="39"/>
  <c r="I30" i="39"/>
  <c r="H30" i="39"/>
  <c r="G30" i="39"/>
  <c r="N30" i="39"/>
  <c r="O29" i="39"/>
  <c r="M29" i="39"/>
  <c r="I29" i="39"/>
  <c r="H29" i="39"/>
  <c r="G29" i="39"/>
  <c r="N29" i="39"/>
  <c r="O28" i="39"/>
  <c r="M28" i="39"/>
  <c r="I28" i="39"/>
  <c r="H28" i="39"/>
  <c r="G28" i="39"/>
  <c r="N28" i="39"/>
  <c r="O27" i="39"/>
  <c r="M27" i="39"/>
  <c r="I27" i="39"/>
  <c r="H27" i="39"/>
  <c r="G27" i="39"/>
  <c r="N27" i="39"/>
  <c r="O26" i="39"/>
  <c r="M26" i="39"/>
  <c r="I26" i="39"/>
  <c r="H26" i="39"/>
  <c r="G26" i="39"/>
  <c r="N26" i="39"/>
  <c r="O25" i="39"/>
  <c r="M25" i="39"/>
  <c r="I25" i="39"/>
  <c r="H25" i="39"/>
  <c r="G25" i="39"/>
  <c r="N25" i="39"/>
  <c r="O24" i="39"/>
  <c r="M24" i="39"/>
  <c r="I24" i="39"/>
  <c r="H24" i="39"/>
  <c r="G24" i="39"/>
  <c r="N24" i="39"/>
  <c r="O23" i="39"/>
  <c r="M23" i="39"/>
  <c r="I23" i="39"/>
  <c r="H23" i="39"/>
  <c r="G23" i="39"/>
  <c r="N23" i="39"/>
  <c r="O22" i="39"/>
  <c r="M22" i="39"/>
  <c r="I22" i="39"/>
  <c r="H22" i="39"/>
  <c r="G22" i="39"/>
  <c r="N22" i="39"/>
  <c r="O21" i="39"/>
  <c r="M21" i="39"/>
  <c r="I21" i="39"/>
  <c r="H21" i="39"/>
  <c r="G21" i="39"/>
  <c r="N21" i="39"/>
  <c r="O20" i="39"/>
  <c r="M20" i="39"/>
  <c r="I20" i="39"/>
  <c r="H20" i="39"/>
  <c r="G20" i="39"/>
  <c r="N20" i="39"/>
  <c r="O19" i="39"/>
  <c r="M19" i="39"/>
  <c r="I19" i="39"/>
  <c r="H19" i="39"/>
  <c r="G19" i="39"/>
  <c r="N19" i="39"/>
  <c r="O18" i="39"/>
  <c r="M18" i="39"/>
  <c r="I18" i="39"/>
  <c r="H18" i="39"/>
  <c r="G18" i="39"/>
  <c r="N18" i="39"/>
  <c r="O17" i="39"/>
  <c r="M17" i="39"/>
  <c r="I17" i="39"/>
  <c r="H17" i="39"/>
  <c r="N17" i="39"/>
  <c r="O16" i="39"/>
  <c r="M16" i="39"/>
  <c r="I16" i="39"/>
  <c r="H16" i="39"/>
  <c r="G16" i="39"/>
  <c r="N16" i="39"/>
  <c r="O15" i="39"/>
  <c r="M15" i="39"/>
  <c r="I15" i="39"/>
  <c r="H15" i="39"/>
  <c r="G15" i="39"/>
  <c r="N15" i="39"/>
  <c r="O14" i="39"/>
  <c r="M14" i="39"/>
  <c r="I14" i="39"/>
  <c r="H14" i="39"/>
  <c r="G14" i="39"/>
  <c r="N14" i="39"/>
  <c r="O13" i="39"/>
  <c r="M13" i="39"/>
  <c r="I13" i="39"/>
  <c r="H13" i="39"/>
  <c r="G13" i="39"/>
  <c r="N13" i="39"/>
  <c r="O12" i="39"/>
  <c r="M12" i="39"/>
  <c r="I12" i="39"/>
  <c r="H12" i="39"/>
  <c r="G12" i="39"/>
  <c r="N12" i="39"/>
  <c r="O11" i="39"/>
  <c r="M11" i="39"/>
  <c r="I11" i="39"/>
  <c r="H11" i="39"/>
  <c r="G11" i="39"/>
  <c r="N11" i="39"/>
  <c r="O10" i="39"/>
  <c r="M10" i="39"/>
  <c r="I10" i="39"/>
  <c r="H10" i="39"/>
  <c r="G10" i="39"/>
  <c r="N10" i="39"/>
  <c r="O9" i="39"/>
  <c r="M9" i="39"/>
  <c r="I9" i="39"/>
  <c r="H9" i="39"/>
  <c r="G9" i="39"/>
  <c r="H55" i="38"/>
  <c r="H54" i="38"/>
  <c r="H53" i="38"/>
  <c r="H52" i="38"/>
  <c r="H51" i="38"/>
  <c r="H50" i="38"/>
  <c r="H49" i="38"/>
  <c r="H48" i="38"/>
  <c r="H47" i="38"/>
  <c r="H46" i="38"/>
  <c r="H45" i="38"/>
  <c r="H44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F102" i="33"/>
  <c r="F83" i="33"/>
  <c r="F82" i="33"/>
  <c r="F77" i="33"/>
  <c r="F76" i="33"/>
  <c r="F75" i="33"/>
  <c r="F72" i="33"/>
  <c r="F66" i="33"/>
  <c r="F35" i="33"/>
  <c r="F34" i="33"/>
  <c r="F33" i="33"/>
  <c r="F32" i="33"/>
  <c r="F31" i="33"/>
  <c r="F30" i="33"/>
  <c r="F28" i="33"/>
  <c r="F27" i="33"/>
  <c r="F26" i="33"/>
  <c r="F25" i="33"/>
  <c r="F24" i="33"/>
  <c r="F22" i="33"/>
  <c r="F21" i="33"/>
  <c r="F20" i="33"/>
  <c r="F18" i="33"/>
  <c r="F17" i="33"/>
  <c r="F16" i="33"/>
  <c r="F15" i="33"/>
  <c r="A9" i="32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9" i="29"/>
  <c r="A10" i="29" s="1"/>
  <c r="A11" i="29" s="1"/>
  <c r="A12" i="29" s="1"/>
  <c r="A13" i="29" s="1"/>
  <c r="A14" i="29" s="1"/>
  <c r="A15" i="29" s="1"/>
  <c r="A16" i="29" s="1"/>
  <c r="A9" i="28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889" i="42" l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2108" i="42"/>
  <c r="A2109" i="42" s="1"/>
  <c r="A2110" i="42" s="1"/>
  <c r="A2111" i="42" s="1"/>
  <c r="A2112" i="42" s="1"/>
  <c r="A2113" i="42" s="1"/>
  <c r="A2114" i="42" s="1"/>
  <c r="A2115" i="42" s="1"/>
  <c r="A450" i="42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18" i="42"/>
  <c r="A373" i="42"/>
  <c r="A374" i="42" s="1"/>
  <c r="A375" i="42" s="1"/>
  <c r="A376" i="42" s="1"/>
  <c r="A2013" i="42"/>
  <c r="A2014" i="42" s="1"/>
  <c r="A2015" i="42" s="1"/>
  <c r="A2016" i="42" s="1"/>
  <c r="A2017" i="42" s="1"/>
  <c r="A2018" i="42" s="1"/>
  <c r="A2019" i="42" s="1"/>
  <c r="A2020" i="42" s="1"/>
  <c r="A2021" i="42" s="1"/>
  <c r="A2022" i="42" s="1"/>
  <c r="A2023" i="42" s="1"/>
  <c r="A2024" i="42" s="1"/>
  <c r="A2025" i="42" s="1"/>
  <c r="A2026" i="42" s="1"/>
  <c r="A2027" i="42" s="1"/>
  <c r="A2028" i="42" s="1"/>
  <c r="A2029" i="42" s="1"/>
  <c r="A2030" i="42" s="1"/>
  <c r="A2031" i="42" s="1"/>
  <c r="A2032" i="42" s="1"/>
  <c r="A2033" i="42" s="1"/>
  <c r="A2034" i="42" s="1"/>
  <c r="A2035" i="42" s="1"/>
  <c r="A2036" i="42" s="1"/>
  <c r="A2037" i="42" s="1"/>
  <c r="A2038" i="42" s="1"/>
  <c r="A2039" i="42" s="1"/>
  <c r="A2040" i="42" s="1"/>
  <c r="A2041" i="42" s="1"/>
  <c r="A2042" i="42" s="1"/>
  <c r="A2043" i="42" s="1"/>
  <c r="A2044" i="42" s="1"/>
  <c r="A2045" i="42" s="1"/>
  <c r="A2046" i="42" s="1"/>
  <c r="A2047" i="42" s="1"/>
  <c r="A2048" i="42" s="1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L8" i="27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238" i="24"/>
  <c r="G238" i="24" s="1"/>
  <c r="H237" i="24"/>
  <c r="G237" i="24" s="1"/>
  <c r="H236" i="24"/>
  <c r="G236" i="24" s="1"/>
  <c r="H235" i="24"/>
  <c r="G235" i="24" s="1"/>
  <c r="H234" i="24"/>
  <c r="G234" i="24" s="1"/>
  <c r="H233" i="24"/>
  <c r="G233" i="24" s="1"/>
  <c r="H232" i="24"/>
  <c r="G232" i="24" s="1"/>
  <c r="H229" i="24"/>
  <c r="G229" i="24" s="1"/>
  <c r="H225" i="24"/>
  <c r="G225" i="24" s="1"/>
  <c r="H224" i="24"/>
  <c r="G224" i="24" s="1"/>
  <c r="H223" i="24"/>
  <c r="G223" i="24" s="1"/>
  <c r="H222" i="24"/>
  <c r="G222" i="24" s="1"/>
  <c r="H221" i="24"/>
  <c r="G221" i="24" s="1"/>
  <c r="H219" i="24"/>
  <c r="G219" i="24" s="1"/>
  <c r="H217" i="24"/>
  <c r="G217" i="24" s="1"/>
  <c r="H215" i="24"/>
  <c r="G215" i="24" s="1"/>
  <c r="H214" i="24"/>
  <c r="G214" i="24" s="1"/>
  <c r="H212" i="24"/>
  <c r="G212" i="24" s="1"/>
  <c r="H210" i="24"/>
  <c r="G210" i="24" s="1"/>
  <c r="H208" i="24"/>
  <c r="G208" i="24" s="1"/>
  <c r="H206" i="24"/>
  <c r="G206" i="24" s="1"/>
  <c r="H204" i="24"/>
  <c r="G204" i="24" s="1"/>
  <c r="H202" i="24"/>
  <c r="G202" i="24" s="1"/>
  <c r="H200" i="24"/>
  <c r="G200" i="24" s="1"/>
  <c r="H198" i="24"/>
  <c r="G198" i="24" s="1"/>
  <c r="H196" i="24"/>
  <c r="G196" i="24" s="1"/>
  <c r="H195" i="24"/>
  <c r="G195" i="24" s="1"/>
  <c r="H194" i="24"/>
  <c r="G194" i="24" s="1"/>
  <c r="H191" i="24"/>
  <c r="G191" i="24" s="1"/>
  <c r="H190" i="24"/>
  <c r="G190" i="24" s="1"/>
  <c r="H189" i="24"/>
  <c r="G189" i="24" s="1"/>
  <c r="H187" i="24"/>
  <c r="G187" i="24" s="1"/>
  <c r="G184" i="24"/>
  <c r="H181" i="24"/>
  <c r="G181" i="24" s="1"/>
  <c r="H180" i="24"/>
  <c r="G180" i="24" s="1"/>
  <c r="H179" i="24"/>
  <c r="G179" i="24" s="1"/>
  <c r="H178" i="24"/>
  <c r="G178" i="24" s="1"/>
  <c r="H177" i="24"/>
  <c r="G177" i="24" s="1"/>
  <c r="H173" i="24"/>
  <c r="G173" i="24" s="1"/>
  <c r="H171" i="24"/>
  <c r="G171" i="24" s="1"/>
  <c r="H169" i="24"/>
  <c r="G169" i="24" s="1"/>
  <c r="H167" i="24"/>
  <c r="G167" i="24" s="1"/>
  <c r="H165" i="24"/>
  <c r="G165" i="24" s="1"/>
  <c r="H163" i="24"/>
  <c r="G163" i="24" s="1"/>
  <c r="H162" i="24"/>
  <c r="G162" i="24" s="1"/>
  <c r="H160" i="24"/>
  <c r="G160" i="24" s="1"/>
  <c r="H159" i="24"/>
  <c r="G159" i="24" s="1"/>
  <c r="H157" i="24"/>
  <c r="G157" i="24" s="1"/>
  <c r="H155" i="24"/>
  <c r="G155" i="24" s="1"/>
  <c r="H153" i="24"/>
  <c r="G153" i="24" s="1"/>
  <c r="H151" i="24"/>
  <c r="G151" i="24" s="1"/>
  <c r="H149" i="24"/>
  <c r="G149" i="24" s="1"/>
  <c r="H147" i="24"/>
  <c r="G147" i="24" s="1"/>
  <c r="H146" i="24"/>
  <c r="G146" i="24" s="1"/>
  <c r="H144" i="24"/>
  <c r="G144" i="24" s="1"/>
  <c r="H142" i="24"/>
  <c r="G142" i="24" s="1"/>
  <c r="H141" i="24"/>
  <c r="G141" i="24" s="1"/>
  <c r="H140" i="24"/>
  <c r="G140" i="24" s="1"/>
  <c r="H138" i="24"/>
  <c r="G138" i="24" s="1"/>
  <c r="H137" i="24"/>
  <c r="G137" i="24" s="1"/>
  <c r="H135" i="24"/>
  <c r="G135" i="24" s="1"/>
  <c r="H134" i="24"/>
  <c r="G134" i="24" s="1"/>
  <c r="H133" i="24"/>
  <c r="G133" i="24" s="1"/>
  <c r="H131" i="24"/>
  <c r="G131" i="24" s="1"/>
  <c r="H130" i="24"/>
  <c r="G130" i="24" s="1"/>
  <c r="H128" i="24"/>
  <c r="G128" i="24" s="1"/>
  <c r="H126" i="24"/>
  <c r="G126" i="24" s="1"/>
  <c r="H124" i="24"/>
  <c r="G124" i="24" s="1"/>
  <c r="H122" i="24"/>
  <c r="G122" i="24" s="1"/>
  <c r="H121" i="24"/>
  <c r="G121" i="24" s="1"/>
  <c r="H120" i="24"/>
  <c r="G120" i="24" s="1"/>
  <c r="H118" i="24"/>
  <c r="G118" i="24" s="1"/>
  <c r="H117" i="24"/>
  <c r="G117" i="24" s="1"/>
  <c r="H115" i="24"/>
  <c r="G115" i="24" s="1"/>
  <c r="H114" i="24"/>
  <c r="G114" i="24" s="1"/>
  <c r="H113" i="24"/>
  <c r="G113" i="24" s="1"/>
  <c r="H112" i="24"/>
  <c r="G112" i="24" s="1"/>
  <c r="H111" i="24"/>
  <c r="G111" i="24" s="1"/>
  <c r="H110" i="24"/>
  <c r="G110" i="24" s="1"/>
  <c r="H109" i="24"/>
  <c r="G109" i="24" s="1"/>
  <c r="H108" i="24"/>
  <c r="G108" i="24" s="1"/>
  <c r="H106" i="24"/>
  <c r="G106" i="24" s="1"/>
  <c r="H105" i="24"/>
  <c r="G105" i="24" s="1"/>
  <c r="H103" i="24"/>
  <c r="G103" i="24" s="1"/>
  <c r="H101" i="24"/>
  <c r="G101" i="24" s="1"/>
  <c r="H100" i="24"/>
  <c r="G100" i="24" s="1"/>
  <c r="H98" i="24"/>
  <c r="G98" i="24" s="1"/>
  <c r="H97" i="24"/>
  <c r="G97" i="24" s="1"/>
  <c r="A97" i="24"/>
  <c r="H96" i="24"/>
  <c r="G96" i="24" s="1"/>
  <c r="H95" i="24"/>
  <c r="G95" i="24" s="1"/>
  <c r="H94" i="24"/>
  <c r="G94" i="24" s="1"/>
  <c r="H93" i="24"/>
  <c r="G93" i="24" s="1"/>
  <c r="H92" i="24"/>
  <c r="G92" i="24" s="1"/>
  <c r="H91" i="24"/>
  <c r="G91" i="24" s="1"/>
  <c r="H89" i="24"/>
  <c r="G89" i="24" s="1"/>
  <c r="H88" i="24"/>
  <c r="G88" i="24" s="1"/>
  <c r="H87" i="24"/>
  <c r="G87" i="24" s="1"/>
  <c r="H86" i="24"/>
  <c r="G86" i="24" s="1"/>
  <c r="H85" i="24"/>
  <c r="G85" i="24" s="1"/>
  <c r="H84" i="24"/>
  <c r="G84" i="24" s="1"/>
  <c r="H82" i="24"/>
  <c r="G82" i="24" s="1"/>
  <c r="H81" i="24"/>
  <c r="G81" i="24" s="1"/>
  <c r="H80" i="24"/>
  <c r="G80" i="24" s="1"/>
  <c r="H79" i="24"/>
  <c r="G79" i="24" s="1"/>
  <c r="H78" i="24"/>
  <c r="G78" i="24" s="1"/>
  <c r="H77" i="24"/>
  <c r="G77" i="24" s="1"/>
  <c r="H76" i="24"/>
  <c r="G76" i="24" s="1"/>
  <c r="H75" i="24"/>
  <c r="G75" i="24" s="1"/>
  <c r="H74" i="24"/>
  <c r="G74" i="24" s="1"/>
  <c r="H73" i="24"/>
  <c r="G73" i="24" s="1"/>
  <c r="A73" i="24"/>
  <c r="H64" i="24"/>
  <c r="G64" i="24" s="1"/>
  <c r="H63" i="24"/>
  <c r="G63" i="24" s="1"/>
  <c r="H62" i="24"/>
  <c r="G62" i="24" s="1"/>
  <c r="H61" i="24"/>
  <c r="G61" i="24" s="1"/>
  <c r="H59" i="24"/>
  <c r="G59" i="24" s="1"/>
  <c r="H58" i="24"/>
  <c r="G58" i="24" s="1"/>
  <c r="H57" i="24"/>
  <c r="G57" i="24" s="1"/>
  <c r="H56" i="24"/>
  <c r="G56" i="24" s="1"/>
  <c r="H55" i="24"/>
  <c r="G55" i="24" s="1"/>
  <c r="H54" i="24"/>
  <c r="G54" i="24" s="1"/>
  <c r="H53" i="24"/>
  <c r="G53" i="24" s="1"/>
  <c r="H52" i="24"/>
  <c r="G52" i="24" s="1"/>
  <c r="H51" i="24"/>
  <c r="G51" i="24" s="1"/>
  <c r="H50" i="24"/>
  <c r="G50" i="24" s="1"/>
  <c r="H49" i="24"/>
  <c r="G49" i="24" s="1"/>
  <c r="H48" i="24"/>
  <c r="G48" i="24" s="1"/>
  <c r="H47" i="24"/>
  <c r="G47" i="24" s="1"/>
  <c r="H45" i="24"/>
  <c r="G45" i="24" s="1"/>
  <c r="H44" i="24"/>
  <c r="G44" i="24" s="1"/>
  <c r="H43" i="24"/>
  <c r="G43" i="24" s="1"/>
  <c r="H42" i="24"/>
  <c r="G42" i="24" s="1"/>
  <c r="H41" i="24"/>
  <c r="G41" i="24" s="1"/>
  <c r="H40" i="24"/>
  <c r="G40" i="24" s="1"/>
  <c r="H39" i="24"/>
  <c r="G39" i="24" s="1"/>
  <c r="H38" i="24"/>
  <c r="G38" i="24" s="1"/>
  <c r="H37" i="24"/>
  <c r="G37" i="24" s="1"/>
  <c r="H36" i="24"/>
  <c r="G36" i="24" s="1"/>
  <c r="H35" i="24"/>
  <c r="G35" i="24" s="1"/>
  <c r="H34" i="24"/>
  <c r="G34" i="24" s="1"/>
  <c r="H33" i="24"/>
  <c r="G33" i="24" s="1"/>
  <c r="H32" i="24"/>
  <c r="G32" i="24" s="1"/>
  <c r="H31" i="24"/>
  <c r="G31" i="24" s="1"/>
  <c r="H30" i="24"/>
  <c r="G30" i="24" s="1"/>
  <c r="H29" i="24"/>
  <c r="G29" i="24" s="1"/>
  <c r="H28" i="24"/>
  <c r="G28" i="24" s="1"/>
  <c r="H27" i="24"/>
  <c r="G27" i="24" s="1"/>
  <c r="H26" i="24"/>
  <c r="G26" i="24" s="1"/>
  <c r="H25" i="24"/>
  <c r="G25" i="24" s="1"/>
  <c r="H24" i="24"/>
  <c r="G24" i="24" s="1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A932" i="42" l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2116" i="42"/>
  <c r="A2117" i="42" s="1"/>
  <c r="A2118" i="42" s="1"/>
  <c r="A2119" i="42" s="1"/>
  <c r="A2120" i="42" s="1"/>
  <c r="A462" i="42"/>
  <c r="A463" i="42" s="1"/>
  <c r="A464" i="42" s="1"/>
  <c r="A465" i="42" s="1"/>
  <c r="A466" i="42" s="1"/>
  <c r="A467" i="42" s="1"/>
  <c r="A468" i="42" s="1"/>
  <c r="A469" i="42" s="1"/>
  <c r="A19" i="42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81" i="42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3" i="42" s="1"/>
  <c r="A394" i="42" s="1"/>
  <c r="A395" i="42" s="1"/>
  <c r="A396" i="42" s="1"/>
  <c r="A377" i="42"/>
  <c r="A378" i="42" s="1"/>
  <c r="G26" i="20"/>
  <c r="E26" i="20"/>
  <c r="E1141" i="42" s="1"/>
  <c r="D22" i="20"/>
  <c r="C22" i="20"/>
  <c r="G18" i="20"/>
  <c r="H18" i="20"/>
  <c r="D18" i="20"/>
  <c r="C18" i="20"/>
  <c r="G17" i="20"/>
  <c r="G13" i="20" s="1"/>
  <c r="E17" i="20"/>
  <c r="E1132" i="42" s="1"/>
  <c r="H13" i="20"/>
  <c r="D13" i="20"/>
  <c r="C13" i="20"/>
  <c r="G9" i="20"/>
  <c r="H9" i="20"/>
  <c r="D9" i="20"/>
  <c r="C9" i="20"/>
  <c r="N31" i="18"/>
  <c r="A10" i="18"/>
  <c r="A17" i="17"/>
  <c r="A16" i="17"/>
  <c r="A15" i="17"/>
  <c r="A14" i="17"/>
  <c r="A13" i="17"/>
  <c r="A12" i="17"/>
  <c r="A11" i="17"/>
  <c r="A10" i="17"/>
  <c r="A9" i="17"/>
  <c r="A945" i="42" l="1"/>
  <c r="A946" i="42" s="1"/>
  <c r="A947" i="42" s="1"/>
  <c r="A948" i="42" s="1"/>
  <c r="A949" i="42" s="1"/>
  <c r="A950" i="42" s="1"/>
  <c r="A951" i="42" s="1"/>
  <c r="A952" i="42" s="1"/>
  <c r="A2121" i="42"/>
  <c r="A2123" i="42" s="1"/>
  <c r="A2124" i="42" s="1"/>
  <c r="A2125" i="42" s="1"/>
  <c r="A2127" i="42" s="1"/>
  <c r="A2128" i="42" s="1"/>
  <c r="A2129" i="42" s="1"/>
  <c r="A2131" i="42" s="1"/>
  <c r="A2133" i="42" s="1"/>
  <c r="A2134" i="42" s="1"/>
  <c r="A2135" i="42" s="1"/>
  <c r="A597" i="42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7" i="42" s="1"/>
  <c r="A638" i="42" s="1"/>
  <c r="A639" i="42" s="1"/>
  <c r="A640" i="42" s="1"/>
  <c r="A641" i="42" s="1"/>
  <c r="A642" i="42" s="1"/>
  <c r="A643" i="42" s="1"/>
  <c r="A470" i="42"/>
  <c r="A471" i="42" s="1"/>
  <c r="A472" i="42" s="1"/>
  <c r="A473" i="42" s="1"/>
  <c r="A474" i="42" s="1"/>
  <c r="A9" i="9"/>
  <c r="A10" i="9" s="1"/>
  <c r="A11" i="9" s="1"/>
  <c r="A12" i="9" s="1"/>
  <c r="A13" i="9" s="1"/>
  <c r="A14" i="9" s="1"/>
  <c r="A15" i="9" s="1"/>
  <c r="A16" i="9" s="1"/>
  <c r="A17" i="9" s="1"/>
  <c r="F18" i="7"/>
  <c r="F17" i="7"/>
  <c r="F16" i="7"/>
  <c r="F15" i="7"/>
  <c r="F14" i="7"/>
  <c r="F13" i="7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H25" i="2"/>
  <c r="H43" i="2"/>
  <c r="H62" i="2"/>
  <c r="H69" i="2"/>
  <c r="H70" i="2"/>
  <c r="H84" i="2"/>
  <c r="A953" i="42" l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9" i="42" s="1"/>
  <c r="A970" i="42" s="1"/>
  <c r="A976" i="42" s="1"/>
  <c r="A977" i="42" s="1"/>
  <c r="A978" i="42" s="1"/>
  <c r="A979" i="42" s="1"/>
  <c r="A983" i="42" s="1"/>
  <c r="A984" i="42" s="1"/>
  <c r="A985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644" i="42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2136" i="42"/>
  <c r="A2137" i="42" s="1"/>
  <c r="A2138" i="42" s="1"/>
  <c r="A2139" i="42" s="1"/>
  <c r="A2140" i="42" s="1"/>
  <c r="A2141" i="42" s="1"/>
  <c r="A475" i="42"/>
  <c r="A476" i="42" s="1"/>
  <c r="A477" i="42" s="1"/>
  <c r="A478" i="42" s="1"/>
  <c r="A479" i="42" s="1"/>
  <c r="A480" i="42" s="1"/>
  <c r="A18" i="9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6" i="9" s="1"/>
  <c r="A67" i="9" s="1"/>
  <c r="A68" i="9" s="1"/>
  <c r="A69" i="9" s="1"/>
  <c r="A70" i="9" s="1"/>
  <c r="A33" i="2"/>
  <c r="A34" i="2" s="1"/>
  <c r="A2142" i="42" l="1"/>
  <c r="A2143" i="42" s="1"/>
  <c r="A2144" i="42" s="1"/>
  <c r="A2146" i="42" s="1"/>
  <c r="A2147" i="42" s="1"/>
  <c r="A2149" i="42" s="1"/>
  <c r="A2151" i="42" s="1"/>
  <c r="A2152" i="42" s="1"/>
  <c r="A71" i="9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90" i="9" s="1"/>
  <c r="A91" i="9" s="1"/>
  <c r="A92" i="9" s="1"/>
  <c r="A93" i="9" s="1"/>
  <c r="A35" i="2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1" i="2" s="1"/>
  <c r="A82" i="2" l="1"/>
  <c r="A83" i="2" s="1"/>
  <c r="A85" i="2" s="1"/>
  <c r="A86" i="2" s="1"/>
  <c r="A87" i="2" s="1"/>
  <c r="A89" i="2" l="1"/>
  <c r="A91" i="2" s="1"/>
  <c r="A92" i="2" s="1"/>
  <c r="A93" i="2" s="1"/>
  <c r="A145" i="2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N9" i="39"/>
  <c r="A167" i="21" l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94" i="2"/>
  <c r="A95" i="2" s="1"/>
  <c r="A96" i="2" s="1"/>
  <c r="A97" i="2" s="1"/>
  <c r="A98" i="2" s="1"/>
  <c r="A99" i="2" s="1"/>
  <c r="A102" i="2" s="1"/>
  <c r="A104" i="2" s="1"/>
  <c r="A105" i="2" s="1"/>
  <c r="A107" i="2" s="1"/>
  <c r="A109" i="2" s="1"/>
  <c r="A110" i="2" s="1"/>
</calcChain>
</file>

<file path=xl/comments1.xml><?xml version="1.0" encoding="utf-8"?>
<comments xmlns="http://schemas.openxmlformats.org/spreadsheetml/2006/main">
  <authors>
    <author>BVTP</author>
  </authors>
  <commentList>
    <comment ref="B240" authorId="0" shapeId="0">
      <text>
        <r>
          <rPr>
            <b/>
            <sz val="9"/>
            <color indexed="81"/>
            <rFont val="Tahoma"/>
            <family val="2"/>
          </rPr>
          <t>NNYV: 05.04.2023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BVTP</author>
  </authors>
  <commentList>
    <comment ref="B762" authorId="0" shapeId="0">
      <text>
        <r>
          <rPr>
            <b/>
            <sz val="9"/>
            <color indexed="81"/>
            <rFont val="Tahoma"/>
            <family val="2"/>
          </rPr>
          <t>NNYV: 05.04.2023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1" authorId="0" shapeId="0">
      <text>
        <r>
          <rPr>
            <b/>
            <sz val="9"/>
            <color indexed="81"/>
            <rFont val="Tahoma"/>
            <family val="2"/>
          </rPr>
          <t>NNYV: 31/07/2023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4" authorId="0" shapeId="0">
      <text>
        <r>
          <rPr>
            <b/>
            <sz val="9"/>
            <color indexed="81"/>
            <rFont val="Tahoma"/>
            <family val="2"/>
          </rPr>
          <t>NNYVAN:</t>
        </r>
        <r>
          <rPr>
            <sz val="9"/>
            <color indexed="81"/>
            <rFont val="Tahoma"/>
            <family val="2"/>
          </rPr>
          <t xml:space="preserve"> 07/04/2023
</t>
        </r>
      </text>
    </comment>
    <comment ref="B2045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6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7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8" authorId="0" shapeId="0">
      <text>
        <r>
          <rPr>
            <b/>
            <sz val="9"/>
            <color indexed="81"/>
            <rFont val="Tahoma"/>
            <family val="2"/>
          </rPr>
          <t>NNYVAN: 31/07/2023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BVTP</author>
  </authors>
  <commentList>
    <comment ref="C16" authorId="0" shapeId="0">
      <text>
        <r>
          <rPr>
            <b/>
            <sz val="9"/>
            <color indexed="81"/>
            <rFont val="Tahoma"/>
            <family val="2"/>
          </rPr>
          <t>NNYV:</t>
        </r>
        <r>
          <rPr>
            <sz val="9"/>
            <color indexed="81"/>
            <rFont val="Tahoma"/>
            <family val="2"/>
          </rPr>
          <t xml:space="preserve"> Giá cũ 60.000
</t>
        </r>
      </text>
    </comment>
    <comment ref="C35" authorId="0" shapeId="0">
      <text>
        <r>
          <rPr>
            <b/>
            <sz val="9"/>
            <color indexed="81"/>
            <rFont val="Tahoma"/>
            <family val="2"/>
          </rPr>
          <t>NNYV: Giá cũ 85.000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BVTP</author>
  </authors>
  <commentList>
    <comment ref="B45" authorId="0" shapeId="0">
      <text>
        <r>
          <rPr>
            <b/>
            <sz val="9"/>
            <color indexed="81"/>
            <rFont val="Tahoma"/>
            <family val="2"/>
          </rPr>
          <t>NNYV: 31/07/2023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BVTP</author>
  </authors>
  <commentList>
    <comment ref="B41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" authorId="0" shapeId="0">
      <text>
        <r>
          <rPr>
            <b/>
            <sz val="9"/>
            <color indexed="81"/>
            <rFont val="Tahoma"/>
            <family val="2"/>
          </rPr>
          <t>NNYVAN: 07/04/2023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</rPr>
          <t>NNYVAN: 31/07/2023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BVTP</author>
  </authors>
  <commentList>
    <comment ref="F13" authorId="0" shapeId="0">
      <text>
        <r>
          <rPr>
            <b/>
            <sz val="9"/>
            <color indexed="81"/>
            <rFont val="Tahoma"/>
            <family val="2"/>
          </rPr>
          <t>Điều chỉnh giàm giá</t>
        </r>
      </text>
    </comment>
  </commentList>
</comments>
</file>

<file path=xl/sharedStrings.xml><?xml version="1.0" encoding="utf-8"?>
<sst xmlns="http://schemas.openxmlformats.org/spreadsheetml/2006/main" count="11856" uniqueCount="5793">
  <si>
    <t xml:space="preserve"> BẢNG GIÁ THU DỊCH VỤ KHÁM CHỮA BỆNH -KHÁM SỨC KHỎE</t>
  </si>
  <si>
    <t>GIA CU</t>
  </si>
  <si>
    <t>STT</t>
  </si>
  <si>
    <t>NỘI DUNG ĐIỀU TRỊ</t>
  </si>
  <si>
    <t xml:space="preserve">Giá </t>
  </si>
  <si>
    <t>BẢNG GIÁ</t>
  </si>
  <si>
    <t>KHÁM BỆNH</t>
  </si>
  <si>
    <t>KHÁM SỨC KHỎE</t>
  </si>
  <si>
    <t>KHÁM BỆNH BHYT</t>
  </si>
  <si>
    <t>KHÁM BỆNH TRONG GIỜ</t>
  </si>
  <si>
    <t>KHÁM BỆNH NGOÀI GIỜ</t>
  </si>
  <si>
    <t>KHÁM BỆNH NGOÀI GIỜ BHYT</t>
  </si>
  <si>
    <t>KHÁM BỆNH DỊCH VỤ NHANH</t>
  </si>
  <si>
    <t>KHÁM NỘI THEO YÊU CẦU</t>
  </si>
  <si>
    <t xml:space="preserve">KHÁM BỆNH DỊCH VỤ NHANH (SẢN) </t>
  </si>
  <si>
    <t>KHÁM BỆNH HẸN GIỜ QUA ĐIỆN THOẠI</t>
  </si>
  <si>
    <t>KHÁM BỆNH CHỌN BÁC SỸ</t>
  </si>
  <si>
    <t>KHÁM BỆNH DỊCH VỤ NHANH PHÁT SINH SAU</t>
  </si>
  <si>
    <t xml:space="preserve"> Xem lại </t>
  </si>
  <si>
    <t>KHÁM VÀ TƯ VẤN BS GIA ĐÌNH</t>
  </si>
  <si>
    <t>HỘI CHẨN ĐỂ XÁC ĐỊNH CA BỆNH KHÓ</t>
  </si>
  <si>
    <t>KHÁM SỨC KHỎE XIN VIỆC LÀM</t>
  </si>
  <si>
    <t>KHÁM SỨC KHỎE LÁI XE</t>
  </si>
  <si>
    <t>KSK :160-175</t>
  </si>
  <si>
    <t>KHÁM SỨC KHỎE LÁI XE HẠNG B / A2 / C</t>
  </si>
  <si>
    <t>KHÁM SỨC KHỎE CHỨNG THƯƠNG</t>
  </si>
  <si>
    <t>KHÁM SỨC KHỎE GIÁM ĐỊNH Y KHOA</t>
  </si>
  <si>
    <t xml:space="preserve">KHÁM SỨC KHỎE THẺ XANH </t>
  </si>
  <si>
    <t>cp:60</t>
  </si>
  <si>
    <t>THẺ : 5</t>
  </si>
  <si>
    <t>KHÁM SỨC KHỎE THẺ XANH (không XQuang)</t>
  </si>
  <si>
    <t>KHÁM SỨC KHỎE THẺ HỒNG (trọn gói)</t>
  </si>
  <si>
    <t>thẻ :10</t>
  </si>
  <si>
    <t>KHÁM SỨC KHỎE THẺ HỒNG (Không có HIV)</t>
  </si>
  <si>
    <t>KHÁM SỨC KHỎE THẺ HỒNG (Không có HIV &amp; XQuang)</t>
  </si>
  <si>
    <t>THẺ XANH</t>
  </si>
  <si>
    <t>THẺ HỒNG</t>
  </si>
  <si>
    <t>KHÁM SỨC KHỎE THEO TT14</t>
  </si>
  <si>
    <t>KHÁM SỨC KHỎE NHI</t>
  </si>
  <si>
    <t>THÊM GIẤY KSK</t>
  </si>
  <si>
    <t xml:space="preserve"> 10.000/TỜ </t>
  </si>
  <si>
    <t>TƯ VẤN VÀ ĐO CẢM GIÁC BÀN CHÂN</t>
  </si>
  <si>
    <t xml:space="preserve"> </t>
  </si>
  <si>
    <t>Trưởng Phòng TCKT</t>
  </si>
  <si>
    <t>Giám đốc</t>
  </si>
  <si>
    <t>Đinh Thanh Hưng</t>
  </si>
  <si>
    <t>Dịch vụ theo yêu cầu/ngoài giờ</t>
  </si>
  <si>
    <t>37.1E01.1267</t>
  </si>
  <si>
    <t>TRIPLE TEST</t>
  </si>
  <si>
    <t>Triple test</t>
  </si>
  <si>
    <t>37.1E01.1733</t>
  </si>
  <si>
    <t>DOUBLE TEST</t>
  </si>
  <si>
    <t>Double test</t>
  </si>
  <si>
    <t>37.1E01.1732</t>
  </si>
  <si>
    <t>XII. SÀNG LỌC TRƯỚC SINH</t>
  </si>
  <si>
    <t>37.1E01.1731</t>
  </si>
  <si>
    <t>03C3.1.HS42</t>
  </si>
  <si>
    <t>23.0103.1531</t>
  </si>
  <si>
    <t>KHÍ MÁU ĐỘNG MẠCH</t>
  </si>
  <si>
    <t>Xét nghiệm khí máu [Máu]</t>
  </si>
  <si>
    <t>XI. KHÍ MÁU ĐỘNG MẠCH</t>
  </si>
  <si>
    <t>MA TÚY TỔNG HỢP</t>
  </si>
  <si>
    <t>Ma túy tổng hợp</t>
  </si>
  <si>
    <t>MORPHIN (Định tính ma túy trong nước tiểu)</t>
  </si>
  <si>
    <t>Morphin (Định tính ma túy trong nước tiểu)</t>
  </si>
  <si>
    <t>X. CHẤT GÂY NGHIỆN</t>
  </si>
  <si>
    <t>Toxoplasma IgM miễn dịch tự động</t>
  </si>
  <si>
    <t>Toxoplasma IgG miễn dịch tự động</t>
  </si>
  <si>
    <t>37.1E01.1723</t>
  </si>
  <si>
    <t>04C5.4.381</t>
  </si>
  <si>
    <t>24.0006.1723</t>
  </si>
  <si>
    <t>Vi khuẩn kháng thuốc định tính</t>
  </si>
  <si>
    <t>37.1E01.1665</t>
  </si>
  <si>
    <t>04C5.3.376</t>
  </si>
  <si>
    <t>24.0263.1665</t>
  </si>
  <si>
    <t>SOI TRỰC TIẾP TÌM HỒNG CẦU, BẠCH CẦU TRONG PHÂN</t>
  </si>
  <si>
    <t>Hồng cầu, bạch cầu trong phân soi tươi</t>
  </si>
  <si>
    <t>37.1E01.1674</t>
  </si>
  <si>
    <t>04C5.4.378</t>
  </si>
  <si>
    <t>24.0267.1674</t>
  </si>
  <si>
    <t>SOI TƯƠI TÌM KSTĐR TRONG PHÂN</t>
  </si>
  <si>
    <t>Trứng giun, sán soi tươi</t>
  </si>
  <si>
    <t>37.1E01.1714</t>
  </si>
  <si>
    <t>04C5.4.379</t>
  </si>
  <si>
    <t>24.0001.1714</t>
  </si>
  <si>
    <t>BK-Đàm, Dịch</t>
  </si>
  <si>
    <t>AFB trực tiếp nhuộm Ziehl-Neelsen</t>
  </si>
  <si>
    <t>37.1E01.1715</t>
  </si>
  <si>
    <t>04C5.4.382</t>
  </si>
  <si>
    <t>24.0003.1715</t>
  </si>
  <si>
    <t>NUÔI CẤY ĐỊNH DANH VI KHUẨN BẰNG PHƯƠNG PHÁP THÔNG THƯỜNG</t>
  </si>
  <si>
    <t>Vi khuẩn nuôi cấy và định danh phương pháp thông thường</t>
  </si>
  <si>
    <t>24.0319.1674</t>
  </si>
  <si>
    <t>PHẾT HỌNG (SOI TƯƠI TÌM NẤM)</t>
  </si>
  <si>
    <t>Vi nấm soi tươi [Phết họng]</t>
  </si>
  <si>
    <t>SOI TƯƠI TÌM NẤM DA</t>
  </si>
  <si>
    <t>Vi nấm soi tươi [nấm da]</t>
  </si>
  <si>
    <t>Vi khuẩn nhuộm soi [dịch phế quản]</t>
  </si>
  <si>
    <t>SOI CÓ NHUỘM TIÊU BẢN (NHUỘM GRAM)</t>
  </si>
  <si>
    <t>Vi khuẩn nhuộm soi [dịch niệu đạo]</t>
  </si>
  <si>
    <t>SOI TƯƠI HUYẾT TRẮNG</t>
  </si>
  <si>
    <t>Vi nấm soi tươi [huyết trắng]</t>
  </si>
  <si>
    <t>VIII. VI SINH - TẾ BÀO</t>
  </si>
  <si>
    <t>37.1E01.1464</t>
  </si>
  <si>
    <t>03C3.1.HS51</t>
  </si>
  <si>
    <t>23.0024.1464</t>
  </si>
  <si>
    <t>BETA HCG (ĐỊNH LƯỢNG)</t>
  </si>
  <si>
    <t>Định lượng bhCG (Beta human Chorionic Gonadotropins) [Máu]</t>
  </si>
  <si>
    <t>VII.NỘI TIẾT</t>
  </si>
  <si>
    <t>Định lượng CA 15 - 3 (Cancer Antigen 15- 3) [Máu]</t>
  </si>
  <si>
    <t>Định lượng CA¹²⁵ (cancer antigen 125) [Máu]</t>
  </si>
  <si>
    <t>37.1E01.1553</t>
  </si>
  <si>
    <t>03C3.1.HS47</t>
  </si>
  <si>
    <t>23.0139.1553</t>
  </si>
  <si>
    <t>PSA (UNG THƯ TIỀN LIỆT TUYẾN)</t>
  </si>
  <si>
    <t>Định lượng PSA toàn phần (Total prostate-Specific Antigen) [Máu]</t>
  </si>
  <si>
    <t>37.1E01.1476</t>
  </si>
  <si>
    <t>03C3.1.HS50</t>
  </si>
  <si>
    <t>23.0039.1476</t>
  </si>
  <si>
    <t>CEA (UNG THƯ RUỘT, PHỔI, ĐẠI TRÀNG)</t>
  </si>
  <si>
    <t>Định lượng CEA (Carcino Embryonic Antigen) [Máu]</t>
  </si>
  <si>
    <t>37.1E01.1457</t>
  </si>
  <si>
    <t>03C3.1.HS46</t>
  </si>
  <si>
    <t>23.0018.1457</t>
  </si>
  <si>
    <t>AFP (UNG THƯ GAN)</t>
  </si>
  <si>
    <t>Định lượng AFP (Alpha Fetoproteine) [Máu]</t>
  </si>
  <si>
    <t>VI. DẤU ẤN UNG THƯ</t>
  </si>
  <si>
    <t>37.1E01.1570</t>
  </si>
  <si>
    <t>03C3.1.HS45</t>
  </si>
  <si>
    <t>23.0162.1570</t>
  </si>
  <si>
    <t>TSH (TUYẾN GIÁP)</t>
  </si>
  <si>
    <t>Định lượng TSH (Thyroid Stimulating hormone) [Máu]</t>
  </si>
  <si>
    <t>37.1E01.1561</t>
  </si>
  <si>
    <t>03C3.1.HS44</t>
  </si>
  <si>
    <t>23.0069.1561</t>
  </si>
  <si>
    <t>FREE T4 (TUYẾN GIÁP)</t>
  </si>
  <si>
    <t>Định lượng FT4 (Free Thyroxine) [Máu]</t>
  </si>
  <si>
    <t>23.0068.1561</t>
  </si>
  <si>
    <t>FREE T3 (TUYẾN GIÁP)</t>
  </si>
  <si>
    <t>Định lượng FT3 (Free Triiodothyronine) [Máu]</t>
  </si>
  <si>
    <t>V. TUYẾN GIÁP</t>
  </si>
  <si>
    <t>ASO (định lượng)</t>
  </si>
  <si>
    <t>HBc IgM miễn dịch tự động</t>
  </si>
  <si>
    <t>37.1E01.1484</t>
  </si>
  <si>
    <t>03C3.1.HS31</t>
  </si>
  <si>
    <t>23.0050.1484</t>
  </si>
  <si>
    <t xml:space="preserve">CRP hs </t>
  </si>
  <si>
    <t>Định lượng CRP hs (C-Reactive Protein high sesitivity) [Máu]</t>
  </si>
  <si>
    <t>37.1E01.1544</t>
  </si>
  <si>
    <t>03C3.1.VS7</t>
  </si>
  <si>
    <t>23.0900.1544</t>
  </si>
  <si>
    <t>Phản ứng CRP</t>
  </si>
  <si>
    <t>37.1E01.1557</t>
  </si>
  <si>
    <t>03C3.1.HS39</t>
  </si>
  <si>
    <t>23.0142.1557</t>
  </si>
  <si>
    <t>RF</t>
  </si>
  <si>
    <t>Định lượng RF (Reumatoid Factor) [Máu]</t>
  </si>
  <si>
    <t>37.1E01.1700</t>
  </si>
  <si>
    <t>03C3.1.VS31</t>
  </si>
  <si>
    <t>24.0256.1700</t>
  </si>
  <si>
    <t>RUBELLA IgM</t>
  </si>
  <si>
    <t>Rubella virus IgM miễn dịch tự động</t>
  </si>
  <si>
    <t>37.1E01.1699</t>
  </si>
  <si>
    <t>03C3.1.VS32</t>
  </si>
  <si>
    <t>24.0258.1699</t>
  </si>
  <si>
    <t>RUBELLA IgG</t>
  </si>
  <si>
    <t>Rubella virus IgG miễn dịch tự động</t>
  </si>
  <si>
    <t>37.1E01.1637</t>
  </si>
  <si>
    <t>03C3.1.VS8</t>
  </si>
  <si>
    <t>24.0183.1637</t>
  </si>
  <si>
    <t>SN1Ag</t>
  </si>
  <si>
    <t>Dengue virus NS1Ag test nhanh</t>
  </si>
  <si>
    <t>24.0187.1637</t>
  </si>
  <si>
    <t>DENGUE IgM, IgG</t>
  </si>
  <si>
    <t>Dengue virus IgM/IgG test nhanh</t>
  </si>
  <si>
    <t>37.1E01.1658</t>
  </si>
  <si>
    <t>24.0073.1658</t>
  </si>
  <si>
    <t>H. pylori (test)</t>
  </si>
  <si>
    <t>VDRL</t>
  </si>
  <si>
    <t>37.1E01.1616</t>
  </si>
  <si>
    <t>03C3.1.HH68</t>
  </si>
  <si>
    <t>24.0169.1616</t>
  </si>
  <si>
    <t>Anti HIV</t>
  </si>
  <si>
    <t>HIV Ab test nhanh</t>
  </si>
  <si>
    <t>37.1E01.1621</t>
  </si>
  <si>
    <t>03C3.1.HH67</t>
  </si>
  <si>
    <t>24.0144.1621</t>
  </si>
  <si>
    <t>Anti HCV (Định Tính)</t>
  </si>
  <si>
    <t>HCV Ab test nhanh</t>
  </si>
  <si>
    <t>37.1E01.1643</t>
  </si>
  <si>
    <t>37.1E01.1645</t>
  </si>
  <si>
    <t>24.0130.1645</t>
  </si>
  <si>
    <t>HBeAg</t>
  </si>
  <si>
    <t>HBeAg test nhanh</t>
  </si>
  <si>
    <t>37.1E01.1619</t>
  </si>
  <si>
    <t>04C5.4.385</t>
  </si>
  <si>
    <t>24.0124.1619</t>
  </si>
  <si>
    <t>HBsAb (Định Lượng)</t>
  </si>
  <si>
    <t>HBsAb định lượng</t>
  </si>
  <si>
    <t>24.0122.1643</t>
  </si>
  <si>
    <t>HBsAb (Định Tính)</t>
  </si>
  <si>
    <t>HBsAb test nhanh</t>
  </si>
  <si>
    <t>37.1E01.1646</t>
  </si>
  <si>
    <t>03C3.1.HH66</t>
  </si>
  <si>
    <t>24.0117.1646</t>
  </si>
  <si>
    <t>HBsAg (Định Tính)</t>
  </si>
  <si>
    <t>HBsAg test nhanh</t>
  </si>
  <si>
    <t>IV. MIỄN DỊCH</t>
  </si>
  <si>
    <t>37.1E01.1801</t>
  </si>
  <si>
    <t>21.0120.1801</t>
  </si>
  <si>
    <t>NGHIỆM PHÁP DUNG NẠP GLUCOSE CHO NGƯỜI BỆNH THAI NGHÉN</t>
  </si>
  <si>
    <t>Nghiệm pháp dung nạp glucose đường uống (75g Glucose) 3 mẫu cho người bệnh thai nghén</t>
  </si>
  <si>
    <t>37.1E01.1534</t>
  </si>
  <si>
    <t>03C3.1.HS29</t>
  </si>
  <si>
    <t>23.0111.1534</t>
  </si>
  <si>
    <t>LDH</t>
  </si>
  <si>
    <t>Đo hoạt độ LDH (Lactat dehydrogenase) [Máu]</t>
  </si>
  <si>
    <t xml:space="preserve">ĐỊNH LƯỢNG CỒN TRONG MÁU </t>
  </si>
  <si>
    <t>Định lượng cồn trong máu</t>
  </si>
  <si>
    <t>37.1E01.1532</t>
  </si>
  <si>
    <t>03C3.1.HS72</t>
  </si>
  <si>
    <t>23.0104.1532</t>
  </si>
  <si>
    <t>LACTAT MÁU</t>
  </si>
  <si>
    <t>Định lượng Lactat (Acid Lactic) [Máu]</t>
  </si>
  <si>
    <t>37.1E01.1569</t>
  </si>
  <si>
    <t>03C3.1.HS59</t>
  </si>
  <si>
    <t>23.0161.1569</t>
  </si>
  <si>
    <t>TROPONIN I</t>
  </si>
  <si>
    <t>37.1E01.1478</t>
  </si>
  <si>
    <t>03C3.1.HS28</t>
  </si>
  <si>
    <t>23.0044.1478</t>
  </si>
  <si>
    <t>CK-MB</t>
  </si>
  <si>
    <t>Đo hoạt độ CK-MB (Isozym MB of Creatine kinase) [Máu]</t>
  </si>
  <si>
    <t>37.1E01.1494</t>
  </si>
  <si>
    <t>04C5.1.313</t>
  </si>
  <si>
    <t>23.0010.1494</t>
  </si>
  <si>
    <t>AMYLASE</t>
  </si>
  <si>
    <t>Đo hoạt độ Amylase [Máu]</t>
  </si>
  <si>
    <t>37.1E01.1514</t>
  </si>
  <si>
    <t>03C3.1.HS48</t>
  </si>
  <si>
    <t>22.0116.1514</t>
  </si>
  <si>
    <t>FERRITIN</t>
  </si>
  <si>
    <t>Định lượng Ferritin</t>
  </si>
  <si>
    <t>37.1E01.1503</t>
  </si>
  <si>
    <t>04C5.1.314</t>
  </si>
  <si>
    <t>22.0117.1503</t>
  </si>
  <si>
    <t>IRON ( Fe++) (sắt huyết thanh)</t>
  </si>
  <si>
    <t>Định lượng sắt huyết thanh</t>
  </si>
  <si>
    <t>23.0118.1503</t>
  </si>
  <si>
    <t>MAGNESIUM (Mg++)</t>
  </si>
  <si>
    <t>Định lượng Mg [Máu]</t>
  </si>
  <si>
    <t>37.1E01.1473</t>
  </si>
  <si>
    <t>03C5.1.HS25</t>
  </si>
  <si>
    <t>23.0029.1473</t>
  </si>
  <si>
    <t>CANXI TOÀN PHẦN</t>
  </si>
  <si>
    <t>Định lượng Calci toàn phần [Máu]</t>
  </si>
  <si>
    <t>37.1E01.1487</t>
  </si>
  <si>
    <t>04C5.2.311</t>
  </si>
  <si>
    <t>23.0058.1487</t>
  </si>
  <si>
    <t>ĐIỆN GIẢI ĐỒ (Na+, K+, Cl+)</t>
  </si>
  <si>
    <t>Điện giải đồ (Na, K, Cl) [Máu]</t>
  </si>
  <si>
    <t>23.0007.1494</t>
  </si>
  <si>
    <t>ALBUMINE</t>
  </si>
  <si>
    <t>Định lượng Albumin [Máu]</t>
  </si>
  <si>
    <t>23.01333.1494</t>
  </si>
  <si>
    <t>PROTEIN TOTAL</t>
  </si>
  <si>
    <t>Định lượng Protein toàn phần [Máu]</t>
  </si>
  <si>
    <t>23.0003.1494</t>
  </si>
  <si>
    <t>ACID URIC</t>
  </si>
  <si>
    <t>Định lượng Acid Uric [Máu]</t>
  </si>
  <si>
    <t>23.0051.1494</t>
  </si>
  <si>
    <t>CREATININ</t>
  </si>
  <si>
    <t>Định lượng Creatinin (máu)</t>
  </si>
  <si>
    <t>23.0166.1494</t>
  </si>
  <si>
    <t>BUN (URE)</t>
  </si>
  <si>
    <t>Định lượng Urê máu [Máu]</t>
  </si>
  <si>
    <t>37.1E01.1493</t>
  </si>
  <si>
    <t>04C5.1.315</t>
  </si>
  <si>
    <t>23.0027.1493</t>
  </si>
  <si>
    <t>BILIRUBIN (TP, TT, GT)</t>
  </si>
  <si>
    <t>Định lượng Bilirubin toàn phần [máu]</t>
  </si>
  <si>
    <t>23.0026.1493</t>
  </si>
  <si>
    <t>Định lượng Bilirubin gián tiếp [máu]</t>
  </si>
  <si>
    <t>23.0025.1493</t>
  </si>
  <si>
    <t>Định lượng Bilirubin trực tiếp [máu]</t>
  </si>
  <si>
    <t>37.1E01.1518</t>
  </si>
  <si>
    <t>03C3.1.HS30</t>
  </si>
  <si>
    <t>23.0077.1518</t>
  </si>
  <si>
    <t>GAMMA GT(KIỂM TRA CHỨC NĂNG GAN)</t>
  </si>
  <si>
    <t>Đo hoạt độ GGT (Gama Glutamyl Transferase) [Máu]</t>
  </si>
  <si>
    <t>23.0019.1493</t>
  </si>
  <si>
    <t>SGPT/ ALT</t>
  </si>
  <si>
    <t>Đo hoạt độ ALT (GPT) [Máu]</t>
  </si>
  <si>
    <t>23.0020.1493</t>
  </si>
  <si>
    <t>SGOT/ AST</t>
  </si>
  <si>
    <t>Đo hoạt độ AST (GOT) [Máu]</t>
  </si>
  <si>
    <t>LDL-C</t>
  </si>
  <si>
    <t>37.1E01.1506</t>
  </si>
  <si>
    <t>04C5.1.316</t>
  </si>
  <si>
    <t>23.0084.1506</t>
  </si>
  <si>
    <t>HDL-C</t>
  </si>
  <si>
    <t>Định lượng HDL-C (High density lipoprotein Cholesterol) [Máu]</t>
  </si>
  <si>
    <t>23.0158.1506</t>
  </si>
  <si>
    <t>TRIGLYCERID</t>
  </si>
  <si>
    <t>Định lượng Triglycerid (máu) [Máu]</t>
  </si>
  <si>
    <t>23.0041.1506</t>
  </si>
  <si>
    <t>CHOLESTERROL</t>
  </si>
  <si>
    <t>Định lượng Cholesterol toàn phần (máu)</t>
  </si>
  <si>
    <t>37.1E01.1523</t>
  </si>
  <si>
    <t>04C5.1.351</t>
  </si>
  <si>
    <t>23.0083.1523</t>
  </si>
  <si>
    <t>HbA1C</t>
  </si>
  <si>
    <t>Định lượng HbA1c [Máu]</t>
  </si>
  <si>
    <t>23.0075.1494</t>
  </si>
  <si>
    <t>GLYCEMI (GLUCOSE ĐÓI/ SAU 2h)</t>
  </si>
  <si>
    <t>Định lượng Glucose [Máu]</t>
  </si>
  <si>
    <t>III. SINH HÓA</t>
  </si>
  <si>
    <t>37.1E01.1598</t>
  </si>
  <si>
    <t>04C5.2.363</t>
  </si>
  <si>
    <t>23.0184.1598</t>
  </si>
  <si>
    <t>CREATININ NIỆU</t>
  </si>
  <si>
    <t>Định lượng Creatinin (niệu)</t>
  </si>
  <si>
    <t>37.1E01.1576</t>
  </si>
  <si>
    <t>04C5.2.364</t>
  </si>
  <si>
    <t>23.0175.1576</t>
  </si>
  <si>
    <t>AMYLASE NIỆU</t>
  </si>
  <si>
    <t>Định lượng Amylase (niệu)</t>
  </si>
  <si>
    <t>37.1E01.1593</t>
  </si>
  <si>
    <t>04C5.2.361</t>
  </si>
  <si>
    <t>23.0201.1593</t>
  </si>
  <si>
    <t>Xem lại</t>
  </si>
  <si>
    <t>ĐẠM NIỆU (NT 24h))</t>
  </si>
  <si>
    <t>37.1E01.1587</t>
  </si>
  <si>
    <t>04C3.2.2</t>
  </si>
  <si>
    <t>23.0189.1587</t>
  </si>
  <si>
    <t>MICRO ALBUMIN ( Niệu)</t>
  </si>
  <si>
    <t>Định lượng MAU (Micro Albumin Arine) [niệu]</t>
  </si>
  <si>
    <t>37.1E01.1594</t>
  </si>
  <si>
    <t>04C5.2.362</t>
  </si>
  <si>
    <t>22.0149.1594</t>
  </si>
  <si>
    <t>CẶN LẮNG NƯỚC TIỂU</t>
  </si>
  <si>
    <t>Xét nghiệm tế bào cặn nước tiểu (bằng phương pháp thủ công)</t>
  </si>
  <si>
    <t>37.1E01.1596</t>
  </si>
  <si>
    <t>03C3.2.1</t>
  </si>
  <si>
    <t>23.0206.1596</t>
  </si>
  <si>
    <t>TỔNG PHÂN TÍCH NƯỚC TIỂU</t>
  </si>
  <si>
    <t>Tổng phân tích nước tiểu (Bằng máy tự động)</t>
  </si>
  <si>
    <t>II. NƯỚC TIỂU</t>
  </si>
  <si>
    <t>37.1E01.1306</t>
  </si>
  <si>
    <t>04C5.1.332</t>
  </si>
  <si>
    <t>22.0308.1306</t>
  </si>
  <si>
    <t>Coombs gián tiếp</t>
  </si>
  <si>
    <t>Nghiệm pháp Coombs gián tiếp (Kỹ thuật ống nghiệm)</t>
  </si>
  <si>
    <t>22.0304.1306</t>
  </si>
  <si>
    <t>Coombs trực tiếp</t>
  </si>
  <si>
    <t>Nghiệm pháp Coombs trực tiếp (Kỹ thuật ống nghiệm)</t>
  </si>
  <si>
    <t>37.1E01.1326</t>
  </si>
  <si>
    <t>22.0274.1326</t>
  </si>
  <si>
    <t>Crossmatch</t>
  </si>
  <si>
    <t>Phản ứng hoà hợp có sử dụng kháng globulin người (Kỹ thuật ống nghiệm)</t>
  </si>
  <si>
    <t>37.1E01.1304</t>
  </si>
  <si>
    <t>04C5.1.283</t>
  </si>
  <si>
    <t>22.0142.1304</t>
  </si>
  <si>
    <t>VS (MÁU LẮNG)</t>
  </si>
  <si>
    <t>Máu lắng (bằng phương pháp thủ công)</t>
  </si>
  <si>
    <t>37.1E01.1362</t>
  </si>
  <si>
    <t>04C5.1.319</t>
  </si>
  <si>
    <t>22.0138.1362</t>
  </si>
  <si>
    <t>KST SỐT RÉT (Soi Nhuộm)</t>
  </si>
  <si>
    <t>Tìm ký sinh trùng sốt rét trong máu (bằng phương pháp thủ công)</t>
  </si>
  <si>
    <t>PHẾT MÁU NGOẠI VI</t>
  </si>
  <si>
    <t>Phết máu ngoại vi</t>
  </si>
  <si>
    <t>37.1E01.1242</t>
  </si>
  <si>
    <t>04C5.1.300</t>
  </si>
  <si>
    <t>22.0013.1242</t>
  </si>
  <si>
    <t>FIBRINOGEN</t>
  </si>
  <si>
    <t>37.1E01.1354</t>
  </si>
  <si>
    <t>03C3.1.HH23</t>
  </si>
  <si>
    <t>22.0005.1354</t>
  </si>
  <si>
    <t>Thời gian thromboplastin hoạt hóa từng phần (APTT) (TCK)</t>
  </si>
  <si>
    <t>Thời gian thromboplastin một phần hoạt hóa (APTT: Activated Partial Thromboplastin Time), (Tên khác: TCK) bằng máy tự động</t>
  </si>
  <si>
    <t>37.1E01.1352</t>
  </si>
  <si>
    <t>04C5.1.302</t>
  </si>
  <si>
    <t>22.0001.1352</t>
  </si>
  <si>
    <t>THỜI GIAN PROTHROMBIN (TP, TQ) , INR</t>
  </si>
  <si>
    <t>Thời gian prothrombin (PT: Prothrombin Time), (Các tên khác: TQ; Tỷ lệ Prothrombin) bằng máy tự động</t>
  </si>
  <si>
    <t>37.1E01.1349</t>
  </si>
  <si>
    <t>22.9000.1349</t>
  </si>
  <si>
    <t>THỜI GIAN MÁU CHẢY, MÁU ĐÔNG (TS,TC)</t>
  </si>
  <si>
    <t>Thời gian máu đông</t>
  </si>
  <si>
    <t>37.1E01.1348</t>
  </si>
  <si>
    <t>04C5.1.295</t>
  </si>
  <si>
    <t>22.0019.1348</t>
  </si>
  <si>
    <t>Thời gian máu chảy phương pháp Duke</t>
  </si>
  <si>
    <t>37.1E01.1280</t>
  </si>
  <si>
    <t>04C5.1.292</t>
  </si>
  <si>
    <t>22.0291.1280</t>
  </si>
  <si>
    <t>Rhesus (anti D)</t>
  </si>
  <si>
    <t>Định nhóm máu hệ Rh(D) (Kỹ thuật ống nghiệm)</t>
  </si>
  <si>
    <t>37.1E01.1368</t>
  </si>
  <si>
    <t>04C5.1.288</t>
  </si>
  <si>
    <t>22.0286.1268</t>
  </si>
  <si>
    <t>Định nhóm máu hệ ABO bằng giấy định nhóm máu để truyền chế phẩm tiểu cầu hoặc huyết tương</t>
  </si>
  <si>
    <t>04C5.1.287</t>
  </si>
  <si>
    <t>22.0285.1267</t>
  </si>
  <si>
    <t>ĐỊNH NHÓM MÁU HỆ ABO BẰNG GIẤY ĐỊNH NHÓM MÁU ĐỂ TRUYỀN MÁU TOÀN PHẦN, KHỒI HỒNG CẦU, KHỐI BẠCH CẦU</t>
  </si>
  <si>
    <t>Định nhóm máu hệ ABO bằng giấy định nhóm máu để truyền máu toàn phần, khối hồng cầu, khối bạch cầu</t>
  </si>
  <si>
    <t>37.1E01.1269</t>
  </si>
  <si>
    <t>04C5.1.286</t>
  </si>
  <si>
    <t>22.0279.1269</t>
  </si>
  <si>
    <t>NHÓM MÁU ABO</t>
  </si>
  <si>
    <t>Định nhóm máu hệ ABO (Kỹ thuật ống nghiệm)</t>
  </si>
  <si>
    <t>37.1E01.1369</t>
  </si>
  <si>
    <t>03C3.1.HH3</t>
  </si>
  <si>
    <t>22.0121.1369</t>
  </si>
  <si>
    <t>TỔNG PHÂN TÍCH TẾ BÀO MÁU (Laser)</t>
  </si>
  <si>
    <t>Tổng phân tích tế bào máu ngoại vi (bằng máy đếm laser)</t>
  </si>
  <si>
    <t>I. HUYẾT HỌC</t>
  </si>
  <si>
    <t>Dịch vụ (theo TT37)</t>
  </si>
  <si>
    <t xml:space="preserve"> BHYT    (theo TT39)</t>
  </si>
  <si>
    <t>Maõ TT37/STT</t>
  </si>
  <si>
    <t>Maõ TT13</t>
  </si>
  <si>
    <t>Maõ TÑ</t>
  </si>
  <si>
    <t>MA TT 14</t>
  </si>
  <si>
    <t>Dịch vụ (theo TT14)</t>
  </si>
  <si>
    <t xml:space="preserve">GIÁ </t>
  </si>
  <si>
    <t>TEÂN CUÕ (THEO GIAÙ VIEÄN PHÍ)</t>
  </si>
  <si>
    <t>TÊN MỚI (THEO PHIÊN TƯƠNG ĐƯƠNG)</t>
  </si>
  <si>
    <t xml:space="preserve">BẢNG GIÁ XÉT NGHIỆM </t>
  </si>
  <si>
    <t xml:space="preserve">                        BỆNH VIỆN QUẬN TÂN PHÚ           CỘNG HÒA XÃ HỘI CHỦ NGHĨA VIỆT NAM</t>
  </si>
  <si>
    <t xml:space="preserve">                                 PHÒNG TCKT                                        Độc Lập - Tự Do - Hạnh Phúc</t>
  </si>
  <si>
    <t>Trần Thị Kim Loan</t>
  </si>
  <si>
    <t xml:space="preserve">                       BỆNH VIỆN QUẬN TÂN PHÚ                 CỘNG HÒA XÃ HỘI CHỦ NGHĨA VIỆT NAM</t>
  </si>
  <si>
    <t xml:space="preserve">                                  PHÒNG TCKT                                              Độc Lập - Tự Do - Hạnh Phúc  </t>
  </si>
  <si>
    <t>NỘI DUNG</t>
  </si>
  <si>
    <t>GIÁ TIỀN</t>
  </si>
  <si>
    <t>SN</t>
  </si>
  <si>
    <t>DV</t>
  </si>
  <si>
    <t>GLUCOSE 5% 500 ML</t>
  </si>
  <si>
    <t>GLUCOSE 5% 250ml</t>
  </si>
  <si>
    <t>GLUCOSE 10% 500 ML</t>
  </si>
  <si>
    <t>GLUCOSE 10% 250ml</t>
  </si>
  <si>
    <t>LACTAT RINGER 500ml</t>
  </si>
  <si>
    <t>ACETATE RINGER 500ml</t>
  </si>
  <si>
    <t>NaCL 0.9%</t>
  </si>
  <si>
    <t>AMINOPLASMA  500ml</t>
  </si>
  <si>
    <t>AMINOPLASMA  250ml</t>
  </si>
  <si>
    <t>AMIPAREN 5% - 200ml</t>
  </si>
  <si>
    <t>AMIPAREN 10% - 200ml</t>
  </si>
  <si>
    <t>PERFALGAN 1g/ loï</t>
  </si>
  <si>
    <t>PARACETAMOLKABI</t>
  </si>
  <si>
    <t>SODIUM CHLORIDE 0,9% 500ml</t>
  </si>
  <si>
    <t>GELOFUSINE</t>
  </si>
  <si>
    <t>CIPROBAY 200mg/100ml</t>
  </si>
  <si>
    <t>CIPROBAY 400mg/200ml</t>
  </si>
  <si>
    <t>METRONIDAZOL</t>
  </si>
  <si>
    <t>VAT</t>
  </si>
  <si>
    <t>DÂY TRUYỀN DỊCH</t>
  </si>
  <si>
    <t>DÂY TRUYỀN DỊCH + KIM BƯỚM</t>
  </si>
  <si>
    <t>KIM LUỒN</t>
  </si>
  <si>
    <t>SAT : - Thuốc Nội</t>
  </si>
  <si>
    <t xml:space="preserve">           - Thuốc Ngoại</t>
  </si>
  <si>
    <t>Tiền công truyền dịch ( đối với truyền dịch mang vào từ ngoài)</t>
  </si>
  <si>
    <t>Trưởng phòng TCKT</t>
  </si>
  <si>
    <t xml:space="preserve">                       BỆNH VIỆN QUẬN TÂN PHÚ                CỘNG HÒA XÃ HỘI CHỦ NGHĨA VIỆT NAM</t>
  </si>
  <si>
    <t xml:space="preserve">                     PHÒNG TCKT                                             Độc Lập - Tự Do - Hạnh Phúc</t>
  </si>
  <si>
    <t xml:space="preserve">                                  PHÒNG TCKT                                                                   Độc Lập - Tự Do - Hạnh Phúc  </t>
  </si>
  <si>
    <t xml:space="preserve">Giá cũ </t>
  </si>
  <si>
    <t xml:space="preserve">  BHYT              (theo TT13) </t>
  </si>
  <si>
    <t xml:space="preserve">       Dịch vụ       (theo TT37)</t>
  </si>
  <si>
    <t>I</t>
  </si>
  <si>
    <t>KHOA HSCC</t>
  </si>
  <si>
    <t>Giường Hồi sức cấp cứu Hạng II - Khoa Hồi sức cấp cứu</t>
  </si>
  <si>
    <t>314.000 ñ/người/ngaøy</t>
  </si>
  <si>
    <t>Giường Nội khoa loại 1 Hạng II - Khoa Nội tiết</t>
  </si>
  <si>
    <t>178.000 ñ/người/ngaøy</t>
  </si>
  <si>
    <t>Giường Nội khoa loại 1 Hạng II - Khoa Nhi</t>
  </si>
  <si>
    <t>Giường Nội khoa loại 2 Hạng II - Khoa Ngoại tổng hợp</t>
  </si>
  <si>
    <t>152.000 ñ/người/ngaøy</t>
  </si>
  <si>
    <t>Giường Nội khoa loại 2 Hạng II - Khoa Phụ - Sản</t>
  </si>
  <si>
    <t>Giường Nội khoa loại 2 Hạng II - Khoa Tai - Mũi - Họng</t>
  </si>
  <si>
    <t>Giường Nội khoa loại 2 Hạng II - Khoa Mắt</t>
  </si>
  <si>
    <t>KHOA NỘI NHIỄM</t>
  </si>
  <si>
    <t>KHOA NHI</t>
  </si>
  <si>
    <t>Giường Hồi sức cấp cứu Hạng II - Khoa Nhi</t>
  </si>
  <si>
    <t>KHOA SẢN</t>
  </si>
  <si>
    <t>Giường Ngoại khoa loại 1 Hạng II - Khoa Phụ - Sản</t>
  </si>
  <si>
    <t>246.000 ñ/người/ngaøy</t>
  </si>
  <si>
    <t>Giường Ngoại khoa loại 2 Hạng II - Khoa Phụ - Sản</t>
  </si>
  <si>
    <t>214.000 ñ/người/ngaøy</t>
  </si>
  <si>
    <t>Giường Ngoại khoa loại 3 Hạng II - Khoa Phụ - Sản</t>
  </si>
  <si>
    <t>191.000 ñ/người/ngaøy</t>
  </si>
  <si>
    <t>Giường Ngoại khoa loại 4 Hạng II - Khoa Phụ - Sản</t>
  </si>
  <si>
    <t>163.000 ñ/người/ngaøy</t>
  </si>
  <si>
    <t>KHOA MẮT</t>
  </si>
  <si>
    <t>Giường Ngoại khoa loại 1 Hạng II - Khoa Mắt</t>
  </si>
  <si>
    <t>Giường Ngoại khoa loại 2 Hạng II - Khoa Mắt</t>
  </si>
  <si>
    <t>Giường Ngoại khoa loại 3 Hạng II - Khoa Mắt</t>
  </si>
  <si>
    <t>Giường Ngoại khoa loại 4 Hạng II - Khoa Mắt</t>
  </si>
  <si>
    <t>KHOA TMH</t>
  </si>
  <si>
    <t>Giường Ngoại khoa loại 1 Hạng II - Khoa Tai - Mũi - Họng</t>
  </si>
  <si>
    <t>Giường Ngoại khoa loại 2 Hạng II - Khoa Tai - Mũi - Họng</t>
  </si>
  <si>
    <t>Giường Ngoại khoa loại 3 Hạng II - Khoa Tai - Mũi - Họng</t>
  </si>
  <si>
    <t>Giường Ngoại khoa loại 4 Hạng II - Khoa Tai - Mũi - Họng</t>
  </si>
  <si>
    <t>KHOA NGOẠI</t>
  </si>
  <si>
    <t>Giường Ngoại khoa loại 1 Hạng II - Khoa Ngoại tổng hợp</t>
  </si>
  <si>
    <t>Giường Ngoại khoa loại 2 Hạng II - Khoa Ngoại tổng hợp</t>
  </si>
  <si>
    <t>Giường Ngoại khoa loại 3 Hạng II - Khoa Ngoại tổng hợp</t>
  </si>
  <si>
    <t>Giường Ngoại khoa loại 4 Hạng II - Khoa Ngoại tổng hợp</t>
  </si>
  <si>
    <t>KHOA BỎNG</t>
  </si>
  <si>
    <t>Giường Hồi sức cấp cứu Hạng II - Khoa Bỏng</t>
  </si>
  <si>
    <t>Giường Ngoại khoa loại 1 Hạng II - Khoa Bỏng</t>
  </si>
  <si>
    <t>Giường Ngoại khoa loại 2 Hạng II - Khoa Bỏng</t>
  </si>
  <si>
    <t>Giường Ngoại khoa loại 3 Hạng II - Khoa Bỏng</t>
  </si>
  <si>
    <t>Giường Ngoại khoa loại 4 Hạng II - Khoa Bỏng</t>
  </si>
  <si>
    <t>II</t>
  </si>
  <si>
    <t>III</t>
  </si>
  <si>
    <t>a</t>
  </si>
  <si>
    <t>Đối với giường nội khoa khoa Nội/Nhi</t>
  </si>
  <si>
    <t>b</t>
  </si>
  <si>
    <t>Đối với giường nội khoa khoa Ngoại, Sản, Mắt, TMH</t>
  </si>
  <si>
    <t>c</t>
  </si>
  <si>
    <t>Đối với giường ngoại khoa loại 1 ( Sau phẫu thuật loại Đặc Biệt, Bỏng 3-4 &gt; 75%)</t>
  </si>
  <si>
    <t>d</t>
  </si>
  <si>
    <t>Đối với giường ngoại khoa loại 2 ( sau phẫu thuật loại 1, Bỏng độ 3 -4 từ 25% - 70% )</t>
  </si>
  <si>
    <t>e</t>
  </si>
  <si>
    <t>Đối với giường ngoại khoa loại 3 ( sau phẫu thuật loại II, Bỏng độ 2 &gt; 30% Độ 3-4 &lt; 25% )</t>
  </si>
  <si>
    <t>f</t>
  </si>
  <si>
    <t>Đối với giường ngoại khoa loại 4 ( sau phẫu thuật loại III, Bỏng độ 1,2 &lt; 30% )</t>
  </si>
  <si>
    <t>IV</t>
  </si>
  <si>
    <t>GIÁ TẠM ỨNG</t>
  </si>
  <si>
    <t>Thực hiện theo đúng qui định đã ban hành. Áp dụng cho cả bệnh nhân dịch vụ và BN BHYT</t>
  </si>
  <si>
    <t>V</t>
  </si>
  <si>
    <t>KHÁC</t>
  </si>
  <si>
    <t>Ghế bố cho thân nhân</t>
  </si>
  <si>
    <t xml:space="preserve">20.000/gheá/ngaøy </t>
  </si>
  <si>
    <t>Thay ra giường thêm</t>
  </si>
  <si>
    <t>10.000/laàn</t>
  </si>
  <si>
    <t>Taân phuù, ngaøy 11 thaùng 01 naêm 2019</t>
  </si>
  <si>
    <t xml:space="preserve">                             BỆNH VIỆN QUẬN TÂN PHÚ                                CỘNG HÒA XÃ HỘI CHỦ NGHĨA VIỆT NAM</t>
  </si>
  <si>
    <t xml:space="preserve">BẢNG GIÁ NGÀY GIƯỜNG BỆNH ĐIỀU TRỊ NỘI TRÚ </t>
  </si>
  <si>
    <t>VÀ TẠM ỨNG TIỀN KHI NHẬP VIỆN</t>
  </si>
  <si>
    <t>GIÁ NGÀY GIƯỜNG BỆNH (ÁP DỤNG BN BHYT)</t>
  </si>
  <si>
    <t>420.000 đ/người/ngày (17.500/giờ)</t>
  </si>
  <si>
    <t>10.000/lần</t>
  </si>
  <si>
    <t xml:space="preserve">                               PHÒNG TCKT                                                                                                   Độc Lập - Tự Do - Hạnh Phúc  </t>
  </si>
  <si>
    <t>loá</t>
  </si>
  <si>
    <t xml:space="preserve">                  BỆNH VIỆN QUẬN TÂN PHÚ                                                                 CỘNG HÒA XÃ HỘI CHỦ NGHĨA VIỆT NAM</t>
  </si>
  <si>
    <t xml:space="preserve">               PHÒNG TCKT                                Độc Lập - Tự Do - Hạnh Phúc  </t>
  </si>
  <si>
    <t>TÊN DVKT (THEO PHIÊN TƯƠNG ĐƯƠNG)</t>
  </si>
  <si>
    <t>GIÁ</t>
  </si>
  <si>
    <t>Mã TT 14</t>
  </si>
  <si>
    <t>Mã TT 13</t>
  </si>
  <si>
    <t>Mã TT 37/STT</t>
  </si>
  <si>
    <t>giá cũ</t>
  </si>
  <si>
    <t>BHYT TT39</t>
  </si>
  <si>
    <t>Khám bệnh trong giờ</t>
  </si>
  <si>
    <t>Khám bệnh ngoài giờ</t>
  </si>
  <si>
    <t>Khám bệnh BHYT ngoài giờ</t>
  </si>
  <si>
    <t>Điện tim thường</t>
  </si>
  <si>
    <t>04C6.426</t>
  </si>
  <si>
    <t>04C6.426/1778</t>
  </si>
  <si>
    <t>Đo chức năng hô hấp</t>
  </si>
  <si>
    <t>04C6.428</t>
  </si>
  <si>
    <t>04C6.429</t>
  </si>
  <si>
    <t>04C6.429/1791</t>
  </si>
  <si>
    <t>DƯ-MDLS</t>
  </si>
  <si>
    <t>DƯ-MDLS/308</t>
  </si>
  <si>
    <t>Ghi điện cơ</t>
  </si>
  <si>
    <t>03C3.7.3.8</t>
  </si>
  <si>
    <t>03C3.7.3.8/1775</t>
  </si>
  <si>
    <t>Ghi điện cơ đo tốc độ dẫn truyền vận động và cảm giác của dây thần kinh ngoại biên chi trên</t>
  </si>
  <si>
    <t>Ghi điện cơ đo tốc độ dẫn truyền vận động và cảm giác của dây thần kinh ngoại biên chi dưới</t>
  </si>
  <si>
    <t>Ghi điện cơ bằng điện cực kim</t>
  </si>
  <si>
    <t xml:space="preserve">                                  PHÒNG TCKT                                      Độc Lập - Tự Do - Hạnh Phúc  </t>
  </si>
  <si>
    <t xml:space="preserve">                 BẢNG GIÁ DỊCH VỤ KỸ THUẬT KHOA NHI</t>
  </si>
  <si>
    <t>GHI CHÚ</t>
  </si>
  <si>
    <t>MA TT14</t>
  </si>
  <si>
    <t>MA TT13</t>
  </si>
  <si>
    <t>MA TT37/STT</t>
  </si>
  <si>
    <t xml:space="preserve">               BHYT (theo TT39) </t>
  </si>
  <si>
    <t xml:space="preserve">     Dịch vụ     (theo TT37)</t>
  </si>
  <si>
    <t>Khám nhi trong giờ</t>
  </si>
  <si>
    <t>Khám nhi ngoài giờ</t>
  </si>
  <si>
    <t>Khí dung thuốc thở máy</t>
  </si>
  <si>
    <t>Chưa bg thuốc khí dung</t>
  </si>
  <si>
    <t>03C2.4.15</t>
  </si>
  <si>
    <t>03C2.4.15/898</t>
  </si>
  <si>
    <t>Khí dung thuốc cấp cứu</t>
  </si>
  <si>
    <t>Xông họng</t>
  </si>
  <si>
    <t>03C2.4.16</t>
  </si>
  <si>
    <t xml:space="preserve">Hút đờm hầu họng </t>
  </si>
  <si>
    <t xml:space="preserve">           /114</t>
  </si>
  <si>
    <t>Rửa mũi</t>
  </si>
  <si>
    <t>Rửa rốn</t>
  </si>
  <si>
    <t>Vận động trị liệu hô hấp</t>
  </si>
  <si>
    <t>03C1DY.15</t>
  </si>
  <si>
    <t>03C1DY.15/277</t>
  </si>
  <si>
    <t>Khám sức khỏe nhi</t>
  </si>
  <si>
    <t>Đặt sonde hậu môn</t>
  </si>
  <si>
    <t>04C2.66</t>
  </si>
  <si>
    <t>04.C2.66/211</t>
  </si>
  <si>
    <t>Thông tiểu</t>
  </si>
  <si>
    <t>04C2.65</t>
  </si>
  <si>
    <t>04C2.65/210</t>
  </si>
  <si>
    <t>Điều trị vàng da (chiếu đèn)</t>
  </si>
  <si>
    <t>80.000 / ngaøy</t>
  </si>
  <si>
    <t>Xét nghiệm đường máu mao mạch tại giường</t>
  </si>
  <si>
    <t>04C5.1.346</t>
  </si>
  <si>
    <t>04C5.1.346/1510</t>
  </si>
  <si>
    <t>ĐO BILIRUBIN QUA DA</t>
  </si>
  <si>
    <t>Định nhóm máu tại giường bệnh trước truyền máu</t>
  </si>
  <si>
    <t>04C5.1.287/1267</t>
  </si>
  <si>
    <t>Tư vấn hen</t>
  </si>
  <si>
    <t>Dao động xung ký (IOS) có test giãn phế quản</t>
  </si>
  <si>
    <t>Dao động xung ký (IOS) không có test giãn phế quản</t>
  </si>
  <si>
    <t>Thở máy không xâm nhập (thở CPAP, Thở BiPAP)</t>
  </si>
  <si>
    <t>04C2.105</t>
  </si>
  <si>
    <t>04C2.105/209</t>
  </si>
  <si>
    <t>Đặt ống nội khí quản</t>
  </si>
  <si>
    <t>04C2.106</t>
  </si>
  <si>
    <t>04C2.106/101</t>
  </si>
  <si>
    <t>Thể tích khối hồng cầu (hematocrit) bằng máy ly tâm</t>
  </si>
  <si>
    <t>04C5.1.282</t>
  </si>
  <si>
    <t>STT: 1359</t>
  </si>
  <si>
    <t>Khám tư vấn dinh dưỡng</t>
  </si>
  <si>
    <t>Thủ thuật lấy đàm khí quản làm kháng sinh đồ</t>
  </si>
  <si>
    <t xml:space="preserve">                                   BỆNH VIỆN QUẬN TÂN PHÚ           CỘNG HÒA XÃ HỘI CHỦ NGHĨA VIỆT NAM</t>
  </si>
  <si>
    <t xml:space="preserve">                                       PHÒNG TCKT                                        Độc Lập - Tự Do - Hạnh Phúc  </t>
  </si>
  <si>
    <t>TÊN CŨ (THEO GIÁ VIỆN PHÍ)</t>
  </si>
  <si>
    <t>Ghi chú</t>
  </si>
  <si>
    <t>MA TÑ</t>
  </si>
  <si>
    <t>MA TT37</t>
  </si>
  <si>
    <t xml:space="preserve">   BHYT    (theo TT39)</t>
  </si>
  <si>
    <t xml:space="preserve">  Dịch vụ   (theo TT37)</t>
  </si>
  <si>
    <t>Cấp cứu ngừng tuần hoàn hô hấp cơ bản [CC]</t>
  </si>
  <si>
    <t>CAÁP CÖÙU NGÖØNG TUAÀN HOAØN</t>
  </si>
  <si>
    <t>Bg cả bóng dùng nhiều lần</t>
  </si>
  <si>
    <t>04C2.108</t>
  </si>
  <si>
    <t>01.0158.0074</t>
  </si>
  <si>
    <t>04C2.108/74</t>
  </si>
  <si>
    <t xml:space="preserve">Sốc điện ngoài lồng ngực cấp cứu </t>
  </si>
  <si>
    <t>Sốc điện ngoài lồng ngực cấp cứu [CC]</t>
  </si>
  <si>
    <t>STT 299</t>
  </si>
  <si>
    <t>01.0032.0299</t>
  </si>
  <si>
    <t xml:space="preserve">          /299</t>
  </si>
  <si>
    <t xml:space="preserve">Đặt ống nội khí quản </t>
  </si>
  <si>
    <t>ÑAËT NOÄI KHÍ QUAÛN</t>
  </si>
  <si>
    <t>01.0066.1888</t>
  </si>
  <si>
    <t>Đặt ống nội khí quản có cửa hút trên bóng chèn (Hi-low EVAC)</t>
  </si>
  <si>
    <t>01.0070.1888</t>
  </si>
  <si>
    <t xml:space="preserve">Thay ống nội khí quản </t>
  </si>
  <si>
    <t>01.0077.1888</t>
  </si>
  <si>
    <t>Mở khí quản cấp cứu</t>
  </si>
  <si>
    <t>MÔÛ KHÍ QUAÛN</t>
  </si>
  <si>
    <t>04C2.99</t>
  </si>
  <si>
    <t>01.0071.0120</t>
  </si>
  <si>
    <t>04C2.99/120</t>
  </si>
  <si>
    <t xml:space="preserve">Mở khí quản qua da một thì cấp cứu ngạt thở </t>
  </si>
  <si>
    <t>01.0074.0120</t>
  </si>
  <si>
    <t xml:space="preserve">Thông khí nhân tạo trong khi vận chuyển </t>
  </si>
  <si>
    <t>THÔÛ MAÙY (1 NGAØY ÑIEÀU TRÒ)</t>
  </si>
  <si>
    <t>01.0144.0209</t>
  </si>
  <si>
    <t>Thở máy bằng xâm nhập</t>
  </si>
  <si>
    <t>03.0058.0209</t>
  </si>
  <si>
    <t>03.0082.0209</t>
  </si>
  <si>
    <t>Sử dụng Antidote trong điều trị ngộ độc cấp</t>
  </si>
  <si>
    <t>SÖÛ DUÏNG ANTIDOTE TRONG ÑIEÀU TRÒ NGOÄ ÑOÄC CAÁP</t>
  </si>
  <si>
    <t>Giải độc mhiễm độc ma túy cấp</t>
  </si>
  <si>
    <t>GIAÛI ÑOÄC NHIEÃM ÑOÄC MA TUÙY CAÁP</t>
  </si>
  <si>
    <t>Điều trị hạ Kali / Canxi máu</t>
  </si>
  <si>
    <t>ÑIEÀU TRÒ HAÏ KALI / CANXI MAÙU</t>
  </si>
  <si>
    <t>KHAÙM BEÄNH CAÁP CÖÙU</t>
  </si>
  <si>
    <t>02.1897</t>
  </si>
  <si>
    <t>TIEÀN NGAØY GIÖÔØNG BEÄNH HSCC</t>
  </si>
  <si>
    <t>K02.1906</t>
  </si>
  <si>
    <t>K08.1911</t>
  </si>
  <si>
    <t>K18.1911</t>
  </si>
  <si>
    <t>K19.1917</t>
  </si>
  <si>
    <t>K27.1917</t>
  </si>
  <si>
    <t>K28.1917</t>
  </si>
  <si>
    <t>K30.1917</t>
  </si>
  <si>
    <t>THEO DOÕI MONITOR/1 GIÔØ</t>
  </si>
  <si>
    <t>Đặt ống thông dẫn lưu bàng quang [CC]</t>
  </si>
  <si>
    <t>THOÂNG ÑAÙI</t>
  </si>
  <si>
    <t>01.0160.0210</t>
  </si>
  <si>
    <t>Nong niệu đạo và đặt sonde đái</t>
  </si>
  <si>
    <t>NONG NIEÄU ÑAÏO VAØ ÑAËT THOÂNG ÑAÙI</t>
  </si>
  <si>
    <t>04C2.74</t>
  </si>
  <si>
    <t>02.0211.0156</t>
  </si>
  <si>
    <t>04C2.74/156</t>
  </si>
  <si>
    <t>Hút đờm qua ống nội khí quản/canuyn mở khí quản bằng ống thông một lần ở người bệnh không thở máy (một lần hút)</t>
  </si>
  <si>
    <t>HUÙT ÑAØM NHÔÙT (khoâng tính vaät tö)</t>
  </si>
  <si>
    <t>STT 114</t>
  </si>
  <si>
    <t>01.0054.0114</t>
  </si>
  <si>
    <t>Hút đờm qua ống nội khí quản/canuyn mở khí quản bằng ống thông một lần ở người bệnh có thở máy (một lần hút)</t>
  </si>
  <si>
    <t>01.0055.0114</t>
  </si>
  <si>
    <t>Rửa dạ dày cấp cứu [CC]</t>
  </si>
  <si>
    <t>RÖÛA DAÏ DAØY</t>
  </si>
  <si>
    <t>03C1.5</t>
  </si>
  <si>
    <t>01.0218.0159</t>
  </si>
  <si>
    <t>03C1.5/159</t>
  </si>
  <si>
    <t>Rửa dạ dày loại bỏ chất độc bằng hệ thống kín [CC]</t>
  </si>
  <si>
    <t>RÖÛA DAÏ DAØY LOAÏI BOÛ CHAÁT ÑOÄC QUA HEÄ THOÁNG KÍN</t>
  </si>
  <si>
    <t>03C1.54</t>
  </si>
  <si>
    <t>01.0219.0160</t>
  </si>
  <si>
    <t>03C1.54/160</t>
  </si>
  <si>
    <t>Rửa bàng quang lấy máu cục</t>
  </si>
  <si>
    <t>RÖÛA BAØNG QUANG (chöa bao goàm hoùa chaát)</t>
  </si>
  <si>
    <t>Chưa bg hóa chất</t>
  </si>
  <si>
    <t>04C2.73</t>
  </si>
  <si>
    <t>01.0165.0158</t>
  </si>
  <si>
    <t>04C2.73/158</t>
  </si>
  <si>
    <t>Đặt ống thông dạ dày [CC]</t>
  </si>
  <si>
    <t>ÑAËT SOND DAÏ DAØY</t>
  </si>
  <si>
    <t>STT 103</t>
  </si>
  <si>
    <t>01.0216.0103</t>
  </si>
  <si>
    <t xml:space="preserve">           /103</t>
  </si>
  <si>
    <t>Thụt tháo</t>
  </si>
  <si>
    <t>THUÏT THAÙO PHAÂN</t>
  </si>
  <si>
    <t>01.0221.0211</t>
  </si>
  <si>
    <t>04C2.66/211</t>
  </si>
  <si>
    <t xml:space="preserve">Thở Oxy </t>
  </si>
  <si>
    <t>THÔÛ OXY (khoâng tính vaät tö)</t>
  </si>
  <si>
    <t>Oxy I (&lt;2 l/p)</t>
  </si>
  <si>
    <t>Loaïi I (1 ngaøy)</t>
  </si>
  <si>
    <t>1.000/giôø</t>
  </si>
  <si>
    <t>2.500/giôø</t>
  </si>
  <si>
    <t>Oxy II (2-3 l/p)</t>
  </si>
  <si>
    <t>Loaïi II (1 ngaøy)</t>
  </si>
  <si>
    <t>1.500/giôø</t>
  </si>
  <si>
    <t>Oxy III (&gt;3 l/p)</t>
  </si>
  <si>
    <t>Loaïi III (1 ngaøy)</t>
  </si>
  <si>
    <t>2.000/giôø</t>
  </si>
  <si>
    <t>Oxy IV (5-7  l/p)</t>
  </si>
  <si>
    <t>Loaïi IV (1 ngaøy)</t>
  </si>
  <si>
    <t>3.000/giôø</t>
  </si>
  <si>
    <t>Oxy V (&gt;7  l/p)</t>
  </si>
  <si>
    <t>Loaïi V (1 ngaøy)</t>
  </si>
  <si>
    <t>4.500/giôø</t>
  </si>
  <si>
    <t>Khí dung thuốc cấp cứu (một lần)</t>
  </si>
  <si>
    <t>PHUN KHÍ DUNG (chöa bao goàm thuoác)</t>
  </si>
  <si>
    <t>01.0086.0898</t>
  </si>
  <si>
    <t>Khí dung thuốc qua máy thở (một lần)</t>
  </si>
  <si>
    <t>01.0087.0898</t>
  </si>
  <si>
    <t>Cắt chỉ sau phẫu thuật</t>
  </si>
  <si>
    <t xml:space="preserve">CAÉT CHÆ </t>
  </si>
  <si>
    <t>Chỉ AD với người bệnh ngoại trú</t>
  </si>
  <si>
    <t>04C3.1.142</t>
  </si>
  <si>
    <t>15.0302.0075</t>
  </si>
  <si>
    <t>04C3.1.142/75</t>
  </si>
  <si>
    <t>Thay băng</t>
  </si>
  <si>
    <t>THAY BAÊNG,</t>
  </si>
  <si>
    <t>Veát thöông chieàu daøi &lt; 15cm</t>
  </si>
  <si>
    <t>04C3.1.143</t>
  </si>
  <si>
    <t>04C3.1.143/200</t>
  </si>
  <si>
    <t>Veát thöông chieàu daøi &gt; 15cm ñeán 30cm</t>
  </si>
  <si>
    <t>04C3.1.145</t>
  </si>
  <si>
    <t>04C3.1.145/201</t>
  </si>
  <si>
    <t>Veát thöông chieàu daøi töø  30cm ñeán &lt; 50cm</t>
  </si>
  <si>
    <t>04C3.1.145/202</t>
  </si>
  <si>
    <t>Veát thöông chieàu daøi &lt; 30cm nhieãm truøng</t>
  </si>
  <si>
    <t>04C3.1.146</t>
  </si>
  <si>
    <t>04C3.1.146/203</t>
  </si>
  <si>
    <t>Veát thöông chieàu daøi töø 30cm ñeán 50cm nhieãm truøng</t>
  </si>
  <si>
    <t>04C3.1.147</t>
  </si>
  <si>
    <t>04C3.1.147/204</t>
  </si>
  <si>
    <t>Veát thöông chieàu daøi &gt; 50cm nhieãm truøng</t>
  </si>
  <si>
    <t>04C3.1.148</t>
  </si>
  <si>
    <t>04C3.1.148/205</t>
  </si>
  <si>
    <t>Thay băng trên người bệnh đái tháo đường [CC]</t>
  </si>
  <si>
    <t>THAY BAÊNG CAÉT LOÏC VEÁT THÖÔNG MAÏN TÍNH (VT TIEÅU ÑÖÔØNG)</t>
  </si>
  <si>
    <t>STT 199</t>
  </si>
  <si>
    <t>11.0116.0199</t>
  </si>
  <si>
    <t xml:space="preserve">        /199</t>
  </si>
  <si>
    <t>Thay băng bỏng (1 Lần)</t>
  </si>
  <si>
    <t>THAY BAÊNG BOÛNG (1 LAÀN)</t>
  </si>
  <si>
    <t>50.000-100.000</t>
  </si>
  <si>
    <t>Khâu vết thương phần mềm dài dưới 10cm [Tổn Thương Nông, (CC)]</t>
  </si>
  <si>
    <t>KHAÂU VEÁT THÖÔNG PM TOÅN THÖÔNG NOÂNG CHIEÀU DAØI &lt; 10 CM</t>
  </si>
  <si>
    <t>04C3.1.151</t>
  </si>
  <si>
    <t>03.3827.0216</t>
  </si>
  <si>
    <t>04C3.1.151/216</t>
  </si>
  <si>
    <t>Khâu vết thương phần mềm dài trên 10cm [Tổn Thương Nông, (CC)]</t>
  </si>
  <si>
    <t>KHAÂU VEÁT THÖÔNG PM TOÅN THÖÔNG NOÂNG CHIEÀU DAØI &gt;= 10 CM</t>
  </si>
  <si>
    <t>03.3825.0217</t>
  </si>
  <si>
    <t>04C3.1.152</t>
  </si>
  <si>
    <t>04C3.1.152/217</t>
  </si>
  <si>
    <t>Khâu vết thương phần mềm dài dưới 10cm [Tổn Thương Sâu, (CC)]</t>
  </si>
  <si>
    <t>KHAÂU VEÁT THÖÔNG PM TOÅN THÖÔNG SAÂU CHIEÀU DAØI &lt; 10 CM</t>
  </si>
  <si>
    <t>03.3827.0218</t>
  </si>
  <si>
    <t>04C3.1.153</t>
  </si>
  <si>
    <t>04C3.1.153/218</t>
  </si>
  <si>
    <t>Khâu vết thương phần mềm dài trên 10cm [Tổn Thương sâu, (CC)]</t>
  </si>
  <si>
    <t>KHAÂU VEÁT THÖÔNG PM TOÅN THÖÔNG SAÂU CHIEÀU DAØI &gt;= 10 CM</t>
  </si>
  <si>
    <t>03.3825.0219</t>
  </si>
  <si>
    <t>04C3.1.154</t>
  </si>
  <si>
    <t>04C3.1.154/219</t>
  </si>
  <si>
    <t>Tiêm thuốc</t>
  </si>
  <si>
    <t>TIEÂM THUOÁC</t>
  </si>
  <si>
    <t xml:space="preserve"> Tieâm baép</t>
  </si>
  <si>
    <t>AD cho BN ngoại trú chưa bg thuốc tiêm</t>
  </si>
  <si>
    <t>STT 212</t>
  </si>
  <si>
    <t xml:space="preserve">           /212</t>
  </si>
  <si>
    <t xml:space="preserve"> Tieâm tónh maïch</t>
  </si>
  <si>
    <t>TRUYEÀN TÓNH MAÏCH</t>
  </si>
  <si>
    <t>AD cho BN ngoại trú chưa bg thuốc và dịch truyền</t>
  </si>
  <si>
    <t>STT 215</t>
  </si>
  <si>
    <t>03.2391.0215</t>
  </si>
  <si>
    <t xml:space="preserve">           /215</t>
  </si>
  <si>
    <t>Nẹp cố định xương cẳng tay</t>
  </si>
  <si>
    <t>NEÏP COÁ ÑÒNH XÖÔNG CAÚNG TAY</t>
  </si>
  <si>
    <t>Nẹp cố định xương cẳng chân</t>
  </si>
  <si>
    <t>NEÏP COÁ ÑÒNH XÖÔNG CAÚNG CHAÂN</t>
  </si>
  <si>
    <t>Nẹp cố định xương đùi</t>
  </si>
  <si>
    <t>NEÏP COÁ ÑÒNH XÖÔNG ÑUØI</t>
  </si>
  <si>
    <t>ÑO ÑIEÄN TIM</t>
  </si>
  <si>
    <t>01.0002.1778</t>
  </si>
  <si>
    <t>Siêu âm cấp cứu tại giường bệnh</t>
  </si>
  <si>
    <t>04C1.1.3</t>
  </si>
  <si>
    <t>Chọc dò ổ bụng cấp cứu [CC]</t>
  </si>
  <si>
    <t>CHOÏC DOØ MAØNG BUÏNG HOAËC MAØNG PHOÅI</t>
  </si>
  <si>
    <t>04C2.69</t>
  </si>
  <si>
    <t>01.0240.0077</t>
  </si>
  <si>
    <t>04C2.69/77</t>
  </si>
  <si>
    <t>Chọc hút khí màng phổi</t>
  </si>
  <si>
    <t>CHOÏC HUÙT KHÍ MAØNG PHOÅI</t>
  </si>
  <si>
    <t>04C2.71</t>
  </si>
  <si>
    <t>02.0011.0079</t>
  </si>
  <si>
    <t>04C2.71/79</t>
  </si>
  <si>
    <t>Chọc tháo dịch màng bụng hoặc màng phổi dưới hướng dẫn của siêu âm</t>
  </si>
  <si>
    <t>CHOÏC THAÙO DÒCH MAØNG BUÏNG HOAËC MAØNG PHOÅI DÖÔÙI HÖÔÙNG DAÃN CUÛA SIEÂU AÂM</t>
  </si>
  <si>
    <t>04C2.112</t>
  </si>
  <si>
    <t>04C2.71/78</t>
  </si>
  <si>
    <t>Chọc dịch tủy sống [CC]</t>
  </si>
  <si>
    <t>CHOÏC DOØ TUÛY SOÁNG</t>
  </si>
  <si>
    <t>Chưa bg kim chọc dò</t>
  </si>
  <si>
    <t>03C1.1</t>
  </si>
  <si>
    <t>03C1.0</t>
  </si>
  <si>
    <t>03C1.1/83</t>
  </si>
  <si>
    <t>Lấy dị vật họng</t>
  </si>
  <si>
    <t>LAÁY DÒ VAÄT HOÏNG</t>
  </si>
  <si>
    <t>03C2.4.2</t>
  </si>
  <si>
    <t>37.8D08.0900</t>
  </si>
  <si>
    <t>Xét nghiệm đường máu mao mạch tại giường (một lần) [CC]</t>
  </si>
  <si>
    <t>ĐƯỜNG MAÙU MAO MAÏCH (ĐƯỜNG HUYẾT TẠI GIƯỜNG)</t>
  </si>
  <si>
    <t>01.0281.1510</t>
  </si>
  <si>
    <t>Thử thai (Quick stick)</t>
  </si>
  <si>
    <t>Định nhóm máu tại giường bệnh trước truyền máu [CC]</t>
  </si>
  <si>
    <t>Đặt catheter tĩnh mạch trung tâm 01 nòng</t>
  </si>
  <si>
    <t>ĐẶT CATHETER TÓNH MAÏCH TRUNG TAÂM 1 NOØNG</t>
  </si>
  <si>
    <t>03C1.57</t>
  </si>
  <si>
    <t>01.0007.0099</t>
  </si>
  <si>
    <t>03C1.57/99</t>
  </si>
  <si>
    <t>Đặt catheter tĩnh mạch trung tâm nhiều nòng</t>
  </si>
  <si>
    <t>ĐẶT CATHETER TÓNH MAÏCH TRUNG TAÂM NHIEÀU NOØNG</t>
  </si>
  <si>
    <t>04C2.104</t>
  </si>
  <si>
    <t>01.0008.0100</t>
  </si>
  <si>
    <t>04C2.104/100</t>
  </si>
  <si>
    <t>Đặt catheter động mạch [cc nhi]</t>
  </si>
  <si>
    <t>ĐẶT CATHETER ĐỘNG MẠCH QUAY</t>
  </si>
  <si>
    <t>03C1.58</t>
  </si>
  <si>
    <t>03.0033.0097</t>
  </si>
  <si>
    <t>03C1.58/97</t>
  </si>
  <si>
    <t>Đặt catheter động mạch [CC]</t>
  </si>
  <si>
    <t>ĐẶT CATHETER ĐỘNG MẠCH THEO DOÕI HUYEÁT AÙP LIEÂN TUÏC</t>
  </si>
  <si>
    <t>03C1.59</t>
  </si>
  <si>
    <t>01.0009.0098</t>
  </si>
  <si>
    <t>03C1.59/98</t>
  </si>
  <si>
    <t>Đặt đường truyền vào xương (qua đường xương) [CC]</t>
  </si>
  <si>
    <t>STT 298</t>
  </si>
  <si>
    <t>01.0012.0298</t>
  </si>
  <si>
    <t xml:space="preserve">      /298</t>
  </si>
  <si>
    <t xml:space="preserve">Hồi phục nhịp xoang cho người bệnh loạn nhịp bằng máy sốc điện </t>
  </si>
  <si>
    <t>01.0034.0299</t>
  </si>
  <si>
    <t xml:space="preserve">        /299</t>
  </si>
  <si>
    <t>Đặt canuyn mũi hầu, miệng hầu [CC]</t>
  </si>
  <si>
    <t>01.0053.0075</t>
  </si>
  <si>
    <t>Bóp bóng Ambu qua mặt nạ [CC]</t>
  </si>
  <si>
    <t>STT 71</t>
  </si>
  <si>
    <t>01.0053.0071</t>
  </si>
  <si>
    <t xml:space="preserve">                  /74</t>
  </si>
  <si>
    <t>20,000/km</t>
  </si>
  <si>
    <t xml:space="preserve">                                    BỆNH VIỆN QUẬN TÂN PHÚ           CỘNG HÒA XÃ HỘI CHỦ NGHĨA VIỆT NAM</t>
  </si>
  <si>
    <t xml:space="preserve">          BẢNG GIÁ DỊCH VỤ KỸ THUẬT KHOA HSCC</t>
  </si>
  <si>
    <t xml:space="preserve"> Dịch vụ (theo TT14)</t>
  </si>
  <si>
    <t>1.080/giờ</t>
  </si>
  <si>
    <t>1.620/giờ</t>
  </si>
  <si>
    <t>2.700/giờ</t>
  </si>
  <si>
    <t>3.780/giờ</t>
  </si>
  <si>
    <t>4.860/giờ</t>
  </si>
  <si>
    <t xml:space="preserve"> Nhóm I : </t>
  </si>
  <si>
    <t xml:space="preserve"> BV Phạm Ngọc Thạch </t>
  </si>
  <si>
    <t xml:space="preserve"> BV Bình Dân </t>
  </si>
  <si>
    <t xml:space="preserve"> BV Nhi Đồng I </t>
  </si>
  <si>
    <t xml:space="preserve"> BV Nguyễn Tri Phương </t>
  </si>
  <si>
    <t xml:space="preserve"> BV Nguyễn Trãi </t>
  </si>
  <si>
    <t xml:space="preserve"> BV Tai Mũi Họng </t>
  </si>
  <si>
    <t xml:space="preserve"> BV 7A </t>
  </si>
  <si>
    <t xml:space="preserve"> BV 30/4 </t>
  </si>
  <si>
    <t xml:space="preserve"> BV ĐK Vạn Hạnh </t>
  </si>
  <si>
    <t xml:space="preserve"> BV Chấn Thương Chỉnh Hình </t>
  </si>
  <si>
    <t xml:space="preserve"> BV Hoàn Mỹ </t>
  </si>
  <si>
    <t xml:space="preserve"> BV Nhiệt Đới </t>
  </si>
  <si>
    <t xml:space="preserve"> BV Từ Dũ </t>
  </si>
  <si>
    <t xml:space="preserve"> BV Nhân Dân Gia Định </t>
  </si>
  <si>
    <t xml:space="preserve"> BV Sài Gòn </t>
  </si>
  <si>
    <t xml:space="preserve"> BV Ung Bướu </t>
  </si>
  <si>
    <t xml:space="preserve"> BV An Sinh </t>
  </si>
  <si>
    <t xml:space="preserve"> BV 175 </t>
  </si>
  <si>
    <t xml:space="preserve"> BV Quận 8 </t>
  </si>
  <si>
    <t xml:space="preserve"> BV Quốc Tế Sài Gòn </t>
  </si>
  <si>
    <t xml:space="preserve"> Nhóm II : </t>
  </si>
  <si>
    <t xml:space="preserve"> BV Đại Học Y Dược </t>
  </si>
  <si>
    <t xml:space="preserve"> BV Hùng Vương </t>
  </si>
  <si>
    <t xml:space="preserve"> BV Răng Hàm Mặt </t>
  </si>
  <si>
    <t xml:space="preserve"> BV Chợ Rẫy </t>
  </si>
  <si>
    <t xml:space="preserve"> BV Trưng Vương </t>
  </si>
  <si>
    <t xml:space="preserve"> BV Thống Nhất </t>
  </si>
  <si>
    <t xml:space="preserve"> BV Chỉnh Hình &amp; Phục Hồi Chức Năng </t>
  </si>
  <si>
    <t xml:space="preserve"> BV 115 </t>
  </si>
  <si>
    <t xml:space="preserve"> Viện Tim TP.HCM </t>
  </si>
  <si>
    <t xml:space="preserve"> BV Mê Kông </t>
  </si>
  <si>
    <t xml:space="preserve"> VẬN CHUYỂN DỊCH VỤ </t>
  </si>
  <si>
    <t xml:space="preserve"> Vận chuyển dịch vụ ngoại viện </t>
  </si>
  <si>
    <t xml:space="preserve"> Điều dưỡng đi kèm </t>
  </si>
  <si>
    <t xml:space="preserve"> Bác sỹ đi kèm </t>
  </si>
  <si>
    <t xml:space="preserve"> Xe chờ (cứ 30 phút tính thêm) </t>
  </si>
  <si>
    <t xml:space="preserve"> VIÊM MÀNG NÃO MÔ CẦU ACYW-135 </t>
  </si>
  <si>
    <t xml:space="preserve"> VIÊM MÀNG NÃO MÔ CẦU B&amp;C </t>
  </si>
  <si>
    <t xml:space="preserve"> THỦY ĐẬU (TRÁI RẠ) </t>
  </si>
  <si>
    <t xml:space="preserve"> SỞI - QUAI BỊ - RUBELLA </t>
  </si>
  <si>
    <t xml:space="preserve"> NGỪA DẠI  </t>
  </si>
  <si>
    <t xml:space="preserve"> VIÊM NÃO NHẬT BẢN B </t>
  </si>
  <si>
    <t xml:space="preserve"> NGỪA VIÊM GAN SIÊU VI B TRẺ EM </t>
  </si>
  <si>
    <t xml:space="preserve"> NGỪA VIÊM GAN SIÊU VI B NGƯỜI LỚN </t>
  </si>
  <si>
    <t xml:space="preserve"> NGỪA CÚM DƯỚI 3 TUỔI </t>
  </si>
  <si>
    <t xml:space="preserve"> NGỪA CÚM NGƯỜI LỚN </t>
  </si>
  <si>
    <t xml:space="preserve"> NGỪA BỆNH THƯƠNG HÀN  </t>
  </si>
  <si>
    <t xml:space="preserve"> NGỪA BỆNH  VIÊM GAN SV A  (&lt; 16T) </t>
  </si>
  <si>
    <t xml:space="preserve"> NGỪA VIÊM DẠ DÀY - RUỘT (do Rotavirus) </t>
  </si>
  <si>
    <t xml:space="preserve"> TIÊU CHẢY (do Rotavirus) </t>
  </si>
  <si>
    <t xml:space="preserve"> PHẾ CẦU KHUẨN </t>
  </si>
  <si>
    <t xml:space="preserve"> VACCIN 5 TRONG 1 (BẠCH HẦU - HO GÀ - UỐN VÁN - BẠI LIỆT - HIB) </t>
  </si>
  <si>
    <t xml:space="preserve"> VACXIN 6 TRONG 1(BẠCH HẦU - HO GÀ - UỐN VÁN - VIÊM GAN B - BẠI LIỆT - HIB) </t>
  </si>
  <si>
    <t xml:space="preserve"> VACXIN 4 TRONG 1 (BẠCH HẦU - HO GÀ - UỐN VÁN - BẠI LIỆT) </t>
  </si>
  <si>
    <t xml:space="preserve"> NGỪA UNG THƯ CỔ TỬ CUNG </t>
  </si>
  <si>
    <t>Giaù cũ</t>
  </si>
  <si>
    <t>20.000/km</t>
  </si>
  <si>
    <t>Thöïc chi</t>
  </si>
  <si>
    <t xml:space="preserve"> CẤP CỨU NGỪNG TUẦN HOÀN </t>
  </si>
  <si>
    <t xml:space="preserve"> BÓP BÓNG AMBU QUA MẶT NẠ </t>
  </si>
  <si>
    <t xml:space="preserve"> THỞ MÁY DƯỚI 6 GIỜ </t>
  </si>
  <si>
    <t xml:space="preserve"> THỞ MÁY DƯỚI TỪ 6 GIỜ ĐẾN DƯỚI 12 GIỜ </t>
  </si>
  <si>
    <t xml:space="preserve"> THỞ MÁY TỪ 12 GIỜ TRỞ LÊN </t>
  </si>
  <si>
    <t xml:space="preserve"> THỞ OXY SONDE MŨI </t>
  </si>
  <si>
    <t xml:space="preserve"> THỞ OXY MASK </t>
  </si>
  <si>
    <t xml:space="preserve"> ĐẶT NỘI KHÍ QUẢN </t>
  </si>
  <si>
    <t xml:space="preserve"> SỐC ĐIỆN CẤP CỨU CÓ KẾT QUẢ </t>
  </si>
  <si>
    <t xml:space="preserve"> HÚT ĐÀM NHỚT </t>
  </si>
  <si>
    <t xml:space="preserve"> THEO DÕI MONITOR </t>
  </si>
  <si>
    <t xml:space="preserve"> ĐO SPO2 - MẠCH </t>
  </si>
  <si>
    <t xml:space="preserve"> BƠM TIÊM ĐIỆN </t>
  </si>
  <si>
    <t xml:space="preserve"> THÔNG TIỂU (Chưa bao gồm tiền túi nước tiểu) </t>
  </si>
  <si>
    <t xml:space="preserve"> RỬA DẠ DÀY </t>
  </si>
  <si>
    <t xml:space="preserve"> ĐIỆN TÂM ĐỒ </t>
  </si>
  <si>
    <t xml:space="preserve"> ĐO ĐƯỜNG HUYẾT </t>
  </si>
  <si>
    <t xml:space="preserve"> TIÊM BẮP </t>
  </si>
  <si>
    <t xml:space="preserve"> TIÊM DƯỚI DA </t>
  </si>
  <si>
    <t xml:space="preserve"> TIÊM TĨNH MẠCH </t>
  </si>
  <si>
    <t xml:space="preserve"> TRUYỀN TĨNH MẠCH </t>
  </si>
  <si>
    <t xml:space="preserve"> ĐẶT ỐNG THÔNG DẠ DÀY CÓ TÚI NUÔI ĂN </t>
  </si>
  <si>
    <t xml:space="preserve"> ĐỠ ĐẺ NGÔI NGƯỢC </t>
  </si>
  <si>
    <t xml:space="preserve"> ĐỠ ĐẺ THƯỜNG NGÔI CHỎM </t>
  </si>
  <si>
    <t xml:space="preserve"> ĐỠ ĐẺ TỪ SINH ĐÔI TRỞ LÊN </t>
  </si>
  <si>
    <t xml:space="preserve"> KHÂU VẾT THƯƠNG PM NÔNG CHIỀU DÀI &lt; 5 CM </t>
  </si>
  <si>
    <t xml:space="preserve"> KHÂU VẾT THƯƠNG PM NÔNG CHIỀU DÀI  TỪ 5CM TRỞ LÊN </t>
  </si>
  <si>
    <t xml:space="preserve"> KHÂU VẾT THƯƠNG PM SÂU CHIỀU DÀI &lt; 5CM </t>
  </si>
  <si>
    <t xml:space="preserve"> KHÂU VẾT THƯƠNG PM SÂU CHIỀU DÀI  TỪ 5CM TRỞ LÊN </t>
  </si>
  <si>
    <t xml:space="preserve"> CẮT CHỈ  </t>
  </si>
  <si>
    <t xml:space="preserve"> CÔNG KHÁM CẤP CỨU VÀ ĐIỀU TRỊ TẠI NHÀ </t>
  </si>
  <si>
    <t xml:space="preserve"> GIÁ VẬN CHUYỂN XE CẤP CỨU, CHUYỂN VIỆN VÀ ĐƯA ĐÓN BN THEO YÊU CẦU  </t>
  </si>
  <si>
    <t xml:space="preserve"> CHUYỂN NHỊP BẰNG THUỐC HIỆU QUẢ </t>
  </si>
  <si>
    <t xml:space="preserve"> CỐ ĐỊNH GÃY XƯƠNG SƯỜN </t>
  </si>
  <si>
    <t>GIÁ CC</t>
  </si>
  <si>
    <t>BẢNG GIÁ THU PHÍ CẤP CỨU NGOẠI VIỆN</t>
  </si>
  <si>
    <t>GHI CHÚ</t>
  </si>
  <si>
    <t>Tính  số km thực tế theo đồng hồ xe</t>
  </si>
  <si>
    <t>Thực chi</t>
  </si>
  <si>
    <t xml:space="preserve">SỐC ĐIỆN PHÁ RUNG NHĨ, CƠN NHỊP TIM NHANH </t>
  </si>
  <si>
    <t xml:space="preserve">                    Trưởng phòng TCKT</t>
  </si>
  <si>
    <t xml:space="preserve">                    Trần Thị Kim Loan</t>
  </si>
  <si>
    <t xml:space="preserve">                            BỆNH VIỆN QUẬN TÂN PHÚ             CỘNG HÒA XÃ HỘI CHỦ NGHĨA VIỆT NAM</t>
  </si>
  <si>
    <t xml:space="preserve">                       PHÒNG TCKT                                     Độc Lập - Tự Do - Hạnh Phúc  </t>
  </si>
  <si>
    <t>Mã TĐ</t>
  </si>
  <si>
    <t xml:space="preserve">       BHYT     (theo TT39)</t>
  </si>
  <si>
    <t xml:space="preserve">    Dịch vụ     (theo TT37)</t>
  </si>
  <si>
    <t>Khám nội theo yêu cầu</t>
  </si>
  <si>
    <t>ÑIEÄN TIM</t>
  </si>
  <si>
    <t>02.0085.1778</t>
  </si>
  <si>
    <t>Khí dung thuốc giãn phế quản</t>
  </si>
  <si>
    <t>02.0032.0898</t>
  </si>
  <si>
    <t xml:space="preserve">Cấp cứu ngừng tuần hoàn hô hấp cơ bản </t>
  </si>
  <si>
    <t>CAÁP CÖÙU NGÖNG TUAÀN HOAØN</t>
  </si>
  <si>
    <t xml:space="preserve">Xét nghiệm đường máu mao mạch tại giường  </t>
  </si>
  <si>
    <t>ÑÖÔØNG MAÙU MAO MAÏCH</t>
  </si>
  <si>
    <t>03.0191.1510</t>
  </si>
  <si>
    <t>04C5.1.346/1506</t>
  </si>
  <si>
    <t xml:space="preserve">Rửa bàng quang </t>
  </si>
  <si>
    <t>02.0288.0142</t>
  </si>
  <si>
    <t xml:space="preserve">Đặt sonde bàng quang </t>
  </si>
  <si>
    <t>ÑAËT SOND TIEÅU (bao goàm caû sond)</t>
  </si>
  <si>
    <t>02.0188.0210</t>
  </si>
  <si>
    <t xml:space="preserve">Đặt ống thông dạ dày </t>
  </si>
  <si>
    <t>ÑAËT SOND DAÏ DAØY (khoâng tính vaät tö)</t>
  </si>
  <si>
    <t>02.0244.0103</t>
  </si>
  <si>
    <t>HUÙT ÑAØM NHÔÙT</t>
  </si>
  <si>
    <t>02.0150.0114</t>
  </si>
  <si>
    <t>THAY BAÊNG VEÁT THÖÔNG CHIEÀU DAØI &lt; 15CM</t>
  </si>
  <si>
    <t>THAY BAÊNG VEÁT THÖÔNG CHIEÀU DAØI &gt; 15CM ÑEÁN 30CM</t>
  </si>
  <si>
    <t>THAY BAÊNG VEÁT THÖÔNG CHIEÀU DAØI TÖØ 30CM ÑEÁN &lt; 50CM</t>
  </si>
  <si>
    <t>THAY BAÊNG VEÁT THÖÔNG CHIEÀU DAØI &lt; 30CM NHIEÃM TRUØNG</t>
  </si>
  <si>
    <t>THAY BAÊNG VEÁT THÖÔNG CHIEÀU DAØI TÖØ 30CM ÑEÁN 50CM NHIEÃM TRUØNG</t>
  </si>
  <si>
    <t>THAY BĂNG VẾT THƯƠNG CHIỀU DAØI &gt; 50 CM NHIỄM TRUØNG</t>
  </si>
  <si>
    <t>Theo dõi monitor [Nội]</t>
  </si>
  <si>
    <t>THAY BAÊNG BOÛNG</t>
  </si>
  <si>
    <t>Chưa duyệt DMKT</t>
  </si>
  <si>
    <t>Chọc dịch màng bụng</t>
  </si>
  <si>
    <t>03.2354.0077</t>
  </si>
  <si>
    <t xml:space="preserve">Chọc dò dịch màng phổi </t>
  </si>
  <si>
    <t>02.0009.0077</t>
  </si>
  <si>
    <t>THÔÛ OXY LOAÏI I</t>
  </si>
  <si>
    <t>THÔÛ OXY LOAÏI II</t>
  </si>
  <si>
    <t>Oxy III (3-5 l/p)</t>
  </si>
  <si>
    <t>THÔÛ OXY LOAÏI III</t>
  </si>
  <si>
    <t>THÔÛ OXY LOAÏI IV</t>
  </si>
  <si>
    <t>THÔÛ OXY LOAÏI V</t>
  </si>
  <si>
    <t xml:space="preserve">Đặt catheter tĩnh mạch trung tâm nhiều nòng </t>
  </si>
  <si>
    <t>Chỉ AD với trường hợp lọc máu</t>
  </si>
  <si>
    <t>04C2.103</t>
  </si>
  <si>
    <t xml:space="preserve">Định nhóm máu tại giường bệnh trước truyền máu </t>
  </si>
  <si>
    <t>BẢNG GIÁ DỊCH VỤ KỸ THUẬT KHOA NỘI</t>
  </si>
  <si>
    <t>BHYT (theo TT13)</t>
  </si>
  <si>
    <t>1.080/giờ</t>
  </si>
  <si>
    <t>1.620/giờ</t>
  </si>
  <si>
    <t>2.700/giờ</t>
  </si>
  <si>
    <t>3.780/giờ</t>
  </si>
  <si>
    <t>4.860/giờ</t>
  </si>
  <si>
    <t>Dịch vụ theo yêu cầu /ngoài giờ</t>
  </si>
  <si>
    <t xml:space="preserve">                       PHÒNG TCKT                                       Độc Lập - Tự Do - Hạnh Phúc  </t>
  </si>
  <si>
    <t xml:space="preserve">    BẢNG GIÁ DỊCH VỤ KỸ THUẬT NỘI SOI</t>
  </si>
  <si>
    <t>GIÁ CŨ</t>
  </si>
  <si>
    <t>MATT13</t>
  </si>
  <si>
    <t>MATT37/STT</t>
  </si>
  <si>
    <t xml:space="preserve">       BHYT       (theo TT39)</t>
  </si>
  <si>
    <t>Nội soi thực quản - dạ dày - tá tràng không sinh thiết</t>
  </si>
  <si>
    <t>STT 135</t>
  </si>
  <si>
    <t>02.0305.0135</t>
  </si>
  <si>
    <t xml:space="preserve">         /135</t>
  </si>
  <si>
    <t>Nội soi thực quản - dạ dày - tá tràng có sinh thiết  (Đã bao gồm test HP)</t>
  </si>
  <si>
    <t>Đã bg chi phí test HP</t>
  </si>
  <si>
    <t>04C2.88</t>
  </si>
  <si>
    <t>02.0305.0134</t>
  </si>
  <si>
    <t>04C2.88/134</t>
  </si>
  <si>
    <t>Nội soi dạ dày làm clo test</t>
  </si>
  <si>
    <t>STT 139</t>
  </si>
  <si>
    <t xml:space="preserve">          /139</t>
  </si>
  <si>
    <t>Nội soi đại trực tràng toàn bộ ống mềm không sinh thiết</t>
  </si>
  <si>
    <t>04C2.89</t>
  </si>
  <si>
    <t>02.0259.0137</t>
  </si>
  <si>
    <t>04C2.89/137</t>
  </si>
  <si>
    <t>Nội soi đại trực tràng toàn bộ ống mềm có sinh thiết</t>
  </si>
  <si>
    <t>04C2.90</t>
  </si>
  <si>
    <t>02.0262.0136</t>
  </si>
  <si>
    <t>04C2.90/136</t>
  </si>
  <si>
    <t>Nội soi trực tràng ống mềm không sinh thiết</t>
  </si>
  <si>
    <t>04C2.91</t>
  </si>
  <si>
    <t>02.0308.0139</t>
  </si>
  <si>
    <t>04C2.91/139</t>
  </si>
  <si>
    <t>Nội soi trực tràng ống mềm có sinh thiết</t>
  </si>
  <si>
    <t>04C2.92</t>
  </si>
  <si>
    <t>02.0309.0138</t>
  </si>
  <si>
    <t>04C2.92/138</t>
  </si>
  <si>
    <t>Nội soi ổ bụng</t>
  </si>
  <si>
    <t>04C2.85</t>
  </si>
  <si>
    <t>04C2.85/142</t>
  </si>
  <si>
    <t>Nội soi ổ bụng có sinh thiết</t>
  </si>
  <si>
    <t>04C2.86</t>
  </si>
  <si>
    <t>02.0289.0143</t>
  </si>
  <si>
    <t>04C2.86/143</t>
  </si>
  <si>
    <t>Phụ thu nội soi dạ dày - tá tràng / trực tràng ngoài giờ</t>
  </si>
  <si>
    <t>Phụ thu nội soi đại tràng ngoài giờ</t>
  </si>
  <si>
    <t>Tân Phú, ngày 13 tháng 01 năm 2020</t>
  </si>
  <si>
    <t xml:space="preserve">                                BỆNH VIỆN QUẬN TÂN PHÚ     CỘNG HÒA XÃ HỘI CHỦ NGHĨA VIỆT NAM</t>
  </si>
  <si>
    <t xml:space="preserve">                                        PHÒNG TCKT                                            Độc Lập - Tự Do - Hạnh Phúc  </t>
  </si>
  <si>
    <t xml:space="preserve">         BẢNG GIÁ DỊCH VỤ KỸ THUẬT KHOA NHA</t>
  </si>
  <si>
    <t xml:space="preserve">     BHYT    (theo TT39)</t>
  </si>
  <si>
    <t xml:space="preserve">    Dịch vụ      (theo TT37)</t>
  </si>
  <si>
    <t>NHỔ RĂNG VÀ TIỂU PHẪU THUẬT</t>
  </si>
  <si>
    <t>Mã TT13</t>
  </si>
  <si>
    <t>Nhổ răng sữa</t>
  </si>
  <si>
    <t>04C3.5.1.256</t>
  </si>
  <si>
    <t>16.0238.1029</t>
  </si>
  <si>
    <t>37.8D09.1029</t>
  </si>
  <si>
    <t>Nhổ chân răng sữa</t>
  </si>
  <si>
    <t>16.0239.1029</t>
  </si>
  <si>
    <t>Phẫu thuật nhổ răng ngầm</t>
  </si>
  <si>
    <t>03C2.5.1.2</t>
  </si>
  <si>
    <t>16.0198.1026</t>
  </si>
  <si>
    <t>37.8D09.1026</t>
  </si>
  <si>
    <t>Nhổ răng vĩnh viễn</t>
  </si>
  <si>
    <t>16.0203.1026</t>
  </si>
  <si>
    <t>Nhổ răng thừa</t>
  </si>
  <si>
    <t>16.0206.1026</t>
  </si>
  <si>
    <t>Nhổ răng vĩnh viễn lung lay</t>
  </si>
  <si>
    <t>03C2.5.1.1</t>
  </si>
  <si>
    <t>16.0204.1025</t>
  </si>
  <si>
    <t>37.8D09.1025</t>
  </si>
  <si>
    <t>Phẫu thuật nhổ răng khôn mọc lệch hàm dưới</t>
  </si>
  <si>
    <t>04C3.5.1.258</t>
  </si>
  <si>
    <t>16.0200.1028</t>
  </si>
  <si>
    <t>37.8D09.1028</t>
  </si>
  <si>
    <t>Phẫu thuật nhổ răng khôn mọc lệch hàm trên</t>
  </si>
  <si>
    <t>16.0199.1028</t>
  </si>
  <si>
    <t>Phẫu thuật nhổ răng khôn mọc lệch có cắt thân</t>
  </si>
  <si>
    <t>16.0201.1028</t>
  </si>
  <si>
    <t>Phẫu thuật nhổ răng khôn mọc lệch có cắt thân chia chân răng</t>
  </si>
  <si>
    <t>16.0202.1028</t>
  </si>
  <si>
    <t>Phẫu thuật nhổ răng lạc chỗ</t>
  </si>
  <si>
    <t>03C2.5.1.16</t>
  </si>
  <si>
    <t>16.0197.1036</t>
  </si>
  <si>
    <t>37.8D09.1036</t>
  </si>
  <si>
    <t>Cắt lợi trùm răng khôn hàm dưới</t>
  </si>
  <si>
    <t>03C2.5.1.3</t>
  </si>
  <si>
    <t>16.0214.1007</t>
  </si>
  <si>
    <t>37.8D09.1007</t>
  </si>
  <si>
    <t>Nhổ chân răng vĩnh viễn</t>
  </si>
  <si>
    <t>03C2.5.1.7</t>
  </si>
  <si>
    <t>16.0205.1024</t>
  </si>
  <si>
    <t>37.8D09.1024</t>
  </si>
  <si>
    <t>Lấy cao răng [lấy cao răng và đánh bóng hai hàm]</t>
  </si>
  <si>
    <t>04C3.5.1.260</t>
  </si>
  <si>
    <t>16.0043.1020</t>
  </si>
  <si>
    <t>37.8D09.1020</t>
  </si>
  <si>
    <t>Lấy cao răng [lấy cao răng và đánh bóng một vùng/một hàm]</t>
  </si>
  <si>
    <t>04C3.5.1.259</t>
  </si>
  <si>
    <t>16.0043.1021</t>
  </si>
  <si>
    <t>37.8D09.1021</t>
  </si>
  <si>
    <t>Phẫu thuật nạo túi lợi</t>
  </si>
  <si>
    <t>03C2.5.1.10</t>
  </si>
  <si>
    <t>16.0035.1023</t>
  </si>
  <si>
    <t>37.8D09.1023</t>
  </si>
  <si>
    <t>Chích áp xe lợi</t>
  </si>
  <si>
    <t>16.0042.0000</t>
  </si>
  <si>
    <t>Nắn sai khớp thái dương hàm</t>
  </si>
  <si>
    <t>03C2.5.1.11</t>
  </si>
  <si>
    <t>16.0335.1022</t>
  </si>
  <si>
    <t>37.8D09.1022</t>
  </si>
  <si>
    <t>Cấy lại răng bị bật khỏi ổ răng</t>
  </si>
  <si>
    <t>03C2.5.1.20</t>
  </si>
  <si>
    <t>16.0220.1042</t>
  </si>
  <si>
    <t>37.8D09.1042</t>
  </si>
  <si>
    <t>Phẫu thuật tạo hình xương ổ răng</t>
  </si>
  <si>
    <t>Phẫu thuật cắt cuống răng</t>
  </si>
  <si>
    <t>16.0211.0000</t>
  </si>
  <si>
    <t>37.8D09.0000</t>
  </si>
  <si>
    <t>37.8B00.0075</t>
  </si>
  <si>
    <t>Cắt lợi xơ cho răng mọc</t>
  </si>
  <si>
    <t>16.0213.0000</t>
  </si>
  <si>
    <t>ĐIỀU TRỊ RĂNG</t>
  </si>
  <si>
    <t>03C2.5.2.1</t>
  </si>
  <si>
    <t>37.8D09.1019</t>
  </si>
  <si>
    <t>Điều trị răng sữa sâu ngà phục hồi bằng Glassionomer Cement (GiC)</t>
  </si>
  <si>
    <t>03.1954.1019</t>
  </si>
  <si>
    <t>Điều trị sâu ngà răng phục hồi bằng Amalgam</t>
  </si>
  <si>
    <t>03C2.5.2.7</t>
  </si>
  <si>
    <t>37.8D09.1031</t>
  </si>
  <si>
    <t xml:space="preserve">Điều trị sâu ngà răng phục hồi bằng Composite </t>
  </si>
  <si>
    <t>16.0068.1031</t>
  </si>
  <si>
    <t>Điều trị sâu ngà răng phục hồi bằng GlassIonomer Cement</t>
  </si>
  <si>
    <t>16.0070.1031</t>
  </si>
  <si>
    <t>Điều trị sâu ngà răng phục hồi bằng GlassIonomer Cement (GIC) kết hợp Composite</t>
  </si>
  <si>
    <t>16.0067.1031</t>
  </si>
  <si>
    <t>Điều trị sâu răng sớm bằng Fluor (phòng ngừa sâu răng với thuốc bôi bề mặt)</t>
  </si>
  <si>
    <t>Phục hồi cổ răng bằng Composite</t>
  </si>
  <si>
    <t>03C2.5.2.14</t>
  </si>
  <si>
    <t>16.0072.1018</t>
  </si>
  <si>
    <t>37.8D09.1018</t>
  </si>
  <si>
    <t>Điều trị tủy răng và hàn kín hệ thống ống tủy bằng Gutta percha nguội có sử dụng trâm xoay máy (Răng Số 1 hoặc 2 hoặc 3)</t>
  </si>
  <si>
    <t>03C2.5.2.9</t>
  </si>
  <si>
    <t>16.0054.1014</t>
  </si>
  <si>
    <t>37.8D09.1014</t>
  </si>
  <si>
    <t>Điều trị tủy răng và hàn kín hệ thống ống tủy bằng Gutta percha nguội có sử dụng trâm xoay cầm tay (Răng Số 1 hoặc 2 hoặc 3)</t>
  </si>
  <si>
    <t>16.0052.1014</t>
  </si>
  <si>
    <t>Điều trị tủy răng và hàn kín hệ thống ống tủy bằng Gutta percha nguội có sử dụng trâm xoay máy (Răng Số 4 hoặc 5 )</t>
  </si>
  <si>
    <t>03C2.5.2.10</t>
  </si>
  <si>
    <t>16.0054.1012</t>
  </si>
  <si>
    <t>37.8D09.1012</t>
  </si>
  <si>
    <t>Điều trị tủy răng và hàn kín hệ thống ống tủy bằng Gutta percha nguội có sử dụng trâm xoay cầm tay (Răng Số 4 hoặc 5 )</t>
  </si>
  <si>
    <t>16.0052.1012</t>
  </si>
  <si>
    <t>Điều trị tủy răng và hàn kín hệ thống ống tủy bằng Gutta percha nguội có sử dụng trâm xoay máy (Răng Số 6 hoặc số 7 hàm trên)</t>
  </si>
  <si>
    <t>03C2.5.2.12</t>
  </si>
  <si>
    <t>16.0054.1015</t>
  </si>
  <si>
    <t>37.8D09.1015</t>
  </si>
  <si>
    <t>Điều trị tủy răng và hàn kín hệ thống ống tủy bằng Gutta percha nguội có sử dụng trâm xoay cầm tay (Răng Số 6 hoặc số 7 hàm trên)</t>
  </si>
  <si>
    <t>16.0052.1015</t>
  </si>
  <si>
    <t>Điều trị tủy răng và hàn kín hệ thống ống tủy bằng Gutta percha nguội có sử dụng trâm xoay máy (Răng Số 6 hàm dưới hoặc số 7 hàm dưới)</t>
  </si>
  <si>
    <t>03C2.5.2.11</t>
  </si>
  <si>
    <t>16.0054.1013</t>
  </si>
  <si>
    <t>37.8D09.1013</t>
  </si>
  <si>
    <t>Điều trị tủy răng và hàn kín hệ thống ống tủy bằng Gutta percha nguội có sử dụng trâm xoay cầm tay (Răng Số 6 hàm dưới hoặc số 7 hàm dưới)</t>
  </si>
  <si>
    <t>16.0052.1013</t>
  </si>
  <si>
    <t>Điều trị tủy răng số 8 hàm trên</t>
  </si>
  <si>
    <t>Điều trị tủy răng số 8 hàm dưới</t>
  </si>
  <si>
    <t>Điều trị tủy răng sữa [một chân]</t>
  </si>
  <si>
    <t>03C2.5.2.4</t>
  </si>
  <si>
    <t>16.0232.1016</t>
  </si>
  <si>
    <t>37.8D09.1016</t>
  </si>
  <si>
    <t>Điều trị tủy răng sữa [nhiều chân]</t>
  </si>
  <si>
    <t>03C2.5.2.5</t>
  </si>
  <si>
    <t>16.0232.1017</t>
  </si>
  <si>
    <t>37.8D09.1017</t>
  </si>
  <si>
    <t>Trám răng thẩm mỹ</t>
  </si>
  <si>
    <t>Điều trị tủy lại</t>
  </si>
  <si>
    <t>03C2.5.2.13</t>
  </si>
  <si>
    <t>16.0061.1011</t>
  </si>
  <si>
    <t>37.8D09.1011</t>
  </si>
  <si>
    <t>Cắt u lợi đường kính dưới hoặc bằng 2cm</t>
  </si>
  <si>
    <t>chưa duyệt DMKT</t>
  </si>
  <si>
    <t>Phẫu thuật cắt phanh má</t>
  </si>
  <si>
    <t>03C2.5.1.19</t>
  </si>
  <si>
    <t>16.0218.1041</t>
  </si>
  <si>
    <t>37.8D09.1041</t>
  </si>
  <si>
    <t>Phẫu thuật cắt phanh lưỡi</t>
  </si>
  <si>
    <t>16.0216.1041</t>
  </si>
  <si>
    <t>Phẫu thuật cắt phanh môi</t>
  </si>
  <si>
    <t>16.0217.1041</t>
  </si>
  <si>
    <t>Phẫu thuật vạt điều trị túi quanh răng</t>
  </si>
  <si>
    <t>Điều trị đóng cuống răng bằng Canxi Hydroxit</t>
  </si>
  <si>
    <t>STT1050</t>
  </si>
  <si>
    <t>16.0233.1050</t>
  </si>
  <si>
    <t>37.8D09.1050</t>
  </si>
  <si>
    <t>Điều trị đóng cuống răng bằng MTA</t>
  </si>
  <si>
    <t>16.0234.1050</t>
  </si>
  <si>
    <t>Nhổ răng số 8 thường</t>
  </si>
  <si>
    <t>04C3.5.1.257</t>
  </si>
  <si>
    <t>Nhổ răng số 8 biến chứng khít hàm</t>
  </si>
  <si>
    <t>Trám bít hố rãnh</t>
  </si>
  <si>
    <t>03C2.5.2.2</t>
  </si>
  <si>
    <t>Trần Thị Kim Loan</t>
  </si>
  <si>
    <t xml:space="preserve">                            BỆNH VIỆN QUẬN TÂN PHÚ              CỘNG HÒA XÃ HỘI CHỦ NGHĨA VIỆT NAM</t>
  </si>
  <si>
    <t xml:space="preserve">                      PHÒNG TCKT                                                Độc Lập - Tự Do - Hạnh Phúc  </t>
  </si>
  <si>
    <t xml:space="preserve">     BẢNG GIÁ DỊCH VỤ KỸ THUẬT KHOA MẮT</t>
  </si>
  <si>
    <t>MA TĐ</t>
  </si>
  <si>
    <t xml:space="preserve">      BHYT     (theo TT39)</t>
  </si>
  <si>
    <t>Dịch vụ     (theo TT37)</t>
  </si>
  <si>
    <t>Đo khúc xạ máy</t>
  </si>
  <si>
    <t>ĐO KHUÙC XAÏ MAÙY</t>
  </si>
  <si>
    <t>03C2.3.1</t>
  </si>
  <si>
    <t>14.0258.0754</t>
  </si>
  <si>
    <t>37.8D07.0754</t>
  </si>
  <si>
    <t>Đo khúc xạ khách quan (soi bóng đồng tử - Skiascope)</t>
  </si>
  <si>
    <t>ĐO THỊ LỰC KHAÙCH QUAN</t>
  </si>
  <si>
    <t>03C2.3.29</t>
  </si>
  <si>
    <t>14.0257.0848</t>
  </si>
  <si>
    <t>37.8D07.0848</t>
  </si>
  <si>
    <t>Đo nhãn áp (Maclakov, Goldmann, Schiotz…..)</t>
  </si>
  <si>
    <t>ĐO NHAÕN AÙP (Maclakov, Goldmann, Schiotz…)</t>
  </si>
  <si>
    <t>04C3.3.199</t>
  </si>
  <si>
    <t>14.0255.0755</t>
  </si>
  <si>
    <t>37.8D07.0755</t>
  </si>
  <si>
    <t>Đo khúc xạ giác mạc Javal</t>
  </si>
  <si>
    <t>ĐO KHUÙC XAÏ GIAÙC MAÏC JAVAL</t>
  </si>
  <si>
    <t>04C3.3.200</t>
  </si>
  <si>
    <t>14.0259.0753</t>
  </si>
  <si>
    <t>37.8D07.0753</t>
  </si>
  <si>
    <t>Soi đáy mắt trực tiếp</t>
  </si>
  <si>
    <t>SOI ÑAÙY MẮT TRÖÏC TIEÁP</t>
  </si>
  <si>
    <t>04C3.3.203</t>
  </si>
  <si>
    <t>14.0218.0849</t>
  </si>
  <si>
    <t>37.8D07.0849</t>
  </si>
  <si>
    <t>Siêu âm mắt (siêu âm thường qui)</t>
  </si>
  <si>
    <t>SIEÂU AÂM  MAÉT (SIEÂU AÂM THÖÔØNG QUI)</t>
  </si>
  <si>
    <t>03C2.3.81</t>
  </si>
  <si>
    <t>14.0240.0845</t>
  </si>
  <si>
    <t>37.8D07.0845</t>
  </si>
  <si>
    <t>Nặn tuyến bờ mi, đánh bờ mi [NẶN TUYẾN BỜ MI]</t>
  </si>
  <si>
    <t>NẶN TUYẾN BÔØ MI, ÑAÙNH BÔØ MI</t>
  </si>
  <si>
    <t>03C2.3.14</t>
  </si>
  <si>
    <t>14.0210.0799</t>
  </si>
  <si>
    <t>37.8D07.0799</t>
  </si>
  <si>
    <t>Bơm rửa lệ đạo</t>
  </si>
  <si>
    <t>BÔM RÖÛA LEÄ ÑAÏO</t>
  </si>
  <si>
    <t>STT730</t>
  </si>
  <si>
    <t>14.0206.0730</t>
  </si>
  <si>
    <t>37.8D07.0730</t>
  </si>
  <si>
    <t>Bơm thông lệ đạo [1 Mắt]</t>
  </si>
  <si>
    <t>BƠM THOÂNG LỆ ĐẠO (1M)</t>
  </si>
  <si>
    <t>04C3.3.206</t>
  </si>
  <si>
    <t>14.0197.0855</t>
  </si>
  <si>
    <t>37.8D07.0855</t>
  </si>
  <si>
    <t>Bơm thông lệ đạo [2 Mắt]</t>
  </si>
  <si>
    <t>BƠM THOÂNG LỆ ĐẠO (2M)</t>
  </si>
  <si>
    <t>04C3.3.207</t>
  </si>
  <si>
    <t>14.0197.0854</t>
  </si>
  <si>
    <t>37.8D07.0854</t>
  </si>
  <si>
    <t>Lấy dị vật kết mạc</t>
  </si>
  <si>
    <t xml:space="preserve">LẤY DÒ VAÄT KẾT MẠC </t>
  </si>
  <si>
    <t>04C3.3.209</t>
  </si>
  <si>
    <t>14.0200.0782</t>
  </si>
  <si>
    <t>37.8D07.0782</t>
  </si>
  <si>
    <t>Lấy dị vật giác mạc sâu [nông, gây tê]</t>
  </si>
  <si>
    <t>LẤY DÒ VAÄT GIAÙC MAÏC SAÂU</t>
  </si>
  <si>
    <t>04C3.3.210</t>
  </si>
  <si>
    <t>14.0166.0778</t>
  </si>
  <si>
    <t>37.8D07.0778</t>
  </si>
  <si>
    <t>Lấy dị vật giác mạc sâu [sâu, gây tê]</t>
  </si>
  <si>
    <t>04C3.3.211</t>
  </si>
  <si>
    <t>14.0166.0780</t>
  </si>
  <si>
    <t>37.8D07.0780</t>
  </si>
  <si>
    <t>Chích chắp, lẹo, nang lông mi; chích áp xe mi, kết mạc</t>
  </si>
  <si>
    <t xml:space="preserve">CHÍCH CHẮP,LẸO, NANG LOÂNG MI; CHÍCH APXE MI, KEÁT MAÏC </t>
  </si>
  <si>
    <t>04C3.3.208</t>
  </si>
  <si>
    <t>14.0207.0738</t>
  </si>
  <si>
    <t>37.8D07.0738</t>
  </si>
  <si>
    <t>Cắt bỏ những u nhỏ, kyst, sẹo của da, tổ chức dưới da</t>
  </si>
  <si>
    <t>CẮT BỎ NHỮNG U NHỎ, CYST, SẸO CỦA DA, TỔ CHỨC DƯỚI DA</t>
  </si>
  <si>
    <t>chờ tương ñương</t>
  </si>
  <si>
    <t>Cắt bỏ chắp có bọc</t>
  </si>
  <si>
    <t>CAÉT BOÛ CHAÉP COÙ BOÏC</t>
  </si>
  <si>
    <t>14.0167.0738</t>
  </si>
  <si>
    <t>Tiêm dưới kết mạc</t>
  </si>
  <si>
    <t xml:space="preserve">TIEÂM DƯỚI KEÁT MAÏC </t>
  </si>
  <si>
    <t>04C3.3.205</t>
  </si>
  <si>
    <t>14.0193.0856</t>
  </si>
  <si>
    <t>37.8D07.0856</t>
  </si>
  <si>
    <t>Tiêm hậu nhãn cầu</t>
  </si>
  <si>
    <t xml:space="preserve">TIEÂM HAÄU NHAÕN CAÀU </t>
  </si>
  <si>
    <t>04C3.3.204</t>
  </si>
  <si>
    <t>14.0195.0857</t>
  </si>
  <si>
    <t>37.8D07.0857</t>
  </si>
  <si>
    <t>Rửa cùng đồ</t>
  </si>
  <si>
    <t>RÖÛA CUØNG ÑOÀ</t>
  </si>
  <si>
    <t>AD cho 1M hoặc 2M</t>
  </si>
  <si>
    <t>03C2.3.10</t>
  </si>
  <si>
    <t>14.0211.0842</t>
  </si>
  <si>
    <t>37.8D07.0842</t>
  </si>
  <si>
    <t>Đốt lông xiêu, nhổ lông siêu</t>
  </si>
  <si>
    <t>ÑOÁT LOÂNG SIEÂU, NHOÅ LOÂNG SIEÂU</t>
  </si>
  <si>
    <t>03C2.3.16</t>
  </si>
  <si>
    <t>14.0205.0759</t>
  </si>
  <si>
    <t>37.8D07.0759</t>
  </si>
  <si>
    <t>Lấy calci kết mạc</t>
  </si>
  <si>
    <t>LẤY CALCI KEÁT MAÏC</t>
  </si>
  <si>
    <t>03C2.3.15</t>
  </si>
  <si>
    <t>14.0202.0785</t>
  </si>
  <si>
    <t>37.8D07.0785</t>
  </si>
  <si>
    <t>Cắt u da mi không ghép</t>
  </si>
  <si>
    <t>CAÉT U DA MI KHOÂNG GHEÙP</t>
  </si>
  <si>
    <t>03C2.3.38</t>
  </si>
  <si>
    <t>14.0083.0836</t>
  </si>
  <si>
    <t>37.8D07.0836</t>
  </si>
  <si>
    <t>Mổ u vàng 1M</t>
  </si>
  <si>
    <t>MOÅ U VAØNG 1M</t>
  </si>
  <si>
    <t>PT u tái tạo bờ mi</t>
  </si>
  <si>
    <t>PT U TAÙI TẠO BỜ MI</t>
  </si>
  <si>
    <t>PT MỘNG ĐƠN THUẦN (Gaây teâ)</t>
  </si>
  <si>
    <t>04C3.3.217</t>
  </si>
  <si>
    <t>14.0165.0823</t>
  </si>
  <si>
    <t>37.8D07.0823</t>
  </si>
  <si>
    <t>Phẫu thuật mộng có ghép (kết mạc rời tự thân, màng ối...) có hoặc không áp thuốc chống chuyển hoá</t>
  </si>
  <si>
    <t xml:space="preserve">PT MỘNG COÙ GHEÙP (KEÁT MAÏC RỜI TÖÏ THAÂN, MAØNG ỐI, …) COÙ HOẶC KHOÂNG AÙP THUỐC CHỐNG CHUYỂN HOÙA  </t>
  </si>
  <si>
    <t>03C2.3.70</t>
  </si>
  <si>
    <t>14.0065.0824</t>
  </si>
  <si>
    <t>37.8D07.0824</t>
  </si>
  <si>
    <t>Phẫu thuật mộng có ghép (kết mạc rời tự thân, màng ối...) có hoặc không áp thuốc chống chuyển hoá [gây tê]</t>
  </si>
  <si>
    <t>04C3.3.212</t>
  </si>
  <si>
    <t>14.0065.0809</t>
  </si>
  <si>
    <t>37.8D07.0809</t>
  </si>
  <si>
    <t>Phẫu thuật mộng có ghép (kết mạc rời tự thân, màng ối...) có hoặc không áp thuốc chống chuyển hóa [gây mê]</t>
  </si>
  <si>
    <t>04C3.3.223</t>
  </si>
  <si>
    <t>14.0065.0808</t>
  </si>
  <si>
    <t>37.8D07.0808</t>
  </si>
  <si>
    <t>GM</t>
  </si>
  <si>
    <t>Cắt mộng phương pháp vùi, cắt bỏ đơn thuần</t>
  </si>
  <si>
    <t>CAÉT MOÄNG PHÖÔNG PHAÙP VUØI, CAÉT BOÛ ÑÔN THUAÀN</t>
  </si>
  <si>
    <t xml:space="preserve">PHAÃU THUAÄT QUAËM </t>
  </si>
  <si>
    <t>04C3.3.213</t>
  </si>
  <si>
    <t>14.0187.0789</t>
  </si>
  <si>
    <t>37.8D07.0789</t>
  </si>
  <si>
    <t>04C3.3.214</t>
  </si>
  <si>
    <t>14.0187.0791</t>
  </si>
  <si>
    <t>37.8D07.0791</t>
  </si>
  <si>
    <t>04C3.3.215</t>
  </si>
  <si>
    <t>14.0187.0792</t>
  </si>
  <si>
    <t>37.8D07.0792</t>
  </si>
  <si>
    <t>04C3.3.216</t>
  </si>
  <si>
    <t>14.0187.0795</t>
  </si>
  <si>
    <t>37.8D07.0795</t>
  </si>
  <si>
    <t>Phẫu thuật quặm [1 mi - mê]</t>
  </si>
  <si>
    <t>04C3.3.224</t>
  </si>
  <si>
    <t>14.0187.0788</t>
  </si>
  <si>
    <t>37.8D07.0788</t>
  </si>
  <si>
    <t>Phẫu thuật quặm [2 mi - mê]</t>
  </si>
  <si>
    <t>04C3.3.225</t>
  </si>
  <si>
    <t>14.0187.0790</t>
  </si>
  <si>
    <t>37.8D07.0790</t>
  </si>
  <si>
    <t>Phẫu thuật quặm [3 mi - mê]</t>
  </si>
  <si>
    <t>04C3.3.226</t>
  </si>
  <si>
    <t>14.0187.0793</t>
  </si>
  <si>
    <t>37.8D07.0793</t>
  </si>
  <si>
    <t>Phẫu thuật quặm [4 mi - mê]</t>
  </si>
  <si>
    <t>04C3.3.227</t>
  </si>
  <si>
    <t>14.0187.0794</t>
  </si>
  <si>
    <t>37.8D07.0794</t>
  </si>
  <si>
    <t>PT Quặm  (Pana, Guenod, Nataf, trabut)</t>
  </si>
  <si>
    <t>PT QUAËM (Pana, Guenod, Nataf, trabut)</t>
  </si>
  <si>
    <t>Phẫu thuật rút ngắn cơ nâng mi trên điều trị sụp mi</t>
  </si>
  <si>
    <t xml:space="preserve">PT RUÙT NGAÉN CÔ NAÂNG MI TREÂN ÑIEÀU TRÒ SỤP MI </t>
  </si>
  <si>
    <t>03C2.3.26</t>
  </si>
  <si>
    <t>14.0118.0826</t>
  </si>
  <si>
    <t>37.8D07.0826</t>
  </si>
  <si>
    <t>Khâu phục hồi bờ mi</t>
  </si>
  <si>
    <t xml:space="preserve">KHAÂU PHỤC HỒI BỜ MI </t>
  </si>
  <si>
    <t>03C2.3.55</t>
  </si>
  <si>
    <t>14.0172.0772</t>
  </si>
  <si>
    <t>37.8D07.0772</t>
  </si>
  <si>
    <t>Khâu cò mi, tháo cò</t>
  </si>
  <si>
    <t>KHAÂU COØ MI, THAÙO COØ</t>
  </si>
  <si>
    <t>03C2.3.64</t>
  </si>
  <si>
    <t>14.0168.0764</t>
  </si>
  <si>
    <t>37.8D07.0764</t>
  </si>
  <si>
    <t>Xử lý vết thương phần mềm, tổn thương nông vùng mắt</t>
  </si>
  <si>
    <t>XÖÛ LYÙ VEÁT THÖÔNG PHAÀN MEÀM, TỔN THƯƠNG NOÂNG VUØNG MẮT</t>
  </si>
  <si>
    <t>03C2.3.56</t>
  </si>
  <si>
    <t>14.0174.0773</t>
  </si>
  <si>
    <t>37.8D07.0773</t>
  </si>
  <si>
    <t>Chữa bỏng mắt do hàn điện</t>
  </si>
  <si>
    <t>CHỮA BỎNG MẮT DO HAØN ĐIỆN</t>
  </si>
  <si>
    <t>03C2.3.9</t>
  </si>
  <si>
    <t>37.8D07.0741</t>
  </si>
  <si>
    <t>Chữa bỏng mắt do hóa chất</t>
  </si>
  <si>
    <t>CHỮA BỎNG MẮT DO HOÙA CHẤT</t>
  </si>
  <si>
    <t>Cắt chỉ khâu giác mạc</t>
  </si>
  <si>
    <t>CẮT CHỈ GIAÙC MẠC</t>
  </si>
  <si>
    <t>14.0192.0075</t>
  </si>
  <si>
    <t>Cắt chỉ khâu kết mạc</t>
  </si>
  <si>
    <t>CẮT CHỈ KẾT MẠC</t>
  </si>
  <si>
    <t>14.0204.0075</t>
  </si>
  <si>
    <t>CẮT CHỈ</t>
  </si>
  <si>
    <t>Cắt chỉ sau phẫu thuật sụp mi</t>
  </si>
  <si>
    <t>CẮT CHỈ SAU PT SUÏP MI</t>
  </si>
  <si>
    <t>14.0112.0075</t>
  </si>
  <si>
    <t>Cắt chỉ sau phẫu thuật lác</t>
  </si>
  <si>
    <t>CẮT CHỈ SAU PT LAÙC</t>
  </si>
  <si>
    <t>14.0111.0075</t>
  </si>
  <si>
    <t>Cắt chỉ khâu da mi đơn giản</t>
  </si>
  <si>
    <t>CẮT CHỈ KHAÂU DA MI ÑÔN GIAÛN</t>
  </si>
  <si>
    <t>14.0203.0075</t>
  </si>
  <si>
    <t>KHAÂU DA MI ÑÔN GIAÛN</t>
  </si>
  <si>
    <t>04C3.3.219</t>
  </si>
  <si>
    <t>14.0171.0769</t>
  </si>
  <si>
    <t>37.8D07.0769</t>
  </si>
  <si>
    <t>Khâu kết mạc</t>
  </si>
  <si>
    <t xml:space="preserve">KHAÂU KẾT MẠC </t>
  </si>
  <si>
    <t>14.0201.0769</t>
  </si>
  <si>
    <t>Cắt u kết mạc không vá</t>
  </si>
  <si>
    <t>03C2.3.66</t>
  </si>
  <si>
    <t>12.0107.0737</t>
  </si>
  <si>
    <t>37.8D07.0737</t>
  </si>
  <si>
    <t>Vá da tạo hình mi</t>
  </si>
  <si>
    <t>VAÙ DA TAÏO HÌNH MI</t>
  </si>
  <si>
    <t>03C2.3.44</t>
  </si>
  <si>
    <t>14.0124.0838</t>
  </si>
  <si>
    <t>37.8D07.0838</t>
  </si>
  <si>
    <t>Phẫu thuật tán nhuyễn thể thủy tinh bằng siêu âm (Phaco) có hoặc không đặt IOL</t>
  </si>
  <si>
    <t>PHẪU THUAÄT TAÙN NHUYEÃN THEÅ THUÛY TINH THEÅ BAÈNG SIEÂU AÂM (PHACO) COÙ HOAËC KHOÂNG ÑAËT IOL</t>
  </si>
  <si>
    <t>Cộng thêm tiền phụ thu PT : 2.000.000</t>
  </si>
  <si>
    <t>03C2.3.94</t>
  </si>
  <si>
    <t>14.0005.0815</t>
  </si>
  <si>
    <t>37.8D07.0815</t>
  </si>
  <si>
    <t>Cắt thể thủy tinh, dịch kính có hoặc không cố định IOL</t>
  </si>
  <si>
    <t>CAÉT THEÅ THUÛY TINH, DÒCH KÍNH COÙ HOAËC KHOÂNG COÁ ÑÒNH IOL</t>
  </si>
  <si>
    <t>Chưa bg đầu cắt</t>
  </si>
  <si>
    <t>03C2.3.35</t>
  </si>
  <si>
    <t>14.0043.0811</t>
  </si>
  <si>
    <t>37.8D07.0811</t>
  </si>
  <si>
    <t>Cắt bè củng giác mạc (Trabeculectomy)</t>
  </si>
  <si>
    <t>CAÉT BEØ CUÛNG GIAÙC MAÏC (Trabeculectommy)</t>
  </si>
  <si>
    <t>03C2.3.30</t>
  </si>
  <si>
    <t>14.0180.0805</t>
  </si>
  <si>
    <t>37.8D07.0805</t>
  </si>
  <si>
    <t>Gọt giác mạc đơn thuần</t>
  </si>
  <si>
    <t>GOÏT GIAÙC MAÏC ÑÔN THUAÀN</t>
  </si>
  <si>
    <t>03C2.3.62</t>
  </si>
  <si>
    <t>14.0068.0763</t>
  </si>
  <si>
    <t>37.8D07.0763</t>
  </si>
  <si>
    <t>Phẫu thuật lác thông thường [1 mắt]</t>
  </si>
  <si>
    <t>PHẪU THUẬT LAÙC THOÂNG THÖÔØNG  (1 MẮT)</t>
  </si>
  <si>
    <t>03C2.3.28</t>
  </si>
  <si>
    <t>14.0109.0818</t>
  </si>
  <si>
    <t>37.8D07.0818</t>
  </si>
  <si>
    <t>Phẫu thuật lác thông thường [2 mắt]</t>
  </si>
  <si>
    <t>PHẪU THUẬT LAÙC THOÂNG THÖÔØNG (2 MẮT)</t>
  </si>
  <si>
    <t>03C2.3.27</t>
  </si>
  <si>
    <t>14.0109.0819</t>
  </si>
  <si>
    <t>37.8D07.0819</t>
  </si>
  <si>
    <t>Phẫu thuật mở rộng khe mi</t>
  </si>
  <si>
    <t>PHẪU THUẬT MÔÛ ROÄNG KHE MI</t>
  </si>
  <si>
    <t>03C2.3.89</t>
  </si>
  <si>
    <t>14.0136.0817</t>
  </si>
  <si>
    <t>37.8D07.0817</t>
  </si>
  <si>
    <t>Cắt bỏ túi lệ</t>
  </si>
  <si>
    <t>CẮT BỎ TÚI LỆ</t>
  </si>
  <si>
    <t>03C2.3.59</t>
  </si>
  <si>
    <t>14.0164.0732</t>
  </si>
  <si>
    <t>37.8D07.0732</t>
  </si>
  <si>
    <t>Lấy thể thủy tinh sa, lệch trong bao phối hợp cắt dịch kính có hoặc không cố định IOL</t>
  </si>
  <si>
    <t xml:space="preserve"> LAÁY THUÛY TINH THEÅ SA, LEÄCH, TRONG BAO PHOÁI HÔÏP CAÉT DÒCH KÍNH HOAËC KHOÂNG COÁ ÑÒNH IOL</t>
  </si>
  <si>
    <t>14.0042.0811</t>
  </si>
  <si>
    <t>Đo công suất thể thủy tinh nhân tạo bằng siêu âm</t>
  </si>
  <si>
    <t>ĐO TÍNH CÔNG SUẤT THỂ THỦY TINH NHÂN TẠO BẰNG SIÊU ÂM</t>
  </si>
  <si>
    <t>03C2.3.6</t>
  </si>
  <si>
    <t>14.0275.0758</t>
  </si>
  <si>
    <t>37.8D07.0758</t>
  </si>
  <si>
    <t>Nghiệm pháp phát hiện glôcôm</t>
  </si>
  <si>
    <t>NGHIỆM PHÁP PHÁT HIỆN GLÔCÔM</t>
  </si>
  <si>
    <t>03C2.3.2</t>
  </si>
  <si>
    <t>14.0252.0801</t>
  </si>
  <si>
    <t>37.8D07.0801</t>
  </si>
  <si>
    <t>Mở bao sau bằng phẫu thuật</t>
  </si>
  <si>
    <t xml:space="preserve">MỞ BAO SAU BẰNG PHẪU THUẬT </t>
  </si>
  <si>
    <t>Chưa bg đầu cắt bao sau</t>
  </si>
  <si>
    <t>03C2.3.32</t>
  </si>
  <si>
    <t>14.0051.0804</t>
  </si>
  <si>
    <t>37.8D07.0804</t>
  </si>
  <si>
    <t>Phẫu thuật cắt mống mắt chu biên</t>
  </si>
  <si>
    <t>PHẪU THUẬT CẮT MỐNG MẮT CHU BIÊN</t>
  </si>
  <si>
    <t>03C2.3.97</t>
  </si>
  <si>
    <t>14.0145.0810</t>
  </si>
  <si>
    <t>37.8D07.0810</t>
  </si>
  <si>
    <t>Phẫu thuật đặt thể thủy tinh nhân tạo (IOL) thì 2 (không cắt dịch kính)</t>
  </si>
  <si>
    <t>PHẪU THUẬT ĐẶT THEÅ THUÛY TINH NHAÂN TAÏO (IOL) THÌ 2 (KHOÂNG CAÉT DÒCH KÍNH)</t>
  </si>
  <si>
    <t>Chưa bg thể thủy tinh nhân tạo</t>
  </si>
  <si>
    <t>03C2.3.31</t>
  </si>
  <si>
    <t>14.0046.0812</t>
  </si>
  <si>
    <t>37.8D07.0812</t>
  </si>
  <si>
    <t>Phẫu thuật lấy thể thủy tinh ngoài bao có hoặc không đặt IOL</t>
  </si>
  <si>
    <t>PHẪU THUẬT LAÁY THEÅ THỦY TINH NGOÀI BAO COÙ HOAËC KHOÂNG ÑAËT IOL</t>
  </si>
  <si>
    <t>03C2.3.33</t>
  </si>
  <si>
    <t>14.0044.0833</t>
  </si>
  <si>
    <t>37.8D07.0833</t>
  </si>
  <si>
    <t>Đo sắc giác</t>
  </si>
  <si>
    <t>ĐO SẮC GIÁC</t>
  </si>
  <si>
    <t>03C2.3.4</t>
  </si>
  <si>
    <t>14.0256.0843</t>
  </si>
  <si>
    <t>37.8D07.0843</t>
  </si>
  <si>
    <t>Siêu âm bán phần trước</t>
  </si>
  <si>
    <t xml:space="preserve">SIÊU ÂM BÁN PHẦN TRƯỚC </t>
  </si>
  <si>
    <t>14.0249.0844</t>
  </si>
  <si>
    <t>37.8D07.0844</t>
  </si>
  <si>
    <t>Soi góc tiền phòng</t>
  </si>
  <si>
    <t>SOI GÓC TIỀN PHÒNG</t>
  </si>
  <si>
    <t>14.0221.0849</t>
  </si>
  <si>
    <t>Tách dính mi cầu, ghép kết mạc rời hoặc màng ối</t>
  </si>
  <si>
    <t>TAÙCH DÍNH MI CẦU, GHEÙP KẾT MẠC RÔØI HOAËC MAØNG OÁI</t>
  </si>
  <si>
    <t>03C2.3.88</t>
  </si>
  <si>
    <t>14.0070.0850</t>
  </si>
  <si>
    <t>37.8D07.0850</t>
  </si>
  <si>
    <t>Test thử cảm giác giác mạc</t>
  </si>
  <si>
    <t>TEST THỬ CẢM GIÁC GIÁC MẠC</t>
  </si>
  <si>
    <t>14.0250.0852</t>
  </si>
  <si>
    <t>37.8D07.0852</t>
  </si>
  <si>
    <t>Sinh thiết tổ chức kết mạc</t>
  </si>
  <si>
    <t>SINH THIẾT TOÅ CHÖÙC KEÁT MAÏC</t>
  </si>
  <si>
    <t>03C2.3.83</t>
  </si>
  <si>
    <t>14.0082.0847</t>
  </si>
  <si>
    <t>37.8D07.0847</t>
  </si>
  <si>
    <t xml:space="preserve">                          BỆNH VIỆN QUẬN TÂN PHÚ                      CỘNG HÒA XÃ HỘI CHỦ NGHĨA VIỆT NAM</t>
  </si>
  <si>
    <t xml:space="preserve">                       PHÒNG TCKT                                            Độc Lập - Tự Do - Hạnh Phúc  </t>
  </si>
  <si>
    <t xml:space="preserve">    BẢNG GIÁ PHẪU THUẬT PHACO</t>
  </si>
  <si>
    <t>Nội dung thu</t>
  </si>
  <si>
    <t>Tiền Phẫu thuật tán nhuyễn thể thủy tinh bằng siêu âm (Phaco) có hoặc không đặt IOL</t>
  </si>
  <si>
    <t>Phụ thu phẫu thuật phaco</t>
  </si>
  <si>
    <t>Phụ thu tiền kính</t>
  </si>
  <si>
    <t xml:space="preserve">                                BỆNH VIỆN QUẬN TÂN PHÚ           CỘNG HÒA XÃ HỘI CHỦ NGHĨA VIỆT NAM</t>
  </si>
  <si>
    <t xml:space="preserve">                   PHÒNG TCKT                                         Độc Lập - Tự Do - Hạnh Phúc  </t>
  </si>
  <si>
    <t xml:space="preserve">                BẢNG GIÁ DỊCH VỤ KỸ THUẬT KHOA TMH</t>
  </si>
  <si>
    <t>Mã TT37/STT</t>
  </si>
  <si>
    <t>BHYT (theo TT39)</t>
  </si>
  <si>
    <t xml:space="preserve">    Dịch vụ  (theo TT37)</t>
  </si>
  <si>
    <t>NHÓM TAI</t>
  </si>
  <si>
    <t>Rửa tai</t>
  </si>
  <si>
    <t xml:space="preserve">RÖÛA TAI </t>
  </si>
  <si>
    <t>Chöa duyeät DMKT</t>
  </si>
  <si>
    <t>DÒ VAÄT TAI NGOAØI ÑÔN GIAÛN (1 beân)</t>
  </si>
  <si>
    <t>04C3.4.233</t>
  </si>
  <si>
    <t>03.2117.0901</t>
  </si>
  <si>
    <t>37.8D08.0901</t>
  </si>
  <si>
    <t>DÒ VAÄT TAI NGOAØI ÑÔN GIAÛN (2 beân)</t>
  </si>
  <si>
    <t>Lấy dị vật tai (gây mê/ gây tê) [gây tê]</t>
  </si>
  <si>
    <t>DÒ VAÄT  TAI NGOAØI DÖÔÙI KÍNH HIEÅN VI (gaây teâ)</t>
  </si>
  <si>
    <t>04C3.4.234</t>
  </si>
  <si>
    <t>15.0054.0903</t>
  </si>
  <si>
    <t>37.8D08.0903</t>
  </si>
  <si>
    <t>Lấy dị vật tai (gây mê/ gây tê) [gây mê]</t>
  </si>
  <si>
    <t>DÒ VAÄT  TAI NGOAØI DÖÔÙI KÍNH HIEÅN VI (gaây meâ)</t>
  </si>
  <si>
    <t>04C3.4.252</t>
  </si>
  <si>
    <t>15.0054.0902</t>
  </si>
  <si>
    <t>37.8D08.0902</t>
  </si>
  <si>
    <t>Lấy nút biểu bì ống tai ngoài [1 bên]</t>
  </si>
  <si>
    <t>LAÁY NUÙT BIEÅU BÌ OÁNG TAI (1 beân)</t>
  </si>
  <si>
    <t>03C2.4.12</t>
  </si>
  <si>
    <t>15.0059.0908</t>
  </si>
  <si>
    <t>37.8D08.0908</t>
  </si>
  <si>
    <t>Lấy nút biểu bì ống tai ngoài [2 bên]</t>
  </si>
  <si>
    <t>LAÁY NUÙT BIEÅU BÌ OÁNG TAI (2 beân)</t>
  </si>
  <si>
    <t>Làm thuốc tai</t>
  </si>
  <si>
    <t>THUOÁC TAI</t>
  </si>
  <si>
    <t>Chưa tính tiền thuốc</t>
  </si>
  <si>
    <t>03C2.4.1</t>
  </si>
  <si>
    <t>15.0058.0899</t>
  </si>
  <si>
    <t>37.8D08.0899</t>
  </si>
  <si>
    <t>Chọc hút dịch vành tai [đơn giản]</t>
  </si>
  <si>
    <t>CHOÏC HUÙT DÒCH VAØNH TAI (ÑG)</t>
  </si>
  <si>
    <t>03C2.4.10</t>
  </si>
  <si>
    <t>15.0056.0882</t>
  </si>
  <si>
    <t>37.8D08.0882</t>
  </si>
  <si>
    <t>Chọc hút dịch vành tai [Phức tạp]</t>
  </si>
  <si>
    <t>CHOÏC HUÙT DÒCH VAØNH TAI (PT)</t>
  </si>
  <si>
    <t>Nam châm</t>
  </si>
  <si>
    <t>NAM CHAÂM</t>
  </si>
  <si>
    <t>Nội soi tai</t>
  </si>
  <si>
    <t>NOÄI SOI TAI</t>
  </si>
  <si>
    <t>Nội soi tai mũi họng</t>
  </si>
  <si>
    <t>NOÄI SOI TAI MUÕI HOÏNG</t>
  </si>
  <si>
    <t>03C2.4.37</t>
  </si>
  <si>
    <t>20.0013.0933</t>
  </si>
  <si>
    <t>37.8D08.0933</t>
  </si>
  <si>
    <t>Chích rạch màng nhĩ</t>
  </si>
  <si>
    <t>TRÍCH MAØNG NHÓ</t>
  </si>
  <si>
    <t>03C2.4.7</t>
  </si>
  <si>
    <t>15.0050.0994</t>
  </si>
  <si>
    <t>37.8D08.0994</t>
  </si>
  <si>
    <t>Cắt polyp ống tai gây tê</t>
  </si>
  <si>
    <t>CAÉT POLYP OÁNG TAI GAÂY TEÂ</t>
  </si>
  <si>
    <t>STT875</t>
  </si>
  <si>
    <t>12.0161.0875</t>
  </si>
  <si>
    <t>37.8D08.0875</t>
  </si>
  <si>
    <t>Cắt polyp ống tai gây mê</t>
  </si>
  <si>
    <t>CAÉT POLYP OÁNG TAI GAÂY MEÂ</t>
  </si>
  <si>
    <t>STT 874</t>
  </si>
  <si>
    <t>12.0161.0874</t>
  </si>
  <si>
    <t>37.8D08.0874</t>
  </si>
  <si>
    <t>Thông vòi nhĩ</t>
  </si>
  <si>
    <t xml:space="preserve">THOÂNG VOØI NHÓ </t>
  </si>
  <si>
    <t>03C2.4.8</t>
  </si>
  <si>
    <t>03.2116.0992</t>
  </si>
  <si>
    <t>37.8D08.0992</t>
  </si>
  <si>
    <t>Bơm hơi vòi nhĩ [1 bên]</t>
  </si>
  <si>
    <t>THOÂNG VOØI NHÓ NOÄI SOI 1 BEÂN</t>
  </si>
  <si>
    <t>03C2.4.33</t>
  </si>
  <si>
    <t>15.0052.0993</t>
  </si>
  <si>
    <t>37.8D08.0993</t>
  </si>
  <si>
    <t>Bơm hơi vòi nhĩ [2 bên]</t>
  </si>
  <si>
    <t>THOÂNG VOØI NHÓ NOÄI SOI 2 BEÂN</t>
  </si>
  <si>
    <t>Phẫu thuật lấy đường rò luân nhĩ [1 bên]</t>
  </si>
  <si>
    <t>PT LAÁY ÑÖÔØNG ROØ LUAÂN NHÓ (1 BEÂN - 2 BEÂN)</t>
  </si>
  <si>
    <t>Đã bao gồm chi phí mũi khoan</t>
  </si>
  <si>
    <t>STT 954</t>
  </si>
  <si>
    <t>15.0046.0954</t>
  </si>
  <si>
    <t>37.8D08.0954</t>
  </si>
  <si>
    <t>Phẫu thuật lấy đường rò luân nhĩ [2 bên]</t>
  </si>
  <si>
    <t>STT954</t>
  </si>
  <si>
    <t>Phẫu thuật lấy đường rò luân nhĩ [TMH]</t>
  </si>
  <si>
    <t>CAÉT BOÛ ÑÖÔØNG ROØ LUAÂN NHÓ (GAÂY TEÂ)</t>
  </si>
  <si>
    <t>03C2.4.19</t>
  </si>
  <si>
    <t>15.0046.0872</t>
  </si>
  <si>
    <t>37.8D08.0872</t>
  </si>
  <si>
    <t>Vá nhĩ đơn thuần</t>
  </si>
  <si>
    <t>VAÙ NHÓ ÑÔN THUAÀN</t>
  </si>
  <si>
    <t>STT 997</t>
  </si>
  <si>
    <t>15.0034.0997</t>
  </si>
  <si>
    <t>37.8D08.0997</t>
  </si>
  <si>
    <t>Phẫu thuật vá nhĩ bằng nội soi [1 bên]</t>
  </si>
  <si>
    <t>PT NOÄI SOI ÑAËT OÁNG THOÂNG KHÍ MAØNG NHÓ 1 BEÂN</t>
  </si>
  <si>
    <t>STT 971</t>
  </si>
  <si>
    <t>15.0035.0971</t>
  </si>
  <si>
    <t>37.8D08.0971</t>
  </si>
  <si>
    <t>Phẫu thuật vá nhĩ bằng nội soi [2 bên]</t>
  </si>
  <si>
    <t>PT NOÄI SOI ÑAËT OÁNG THOÂNG KHÍ MAØNG NHÓ 2 BEÂN</t>
  </si>
  <si>
    <t>Đặt ống thông khí màng nhĩ [1 bên]</t>
  </si>
  <si>
    <t>15.0048.0971</t>
  </si>
  <si>
    <t>Đặt ống thông khí màng nhĩ [2 bên]</t>
  </si>
  <si>
    <t>Phẫu thuật nội soi đặt ống thông khí màng nhĩ [1 bên]</t>
  </si>
  <si>
    <t>15.0049.0971</t>
  </si>
  <si>
    <t>Phẫu thuật nội soi đặt ống thông khí màng nhĩ [2 bên]</t>
  </si>
  <si>
    <t>Cắt bỏ các mẫu sụn tai thừa dị tật bẩm sinh (1 bên)</t>
  </si>
  <si>
    <t>CAÉT BOÛ CAÙC MAÃU SUÏN TAI THÖØA DÒ TAÄT BAÅM SINH (1 beân)</t>
  </si>
  <si>
    <t>CHÔØ TÖÔNG ÑÖÔNG</t>
  </si>
  <si>
    <t>Cắt bỏ các mẫu sụn tai thừa dị tật bẩm sinh (2 bên)</t>
  </si>
  <si>
    <t>CAÉT BOÛ CAÙC MAÃU SUÏN TAI THÖØA DÒ TAÄT BAÅM SINH (2 beân)</t>
  </si>
  <si>
    <t>Khâu vết rách vành tai</t>
  </si>
  <si>
    <t>KHAÂU RAÙCH VAØNH TAI SAU CHẤN THƯƠNG</t>
  </si>
  <si>
    <t>15.0051.0216</t>
  </si>
  <si>
    <t>37.8B00.0216</t>
  </si>
  <si>
    <t>Vá lỗ tai 1 bên</t>
  </si>
  <si>
    <t>VAÙ LOÃ TAI 1 BEÂN</t>
  </si>
  <si>
    <t>Vá lỗ tai 2 bên</t>
  </si>
  <si>
    <t>VAÙ LOÃ TAI 2 BEÂN</t>
  </si>
  <si>
    <t>Phẫu thuật nạo vét sụn vành tai</t>
  </si>
  <si>
    <t>STT 1002</t>
  </si>
  <si>
    <t>15.0053.1002</t>
  </si>
  <si>
    <t>37.8D08.1002</t>
  </si>
  <si>
    <t>Phẫu thuật lấy nang rò khe mang II</t>
  </si>
  <si>
    <t>Chưa bg dao siêu âm</t>
  </si>
  <si>
    <t>STT 944</t>
  </si>
  <si>
    <t>15.0295.0944</t>
  </si>
  <si>
    <t>37.8D08.0944</t>
  </si>
  <si>
    <t>NHÓM MŨI XOANG</t>
  </si>
  <si>
    <t>RÖÛA MŨI</t>
  </si>
  <si>
    <t>37.8D08.0989</t>
  </si>
  <si>
    <t>Nội soi mũi xoang</t>
  </si>
  <si>
    <t>NOÄI SOI MUÕI XOANG</t>
  </si>
  <si>
    <t>Phương pháp Proetz</t>
  </si>
  <si>
    <t>HUÙT XOANG DÖÔÙI AÙP LÖÏC (PHÖÔNG PHAÙP PROETZ)</t>
  </si>
  <si>
    <t>03C2.4.13</t>
  </si>
  <si>
    <t>15.0139.0897</t>
  </si>
  <si>
    <t>37.8D08.0897</t>
  </si>
  <si>
    <t>Xông mũi</t>
  </si>
  <si>
    <t>XOÂNG MUÕI</t>
  </si>
  <si>
    <t xml:space="preserve">Khí dung mũi họng </t>
  </si>
  <si>
    <t>15.0222.0898</t>
  </si>
  <si>
    <t>37.8D08.0898</t>
  </si>
  <si>
    <t>Nhét bấc mũi trước</t>
  </si>
  <si>
    <t>NHEÙT BAÁC MUÕI TRƯỚC CẦM MAÙU</t>
  </si>
  <si>
    <t>03C2.4.20</t>
  </si>
  <si>
    <t>15.0141.0916</t>
  </si>
  <si>
    <t>37.8D08.0916</t>
  </si>
  <si>
    <t>Nhét bấc mũi sau</t>
  </si>
  <si>
    <t>NHEÙT BAÁC MUÕI SAU CẦM MAÙU</t>
  </si>
  <si>
    <t>15.0140.0916</t>
  </si>
  <si>
    <t>Lấy dị vật mũi gây tê/gây mê [không gây mê]</t>
  </si>
  <si>
    <t xml:space="preserve">LAÁY DÒ VAÄT TRONG MUÕI  (KHOÂNG GAÂY MEÂ) </t>
  </si>
  <si>
    <t>04C3.4.235</t>
  </si>
  <si>
    <t>15.0143.0907</t>
  </si>
  <si>
    <t>37.8D08.0907</t>
  </si>
  <si>
    <t>Lấy dị vật mũi gây tê/gây mê [gây mê]</t>
  </si>
  <si>
    <t xml:space="preserve">LAÁY DÒ VAÄT TRONG MUÕI  (COÙ GAÂY MEÂ) </t>
  </si>
  <si>
    <t>04C3.4.236</t>
  </si>
  <si>
    <t>15.0143.0906</t>
  </si>
  <si>
    <t>37.8D08.0906</t>
  </si>
  <si>
    <t>Chọc rửa xoang hàm</t>
  </si>
  <si>
    <t>NOÄI SOI CHOÏC RÖÛA XOANG HAØM (gaây teâ)</t>
  </si>
  <si>
    <t>04C3.4.231</t>
  </si>
  <si>
    <t>15.0138.0920</t>
  </si>
  <si>
    <t>37.8D08.0920</t>
  </si>
  <si>
    <t>Nâng xương chính mũi sau chấn thương [gây tê TMH]</t>
  </si>
  <si>
    <t>NAÂNG XÖÔNG CHÍNH MUÕI SAU CHẤN THƯƠNG GAÂY TEÂ</t>
  </si>
  <si>
    <t>STT 913</t>
  </si>
  <si>
    <t>15.0134.0913</t>
  </si>
  <si>
    <t>37.8D08.0913</t>
  </si>
  <si>
    <t>Phẫu thuật chỉnh hình sống mũi sau chấn thương [TMH]</t>
  </si>
  <si>
    <t>NAÂNG XÖÔNG CHÍNH MUÕI SAU CHẤN THƯƠNG GAÂY MEÂ</t>
  </si>
  <si>
    <t>STT 912</t>
  </si>
  <si>
    <t>15.0123.0912</t>
  </si>
  <si>
    <t>37.8D08.0912</t>
  </si>
  <si>
    <t>Phẫu thuật rò sống mũi</t>
  </si>
  <si>
    <t>PHAÃU THUAÄT ROØ VUØNG SOÁNG MUÕI</t>
  </si>
  <si>
    <t>STT 985</t>
  </si>
  <si>
    <t>15.0291.0985</t>
  </si>
  <si>
    <t>37.8D08.0985</t>
  </si>
  <si>
    <t>Phẫu thuật nạo sàng hàm</t>
  </si>
  <si>
    <t>PHẪU THUẬT NAÏO SAØNG HAØM</t>
  </si>
  <si>
    <t>Chöa töông ñöông</t>
  </si>
  <si>
    <t>Phẫu thuật xoang hàm Caldwell-Luc</t>
  </si>
  <si>
    <t>PHAÃU THUAÄT XOANG HAØM CALDWELL-LUC</t>
  </si>
  <si>
    <t>STT 1001</t>
  </si>
  <si>
    <t>15.0125.1001</t>
  </si>
  <si>
    <t>37.8D08.1001</t>
  </si>
  <si>
    <t>Cắt polyp mũi</t>
  </si>
  <si>
    <t xml:space="preserve">CAÉT POLYP MUÕI </t>
  </si>
  <si>
    <t>Phẫu thuật nội soi cắt polyp mũi [gây tê]</t>
  </si>
  <si>
    <t>NOÄI SOI CAÉT POLYP MUÕI GAÂY TEÂ</t>
  </si>
  <si>
    <t>04C3.4.241</t>
  </si>
  <si>
    <t>15.0081.0919</t>
  </si>
  <si>
    <t>37.8D08.0919</t>
  </si>
  <si>
    <t>Phẫu thuật nội soi cắt polyp mũi [ gây mê]</t>
  </si>
  <si>
    <t>NOÄI SOI CAÉT POLYP MUÕI GAÂY MEÂ</t>
  </si>
  <si>
    <t>04C3.4.247</t>
  </si>
  <si>
    <t>15.0081.0918</t>
  </si>
  <si>
    <t>37.8D08.0918</t>
  </si>
  <si>
    <t>Phẫu thuật nội soi cầm máu mũi [1 bên]</t>
  </si>
  <si>
    <t>NOÄI SOI CAÀM MAÙU MUÕI 1 BEÂN (CHÖA BAO GOÀM HUMMER VAØ TAY CAÉT)</t>
  </si>
  <si>
    <t>Chưa bg mũi Hummer và tay cắt</t>
  </si>
  <si>
    <t>STT 960</t>
  </si>
  <si>
    <t>15.0097.0960</t>
  </si>
  <si>
    <t>37.8D08.0960</t>
  </si>
  <si>
    <t>Phẫu thuật nội soi cầm máu mũi [2 bên]</t>
  </si>
  <si>
    <t>NOÄI SOI CAÀM MAÙU MUÕI 2 BEÂN (CHÖA BAO GOÀM HUMMER VAØ TAY CAÉT)</t>
  </si>
  <si>
    <t>Phẫu thuật thủng vách ngăn mũi</t>
  </si>
  <si>
    <t>PT THUÛNG VAÙCH NGAÊN MUÕI</t>
  </si>
  <si>
    <t>STT 970</t>
  </si>
  <si>
    <t>15.0110.0970</t>
  </si>
  <si>
    <t>37.8D08.0970</t>
  </si>
  <si>
    <t>Bẻ cuốn mũi</t>
  </si>
  <si>
    <t>BEÛ CUOÁN MUÕI</t>
  </si>
  <si>
    <t>03C2.4.18</t>
  </si>
  <si>
    <t>15.0132.0867</t>
  </si>
  <si>
    <t>37.8D08.0867</t>
  </si>
  <si>
    <t>Nội soi bẻ cuốn mũi dưới</t>
  </si>
  <si>
    <t>NOÄI SOI BEÛ CUOÁN MUÕI DÖÔÙI</t>
  </si>
  <si>
    <t>15.0133.0867</t>
  </si>
  <si>
    <t>Nội soi đốt điện cuốn mũi dưới [gây tê]</t>
  </si>
  <si>
    <t>NOÄI SOI ÑOÁT ÑIEÄN CUOÁN MUÕI/ CAÉT CUOÁN MUÕI GAÂY TEÂ</t>
  </si>
  <si>
    <t>04C3.4.240</t>
  </si>
  <si>
    <t>15.0131.0922</t>
  </si>
  <si>
    <t>37.8D08.0922</t>
  </si>
  <si>
    <t>Nội soi đốt điện cuốn mũi dưới [gây mê]</t>
  </si>
  <si>
    <t>NOÄI SOI ÑOÁT ÑIEÄN CUOÁN MUÕI/ CAÉT CUOÁN MUÕI GAÂY MEÂ</t>
  </si>
  <si>
    <t>04C3.4.253</t>
  </si>
  <si>
    <t>15.0131.0923</t>
  </si>
  <si>
    <t>37.8D08.0923</t>
  </si>
  <si>
    <t>Cầm máu mũi bằng Merocel [1 bên]</t>
  </si>
  <si>
    <t>CẦM MAÙU MŨI BẰNG MEROXEO (1 BEÂN)</t>
  </si>
  <si>
    <t>03C2.4.31</t>
  </si>
  <si>
    <t>15.0142.0868</t>
  </si>
  <si>
    <t>37.8D08.0868</t>
  </si>
  <si>
    <t>Cầm máu mũi bằng Merocel [2 bên]</t>
  </si>
  <si>
    <t>CẦM MAÙU MŨI BẰNG MEROXEO (2 BEÂN)</t>
  </si>
  <si>
    <t>03C2.4.32</t>
  </si>
  <si>
    <t>15.0142.0869</t>
  </si>
  <si>
    <t>37.8D08.0869</t>
  </si>
  <si>
    <t>Đốt điện cuốn mũi dưới</t>
  </si>
  <si>
    <t>ÑOÁT CUOÁN MUÕI</t>
  </si>
  <si>
    <t>Phẫu thuật chỉnh hình cuốn mũi dưới</t>
  </si>
  <si>
    <t>PT NỘI SOI CHÆNH HÌNH CUOÁN MUÕI DÖÔÙI</t>
  </si>
  <si>
    <t>STT 969</t>
  </si>
  <si>
    <t>15.0105.0969</t>
  </si>
  <si>
    <t>37.8D08.0969</t>
  </si>
  <si>
    <t>Phẫu thuật cắt Concha Bullosa cuốn mũi</t>
  </si>
  <si>
    <t>PHAÃU THUAÄT CAÉT CONCHA BULLOSA CUOÁN MUÕI</t>
  </si>
  <si>
    <t>STT 942</t>
  </si>
  <si>
    <t>15.0103.0942</t>
  </si>
  <si>
    <t>37.8D08.0942</t>
  </si>
  <si>
    <t>Phẫu thuật nội soi chỉnh hình vách ngăn mũi</t>
  </si>
  <si>
    <t>PHAÃU THUAÄT NOÄI SOI CHÆNH HÌNH VAÙCH NGAÊN  MUÕI</t>
  </si>
  <si>
    <t>15.0113.0970</t>
  </si>
  <si>
    <t>Phẫu thuật xử trí chảy máu sau cắt Amygdale (gây mê)</t>
  </si>
  <si>
    <t>PHẪU THUẬT XỬ TRÍ CHẢY MÁU SAU CẮT AMYGDALE (GM)</t>
  </si>
  <si>
    <t>STT 988</t>
  </si>
  <si>
    <t>15.0152.0988</t>
  </si>
  <si>
    <t>37.8D08.0988</t>
  </si>
  <si>
    <t>Phẫu thuật nội soi cắt cuốn mũi dưới</t>
  </si>
  <si>
    <t>27.0007.0969</t>
  </si>
  <si>
    <t>NHÓM HỌNG THANH QUẢN</t>
  </si>
  <si>
    <t>Nội soi hạ họng ống cứng chẩn đoán gây tê</t>
  </si>
  <si>
    <t>SOI HAÏ HOÏNG THANH QUAÛN</t>
  </si>
  <si>
    <t>STT 1005</t>
  </si>
  <si>
    <t>15.0226.1005</t>
  </si>
  <si>
    <t>37.8D08.1005</t>
  </si>
  <si>
    <t>Phẫu thuật nạo V.A nội soi</t>
  </si>
  <si>
    <t>PT NAÏO VA NOÄI SOI</t>
  </si>
  <si>
    <t>STT 958</t>
  </si>
  <si>
    <t>15.0155.0958</t>
  </si>
  <si>
    <t>37.8D08.0958</t>
  </si>
  <si>
    <t>XOÂNG HOÏNG</t>
  </si>
  <si>
    <t>Lấy dị vật hạ họng</t>
  </si>
  <si>
    <t>LẤY DÒ VAÄT HOÏNG</t>
  </si>
  <si>
    <t>15.0214.0900</t>
  </si>
  <si>
    <t>Chích áp xe thành sau họng gây tê/gây mê  [gây tê]</t>
  </si>
  <si>
    <t>TRÍCH RAÏCH APXE THAØNH SAU HOÏNG (gaây teâ)</t>
  </si>
  <si>
    <t>04C3.4.229</t>
  </si>
  <si>
    <t>15.0223.0879</t>
  </si>
  <si>
    <t>37.8D08.0879</t>
  </si>
  <si>
    <t>Chích áp xe thành sau họng gây tê/gây mê [gây mê]</t>
  </si>
  <si>
    <t>TRÍCH RAÏCH APXE THAØNH SAU HOÏNG (gaây meâ)</t>
  </si>
  <si>
    <t>04C3.4.249</t>
  </si>
  <si>
    <t>15.0223.0996</t>
  </si>
  <si>
    <t>37.8D08.0996</t>
  </si>
  <si>
    <t>Chích áp xe sàn miệng [gây tê]</t>
  </si>
  <si>
    <t>CHÍCH RAÏCH APXE SAØNG MIEÄNG [TEÂ]</t>
  </si>
  <si>
    <t>15.0206.0879</t>
  </si>
  <si>
    <t>Chích áp xe sàn miệng [gây mê]</t>
  </si>
  <si>
    <t>CHÍCH RAÏCH APXE SAØNG MIEÄNG [MEÂ]</t>
  </si>
  <si>
    <t>15.0206.0996</t>
  </si>
  <si>
    <t>Chích áp xe quanh Amidan [Gây tê]</t>
  </si>
  <si>
    <t>TRÍCH RAÏCH APXE AMIDAN (gaây teâ)</t>
  </si>
  <si>
    <t>04C3.4.228</t>
  </si>
  <si>
    <t>15.0207.0878</t>
  </si>
  <si>
    <t>37.8D08.0878</t>
  </si>
  <si>
    <t>Chích áp xe quanh Amidan [gây mê]</t>
  </si>
  <si>
    <t>TRÍCH RAÏCH APXE AMIDAN (gaây meâ)</t>
  </si>
  <si>
    <t>04C3.4.248</t>
  </si>
  <si>
    <t>15.0207.0995</t>
  </si>
  <si>
    <t>37.8D08.0995</t>
  </si>
  <si>
    <t>Nội soi thanh quản ống cứng lấy dị vật gây tê/gây mê [gây tê]</t>
  </si>
  <si>
    <t xml:space="preserve"> LAÁY DÒ VAÄT THANH QUẢN GAÂY TEÂ ỐNG CỨNG</t>
  </si>
  <si>
    <t>04C3.4.239</t>
  </si>
  <si>
    <t>15.0240.0905</t>
  </si>
  <si>
    <t>37.8D08.0905</t>
  </si>
  <si>
    <t>Nội soi thanh quản ống cứng lấy dị vật gây tê/gây mê [gây mê]</t>
  </si>
  <si>
    <t xml:space="preserve"> LAÁY DÒ VAÄT THANH QUẢN GAÂY MEÂ ỐNG CỨNG</t>
  </si>
  <si>
    <t>04C3.4.246</t>
  </si>
  <si>
    <t>15.0240.0904</t>
  </si>
  <si>
    <t>37.8D08.0904</t>
  </si>
  <si>
    <t>Phẫu thuật cắt Amidan gây tê hoặc gây mê [Coblator]</t>
  </si>
  <si>
    <t>CAÉT AMIDAN (gaây meâ)</t>
  </si>
  <si>
    <t>Bg cả Coblator</t>
  </si>
  <si>
    <t>04C3.4.251</t>
  </si>
  <si>
    <t>0321790871</t>
  </si>
  <si>
    <t>37.8D08.0871</t>
  </si>
  <si>
    <t xml:space="preserve">Phẫu thuật cắt Amidan gây mê </t>
  </si>
  <si>
    <t>STT 937</t>
  </si>
  <si>
    <t>15.0149.0937</t>
  </si>
  <si>
    <t>37.8D08.0937</t>
  </si>
  <si>
    <t>Phẫu thuật cắt Amidan gây tê hoặc gây mê</t>
  </si>
  <si>
    <t>04C3.4.250</t>
  </si>
  <si>
    <t>0321790870</t>
  </si>
  <si>
    <t>37.8D08.0870</t>
  </si>
  <si>
    <t>Phẫu thuật nội soi cắt u nang hạ họng/ hố lưỡi thanh thiệt</t>
  </si>
  <si>
    <t>PT NOÄI SOI CAÉT U HAÏ HOÏNG/HOÁ LÖÔÕI THANH NHIEÄT</t>
  </si>
  <si>
    <t>STT 965</t>
  </si>
  <si>
    <t>15.0159.0965</t>
  </si>
  <si>
    <t>37.8D08.0965</t>
  </si>
  <si>
    <t>Cắt phanh lưỡi [gây tê]</t>
  </si>
  <si>
    <t>CAÉT DAÂY THAÉNG LÖÔÕI GAÂY TEÂ</t>
  </si>
  <si>
    <t>15.0209.1041</t>
  </si>
  <si>
    <t>37.8D08.1041</t>
  </si>
  <si>
    <t>Cắt phanh lưỡi [gây mê]</t>
  </si>
  <si>
    <t>CAÉT DAÂY THAÉNG LÖÔÕI GAÂY MEÂ (bao goàm thuoác, hoùa chaát, VTTH)</t>
  </si>
  <si>
    <t>15.0209.0996</t>
  </si>
  <si>
    <t>Cầm máu đơn giản sau phẫu thuật cắt Amygdale, Nạo VA</t>
  </si>
  <si>
    <t>CAÀM MAÙU SAU NAÏO VA (goàm thuoác, hoùa chaát, VTTH)</t>
  </si>
  <si>
    <t>15.0208.0916</t>
  </si>
  <si>
    <t>Phẫu thuật nội soi cầm máu sau nạo VA (gây mê)</t>
  </si>
  <si>
    <t>PT XÖÛ TRÍ CHAÛY MAÙU SAU CAÉT AMIDAL (GAÂY MEÂ)</t>
  </si>
  <si>
    <t>15.0158.1002</t>
  </si>
  <si>
    <t>Sinh thiết vùng khoang miệng</t>
  </si>
  <si>
    <t>SINH THIẾT VUØNG KHOANG MIỆNG</t>
  </si>
  <si>
    <t>Đốt họng hạt bằng nhiệt</t>
  </si>
  <si>
    <t>ÑOÁT HOÏNG HAÏT</t>
  </si>
  <si>
    <t>03C2.4.22</t>
  </si>
  <si>
    <t>15.0215.0895</t>
  </si>
  <si>
    <t>37.8D08.0895</t>
  </si>
  <si>
    <t>Nội soi mũi hoặc vòm hoặc họng có sinh thiết</t>
  </si>
  <si>
    <t>NOÄI SOI SINH THIEÁT VOØM MUÕI HOÏNG (GAÂY TEÂ)</t>
  </si>
  <si>
    <t>03C2.4.25</t>
  </si>
  <si>
    <t>20.0008.0932</t>
  </si>
  <si>
    <t>37.8D08.0932</t>
  </si>
  <si>
    <t>Nội soi hạ họng ống cứng lấy dị vật gây tê/gây mê</t>
  </si>
  <si>
    <t>SOI HẠ HỌNG THANH QUẢN LẤY DỊ VẬT</t>
  </si>
  <si>
    <t>15.0228.0932</t>
  </si>
  <si>
    <t>Nội soi hạ họng ống cứng sinh thiết u gây tê/gây mê</t>
  </si>
  <si>
    <t>15.0230.0932</t>
  </si>
  <si>
    <t>HUÙT ÑAØM NHỚT</t>
  </si>
  <si>
    <t>37.8B00.0114</t>
  </si>
  <si>
    <t>Bơm thuốc thanh quản</t>
  </si>
  <si>
    <t>Chưa bao gồm  thuốc</t>
  </si>
  <si>
    <t>15.0218.0899</t>
  </si>
  <si>
    <t>Khí dung vòm họng trong điều trị ung thư vòm</t>
  </si>
  <si>
    <t>Chưa bao gồm thuốc khí dung.</t>
  </si>
  <si>
    <t>12.01640.898</t>
  </si>
  <si>
    <t>Súc rửa vòm họng trong xạ trị</t>
  </si>
  <si>
    <t>12.0165.0989</t>
  </si>
  <si>
    <t>37.8D08.0889</t>
  </si>
  <si>
    <t>NHÓM ĐẦU CỔ</t>
  </si>
  <si>
    <t>Phẫu thuật cắt bỏ u nang vành tai/u bả đậu dái tai [gây tê]</t>
  </si>
  <si>
    <t>CAÉT U BAÕ ÑAÄU VUØNG ÑAÀU, MAËT, COÅ (GAÂY TEÂ)</t>
  </si>
  <si>
    <t>04C3.4.242</t>
  </si>
  <si>
    <t>15.0045.0910</t>
  </si>
  <si>
    <t>37.8D08.0910</t>
  </si>
  <si>
    <t>Phẫu thuật cắt bỏ u nang vành tai/u bả đậu dái tai [gây mê]</t>
  </si>
  <si>
    <t>CAÉT U BAÕ ÑAÄU VUØNG ÑAÀU, MAËT, COÅ (GAÂY MEÂ)</t>
  </si>
  <si>
    <t>04C3.4.254</t>
  </si>
  <si>
    <t>15.0045.0909</t>
  </si>
  <si>
    <t>37.8D08.0909</t>
  </si>
  <si>
    <t>Phẫu thuật cắt bỏ u phần mềm</t>
  </si>
  <si>
    <t>PHAÃU THUAÄT CAÉT BOÛ U PHAÀN MEÀM</t>
  </si>
  <si>
    <t>150.000 - 300.000</t>
  </si>
  <si>
    <t>Cắt u nháy Đơn giản</t>
  </si>
  <si>
    <t>Ñôn giaûn</t>
  </si>
  <si>
    <t>Cắt u nháy Phức tạp</t>
  </si>
  <si>
    <t>Phöùc taïp</t>
  </si>
  <si>
    <t>Phẫu thuật sinh thiết hạch cổ</t>
  </si>
  <si>
    <t>STT 955</t>
  </si>
  <si>
    <t>15.0300.0955</t>
  </si>
  <si>
    <t>37.8D08.0955</t>
  </si>
  <si>
    <t>04C3.1.156</t>
  </si>
  <si>
    <t>15.0304.0505</t>
  </si>
  <si>
    <t>37.8D05.0505</t>
  </si>
  <si>
    <t>Phẫu thuật cắt u da vùng mặt</t>
  </si>
  <si>
    <t>03C2.5.7.48</t>
  </si>
  <si>
    <t>15.0331.1049</t>
  </si>
  <si>
    <t>37.8D09.1049</t>
  </si>
  <si>
    <t>THAY BAÊNG</t>
  </si>
  <si>
    <t>Thay băng, cắt chỉ vết mổ [THAY BĂNG VT CHIỀU DÀI &lt; 15 CM (TMH)]</t>
  </si>
  <si>
    <t>04C3.1.144</t>
  </si>
  <si>
    <t>37.8B00.0200</t>
  </si>
  <si>
    <t>CẮT CHÆ</t>
  </si>
  <si>
    <t>Khâu vết thương đơn giản vùng đầu, mặt, cổ [Nông chiều dài &lt;10cm]</t>
  </si>
  <si>
    <t>15.0301.0216</t>
  </si>
  <si>
    <t>Khâu vết thương đơn giản vùng đầu, mặt, cổ [Nông chiều dài &gt;=10cm]</t>
  </si>
  <si>
    <t>15.0301.0217</t>
  </si>
  <si>
    <t>37.8B00.0217</t>
  </si>
  <si>
    <t>Khâu vết thương đơn giản vùng đầu, mặt, cổ [Sâu chiều dài &lt;10cm]</t>
  </si>
  <si>
    <t>15.0301.0218</t>
  </si>
  <si>
    <t>37.8B00.0218</t>
  </si>
  <si>
    <t>Khâu vết thương đơn giản vùng đầu, mặt, cổ [Sâu chiều dài &gt;=10cm]</t>
  </si>
  <si>
    <t>15.0301.0219</t>
  </si>
  <si>
    <t>37.8B00.0219</t>
  </si>
  <si>
    <t xml:space="preserve">                          BỆNH VIỆN QUẬN TÂN PHÚ          CỘNG HÒA XÃ HỘI CHỦ NGHĨA VIỆT NAM</t>
  </si>
  <si>
    <t>Tân Phú, ngày 12 tháng 11 năm 2020</t>
  </si>
  <si>
    <t xml:space="preserve">                                   PHÒNG TCKT                                       Độc Lập - Tự Do - Hạnh Phúc  </t>
  </si>
  <si>
    <t>RĂNG SỨ</t>
  </si>
  <si>
    <t>GIÁ DỊCH VỤ</t>
  </si>
  <si>
    <t>RĂNG GIẢ THÁO LẮP</t>
  </si>
  <si>
    <t>RĂNG VIỆT NAM</t>
  </si>
  <si>
    <t>RĂNG NHỰA NGOẠI</t>
  </si>
  <si>
    <t>RĂNG COMPOSITE</t>
  </si>
  <si>
    <t>RĂNG GIẢ TOÀN HÀM</t>
  </si>
  <si>
    <t xml:space="preserve"> 9.000.000 / Hàm </t>
  </si>
  <si>
    <t>HÀM KHUNG</t>
  </si>
  <si>
    <t xml:space="preserve"> 2,000.000 / Hàm </t>
  </si>
  <si>
    <t>HÀM KHUNG LIÊN KẾT (Attachment)</t>
  </si>
  <si>
    <t>HÀM NHỰA DẺO</t>
  </si>
  <si>
    <t xml:space="preserve"> 2,800.000 / Hàm </t>
  </si>
  <si>
    <t>ĐỆM HÀM</t>
  </si>
  <si>
    <t>VÁ HÀM GÃY, NỨT</t>
  </si>
  <si>
    <t>ĐẶT LƯỚI</t>
  </si>
  <si>
    <t>CHỈNH ĐAU</t>
  </si>
  <si>
    <t>THÊM MÓC</t>
  </si>
  <si>
    <t>RĂNG GIẢ CỐ ĐỊNH</t>
  </si>
  <si>
    <t>MÃO KIM LOẠI THƯỜNG</t>
  </si>
  <si>
    <t>MÃO KIM LOẠI TITAN</t>
  </si>
  <si>
    <t xml:space="preserve"> 1.200.000 / đơn vị </t>
  </si>
  <si>
    <t>MÃO SỨ - KIM LOẠI THƯỜNG</t>
  </si>
  <si>
    <t>MÃO SỨ - KIM LOẠI TITAN</t>
  </si>
  <si>
    <t xml:space="preserve"> 1.800.000 / đơn vị </t>
  </si>
  <si>
    <t>MÃO SỨ TOÀN BỘ</t>
  </si>
  <si>
    <t xml:space="preserve"> 4.000.000 / đơn vị </t>
  </si>
  <si>
    <t>CÙI GIẢ ĐÚC</t>
  </si>
  <si>
    <t>PHỤC HỒI THÂN RĂNG + CHỐT CHÂN RĂNG</t>
  </si>
  <si>
    <t>THÁO CHỐT + MẢO</t>
  </si>
  <si>
    <t>CẮT CẦU RĂNG (1ĐV)</t>
  </si>
  <si>
    <t>GẮN LẠI PHỤC HÌNH CỐ ĐỊNH 1 ĐƠN VỊ</t>
  </si>
  <si>
    <t>TẨY TRẮNG RĂNG</t>
  </si>
  <si>
    <t>THÊM 1 ỐNG THUỐC TẨY</t>
  </si>
  <si>
    <t>CẶP MÁNG TẨY</t>
  </si>
  <si>
    <t xml:space="preserve"> BÁN HÀM</t>
  </si>
  <si>
    <t xml:space="preserve"> RĂNG VIỆT NAM</t>
  </si>
  <si>
    <t xml:space="preserve"> RĂNG NGOẠI</t>
  </si>
  <si>
    <t xml:space="preserve"> RĂNG COMPOSITE</t>
  </si>
  <si>
    <t xml:space="preserve"> RĂNG SỨ</t>
  </si>
  <si>
    <t xml:space="preserve"> HÀM KHUNG KIM LOẠI THƯỜNG</t>
  </si>
  <si>
    <t xml:space="preserve"> HÀM KHUNG KIM LOẠI TITAN</t>
  </si>
  <si>
    <t>TOÀN HÀM</t>
  </si>
  <si>
    <t xml:space="preserve"> LƯỚI VIỆT NAM</t>
  </si>
  <si>
    <t>LƯỚI NGOẠI</t>
  </si>
  <si>
    <t>BẢNG GIÁ DỊCH VỤ RĂNG GIẢ VÀ NHA KHOA THẨM MỸ</t>
  </si>
  <si>
    <t xml:space="preserve">                          PHÒNG TCKT                                                                    Độc Lập - Tự Do - Hạnh Phúc  </t>
  </si>
  <si>
    <t xml:space="preserve">       BẢNG GIÁ DỊCH VỤ KỸ THUẬT KHOA SẢN</t>
  </si>
  <si>
    <t>Dịch vụ theo yêu cầu/ ngoài giờ</t>
  </si>
  <si>
    <t>Khám phụ sản</t>
  </si>
  <si>
    <t>37.13H2.1897</t>
  </si>
  <si>
    <t>Khám tư vấn hiếm muộn</t>
  </si>
  <si>
    <t>Hút buồng tử cung do rong kinh, rong huyết</t>
  </si>
  <si>
    <t>04C3.2.183</t>
  </si>
  <si>
    <t>13.0157.0619</t>
  </si>
  <si>
    <t>37.8D06.0619</t>
  </si>
  <si>
    <t>Phá thai bằng thuốc cho tuổi thai đến hết 7 tuần</t>
  </si>
  <si>
    <t>04C3.2.197</t>
  </si>
  <si>
    <t>13.0239.0645</t>
  </si>
  <si>
    <t>37.8D06.0645</t>
  </si>
  <si>
    <t xml:space="preserve">Phụ thu tiền thuốc phá thai </t>
  </si>
  <si>
    <t>Phá thai bằng thuốc cho tuổi thai từ 13 tuần đến hết tuần 22</t>
  </si>
  <si>
    <t>04C3.2.198</t>
  </si>
  <si>
    <t>13.0232.0647</t>
  </si>
  <si>
    <t>37.8D06.0647</t>
  </si>
  <si>
    <t>Hút thai từ 5-6 tuần</t>
  </si>
  <si>
    <t>STT 648</t>
  </si>
  <si>
    <t>13.0238.0648</t>
  </si>
  <si>
    <t>37.8D06.0648</t>
  </si>
  <si>
    <t>Phá thai từ tuần thứ 6 đến hết 12 tuần bằng phương pháp hút chân không [10 &lt;12T]</t>
  </si>
  <si>
    <t>STT 658</t>
  </si>
  <si>
    <t>Nạo hút thai từ 12 đến dưới 14 tuần</t>
  </si>
  <si>
    <t>Nạo hút thai từ 14 đến 16 tuần</t>
  </si>
  <si>
    <t>Nạo sót thai, nạo sót rau sau sẩy, sau đẻ</t>
  </si>
  <si>
    <t>04C3.2.184</t>
  </si>
  <si>
    <t>13.0049.0635</t>
  </si>
  <si>
    <t>37.8D06.0635</t>
  </si>
  <si>
    <t>Phá thai người bệnh có sẹo mổ lấy thai cũ</t>
  </si>
  <si>
    <t>Muïc 6,7,8,9,10,11+theâm 50,000</t>
  </si>
  <si>
    <t>STT 727</t>
  </si>
  <si>
    <t>13.0235.0727</t>
  </si>
  <si>
    <t>37.8D06.0727</t>
  </si>
  <si>
    <t>Phá thai bằng phương pháp nong và gắp từ tuần thứ 13 đến hết tuần thứ 18</t>
  </si>
  <si>
    <t>STT 642</t>
  </si>
  <si>
    <t>13.0233.0642</t>
  </si>
  <si>
    <t>37.8D06.0642</t>
  </si>
  <si>
    <t>Tháo vòng yêu cầu</t>
  </si>
  <si>
    <t>13.0235.0632</t>
  </si>
  <si>
    <t>37.8D06.0632</t>
  </si>
  <si>
    <t>Tháo dụng cụ tử cung khó</t>
  </si>
  <si>
    <t>Đặt dụng cụ tử cung</t>
  </si>
  <si>
    <t>STT 600</t>
  </si>
  <si>
    <t>13.0054.0600</t>
  </si>
  <si>
    <t>37.8D06.0600</t>
  </si>
  <si>
    <t>Làm cửa tuyến Bartholine</t>
  </si>
  <si>
    <t>Chích áp xe tuyến Bartholin</t>
  </si>
  <si>
    <t>STT 601</t>
  </si>
  <si>
    <t>13.0151.0601</t>
  </si>
  <si>
    <t>37.8D06.0601</t>
  </si>
  <si>
    <t>STT 589</t>
  </si>
  <si>
    <t>13.0152.0589</t>
  </si>
  <si>
    <t>37.8D06.0589</t>
  </si>
  <si>
    <t>STT 591</t>
  </si>
  <si>
    <t>13.0175.0591</t>
  </si>
  <si>
    <t>37.8D06.0591</t>
  </si>
  <si>
    <t>Soi cổ tử cung</t>
  </si>
  <si>
    <t>04C3.2.189</t>
  </si>
  <si>
    <t>13.0166.0715</t>
  </si>
  <si>
    <t>37.8D06.0715</t>
  </si>
  <si>
    <t>Thủ thuật xoắn polip cổ tử cung, âm đạo</t>
  </si>
  <si>
    <t>04C3.2.193</t>
  </si>
  <si>
    <t>13.0144.0721</t>
  </si>
  <si>
    <t>37.8D06.0721</t>
  </si>
  <si>
    <t>Điều trị tổn thương cổ tử cung bằng đốt điện, đốt nhiệt, đốt laser, áp lạnh...</t>
  </si>
  <si>
    <t>04C3.2.191</t>
  </si>
  <si>
    <t>13.0145.0611</t>
  </si>
  <si>
    <t>37.8D06.0611</t>
  </si>
  <si>
    <t>Nội soi buồng tử cung - sinh thiết buồng tử cung</t>
  </si>
  <si>
    <t>STT 636</t>
  </si>
  <si>
    <t>37.8D06.0636</t>
  </si>
  <si>
    <t>Sinh thiết cổ tử cung, âm hộ, âm đạo</t>
  </si>
  <si>
    <t>STT 712</t>
  </si>
  <si>
    <t>13.0154.0712</t>
  </si>
  <si>
    <t>37.8D06.0712</t>
  </si>
  <si>
    <t>37.8B00.0201</t>
  </si>
  <si>
    <t>37.8B00.0202</t>
  </si>
  <si>
    <t>37.8B00.0203</t>
  </si>
  <si>
    <t>37.8B00.0204</t>
  </si>
  <si>
    <t>37.8B00.0205</t>
  </si>
  <si>
    <t>Cắt, đốt sùi mào gà âm hộ; âm đạo; tầng sinh môn [Sản]</t>
  </si>
  <si>
    <t>STT 334</t>
  </si>
  <si>
    <t>13.0155.0334</t>
  </si>
  <si>
    <t>37.8D03.0334</t>
  </si>
  <si>
    <t>Chích áp xe vú [Sản]</t>
  </si>
  <si>
    <t>04C3.2.192</t>
  </si>
  <si>
    <t>13.0163.0602</t>
  </si>
  <si>
    <t>37.8D06.0602</t>
  </si>
  <si>
    <t>Trích nang naboth</t>
  </si>
  <si>
    <t>Cấy/rút mảnh ghép tránh thai 1 que</t>
  </si>
  <si>
    <t>Cấy/rút mảnh ghép tránh thai nhiều que</t>
  </si>
  <si>
    <t>Làm lại thành âm đạo, tầng sinh môn</t>
  </si>
  <si>
    <t>STT 724</t>
  </si>
  <si>
    <t>13.0150.0724</t>
  </si>
  <si>
    <t>37.8D06.0724</t>
  </si>
  <si>
    <t>Theo dõi nhịp tim thai và cơn co tử cung bằng monitor sản khoa</t>
  </si>
  <si>
    <t>STT 1904</t>
  </si>
  <si>
    <t>13.0023.0000</t>
  </si>
  <si>
    <t>STT603</t>
  </si>
  <si>
    <t>13.0153.0603</t>
  </si>
  <si>
    <t>37.8D06.0603</t>
  </si>
  <si>
    <t>Nong buồng tử cung đặt dụng cụ chống dính</t>
  </si>
  <si>
    <t>STT 639</t>
  </si>
  <si>
    <t>13.0156.0639</t>
  </si>
  <si>
    <t>37.8D06.0639</t>
  </si>
  <si>
    <t>Nong cổ tử cung do bế sản dịch</t>
  </si>
  <si>
    <t>STT 640</t>
  </si>
  <si>
    <t>13.0048.0640</t>
  </si>
  <si>
    <t>37.8D06.0640</t>
  </si>
  <si>
    <t>Chọc ối điều trị đa ối</t>
  </si>
  <si>
    <t>STT 608</t>
  </si>
  <si>
    <t>13.0046.0608</t>
  </si>
  <si>
    <t>37.8D06.0608</t>
  </si>
  <si>
    <t>Chọc ối làm xét nghiệm tế bào</t>
  </si>
  <si>
    <t>13.0047.0608</t>
  </si>
  <si>
    <t>Phẫu thuật cắt polip cổ tử cung</t>
  </si>
  <si>
    <t>STT 655</t>
  </si>
  <si>
    <t>13.0143.0655</t>
  </si>
  <si>
    <t>37.8D06.0655</t>
  </si>
  <si>
    <t>Hút thai dưới siêu âm</t>
  </si>
  <si>
    <t>STT 620</t>
  </si>
  <si>
    <t>13.0237.0620</t>
  </si>
  <si>
    <t>37.8D06.0620</t>
  </si>
  <si>
    <t>Rửa bàng quang</t>
  </si>
  <si>
    <t>Chưa bao gồm hóa chất</t>
  </si>
  <si>
    <t>02.0233.0158</t>
  </si>
  <si>
    <t>37.8B00.0158</t>
  </si>
  <si>
    <t>Khí dung mũi họng</t>
  </si>
  <si>
    <t>SẢN KHOA</t>
  </si>
  <si>
    <t>Đỡ đẻ thường ngôi chỏm</t>
  </si>
  <si>
    <t>04C3.2.185</t>
  </si>
  <si>
    <t>13.0033.0614</t>
  </si>
  <si>
    <t>37.8D06.0614</t>
  </si>
  <si>
    <t>Đỡ đẻ thường theo yêu cầu</t>
  </si>
  <si>
    <t>Giác hút</t>
  </si>
  <si>
    <t>04C3.2.188</t>
  </si>
  <si>
    <t>13.0028.0617</t>
  </si>
  <si>
    <t>37.8D06.0617</t>
  </si>
  <si>
    <t>Forceps</t>
  </si>
  <si>
    <t>May tầng sinh môn sau sanh</t>
  </si>
  <si>
    <t>May tầng sinh môn sau sanh thẩm mỹ theo yêu cầu</t>
  </si>
  <si>
    <t>Đỡ đẻ ngôi ngược (*)</t>
  </si>
  <si>
    <t>04C3.2.186</t>
  </si>
  <si>
    <t>13.0024.0613</t>
  </si>
  <si>
    <t>37.8D06.0613</t>
  </si>
  <si>
    <t>Đỡ đẻ từ sinh đôi trở lên</t>
  </si>
  <si>
    <t>04C3.2.187</t>
  </si>
  <si>
    <t>13.0026.0615</t>
  </si>
  <si>
    <t>37.8D06.0615</t>
  </si>
  <si>
    <t>Phẫu thuật làm lại tầng sinh môn và cơ vòng do rách phức tạp</t>
  </si>
  <si>
    <t>STT 669</t>
  </si>
  <si>
    <t>13.0112.0669</t>
  </si>
  <si>
    <t>37.8D06.0669</t>
  </si>
  <si>
    <t>Khâu vòng cổ tử cung</t>
  </si>
  <si>
    <t>STT 626</t>
  </si>
  <si>
    <t>13.0052.0626</t>
  </si>
  <si>
    <t>37.8D06.0626</t>
  </si>
  <si>
    <t>Tắm trẻ - chăm sóc rốn trẻ sơ sinh</t>
  </si>
  <si>
    <t>Làm thuốc âm đạo (không tính thuốc)</t>
  </si>
  <si>
    <t>Đặt nội khí quản sơ sinh + thở máy</t>
  </si>
  <si>
    <t>Chưa có tương đương</t>
  </si>
  <si>
    <t>Giảm đau trong đẻ bằng phương pháp gây tê ngoài màng cứng</t>
  </si>
  <si>
    <t>STT 618</t>
  </si>
  <si>
    <t>13.0019.0618</t>
  </si>
  <si>
    <t>37.8D06.0618</t>
  </si>
  <si>
    <t>Xỏ lỗ tai</t>
  </si>
  <si>
    <t>Đặt ống thông dạ dày (hút dịch hoặc nuôi dưỡng) sơ sinh</t>
  </si>
  <si>
    <t>13.0192.0103</t>
  </si>
  <si>
    <t>37.8B00.0103</t>
  </si>
  <si>
    <t>Ép tim ngoài lồng ngực</t>
  </si>
  <si>
    <t>13.0194.0074</t>
  </si>
  <si>
    <t>37.8B00.0074</t>
  </si>
  <si>
    <t>Đặt sonde hậu môn sơ sinh</t>
  </si>
  <si>
    <t>13.0199.0211</t>
  </si>
  <si>
    <t>37.8B00.0211</t>
  </si>
  <si>
    <t>Bóp bóng Ambu, thổi ngạt sơ sinh [S]</t>
  </si>
  <si>
    <t>13.0200.0074</t>
  </si>
  <si>
    <t>Khâu rách cùng đồ âm đạo</t>
  </si>
  <si>
    <t>STT 624</t>
  </si>
  <si>
    <t>13.0149.0624</t>
  </si>
  <si>
    <t>37.8D06.0624</t>
  </si>
  <si>
    <t>Dẫn lưu cùng đồ Douglas</t>
  </si>
  <si>
    <t>STT 609</t>
  </si>
  <si>
    <t>13.0159.0609</t>
  </si>
  <si>
    <t>37.8D06.0609</t>
  </si>
  <si>
    <t>Lấy khối máu tụ âm đạo, tầng sinh môn</t>
  </si>
  <si>
    <t>STT 632</t>
  </si>
  <si>
    <t>13.0032.0632</t>
  </si>
  <si>
    <t>Khoét chóp cổ tử cung</t>
  </si>
  <si>
    <t>STT 627</t>
  </si>
  <si>
    <t>13.0140.0627</t>
  </si>
  <si>
    <t>37.8D06.0627</t>
  </si>
  <si>
    <t>37.8E03.1510</t>
  </si>
  <si>
    <t>Đặt sonde bàng quang [S]</t>
  </si>
  <si>
    <t>37.8B00.0210</t>
  </si>
  <si>
    <t>Thở oxy</t>
  </si>
  <si>
    <t>Phẫu thuật lấy thai lần đầu</t>
  </si>
  <si>
    <t>04C3.2.194</t>
  </si>
  <si>
    <t>13.0007.0671</t>
  </si>
  <si>
    <t>37.8D06.0671</t>
  </si>
  <si>
    <t>Phẫu thuật lấy thai lần đầu theo yêu cầu</t>
  </si>
  <si>
    <t>Phẫu thuật lấy thai lần hai trở lên</t>
  </si>
  <si>
    <t>04C3.2.195</t>
  </si>
  <si>
    <t>13.0002.0672</t>
  </si>
  <si>
    <t>37.8D06.0672</t>
  </si>
  <si>
    <t>Phẫu thuật lấy thai lần 2 hay lần 3 theo yêu cầu</t>
  </si>
  <si>
    <t>Phẫu thuật cắt tử cung và thắt động mạch hạ vị do chảy máu thứ phát sau phẫu thuật sản khoa</t>
  </si>
  <si>
    <t>STT 660</t>
  </si>
  <si>
    <t>13.0010.0660</t>
  </si>
  <si>
    <t>37.8D06.0660</t>
  </si>
  <si>
    <t>Phẫu thuật mở bụng cắt u buồng trứng hoặc cắt phần phụ</t>
  </si>
  <si>
    <t>STT 683</t>
  </si>
  <si>
    <t>13.0072.0683</t>
  </si>
  <si>
    <t>37.8D06.0683</t>
  </si>
  <si>
    <t>Phẫu thuật mở bụng cắt tử cung hoàn toàn</t>
  </si>
  <si>
    <t>STT 681</t>
  </si>
  <si>
    <t>13.0068.0681</t>
  </si>
  <si>
    <t>37.8D06.0681</t>
  </si>
  <si>
    <t>Phẫu thuật mở bụng cắt tử cung hoàn toàn cả khối</t>
  </si>
  <si>
    <t>13.0069.0681</t>
  </si>
  <si>
    <t>Phẫu thuật mở bụng cắt tử cung bán phần</t>
  </si>
  <si>
    <t>13.0070.0681</t>
  </si>
  <si>
    <t>STT 680</t>
  </si>
  <si>
    <t>13.0086.0680</t>
  </si>
  <si>
    <t>37.8D06.0680</t>
  </si>
  <si>
    <t>Phẫu thuật cắt tử cung đường âm đạo</t>
  </si>
  <si>
    <t>STT 657</t>
  </si>
  <si>
    <t>13.0067.0657</t>
  </si>
  <si>
    <t>37.8D06.0657</t>
  </si>
  <si>
    <t>Phẫu thuật chửa ngoài tử cung thể huyết tụ thành nang</t>
  </si>
  <si>
    <t>STT 664</t>
  </si>
  <si>
    <t>13.0093.0664</t>
  </si>
  <si>
    <t>37.8D06.0664</t>
  </si>
  <si>
    <t>Phẫu thuật nội soi thai ngoài tử cung thể huyết tụ thành nang</t>
  </si>
  <si>
    <t>STT 689</t>
  </si>
  <si>
    <t>13.0087.0689</t>
  </si>
  <si>
    <t>37.8D06.0689</t>
  </si>
  <si>
    <t>Cắt cụt cổ tử cung</t>
  </si>
  <si>
    <t>13.0141.0627</t>
  </si>
  <si>
    <t>Phẫu thuật chửa ngoài tử cung vỡ có choáng</t>
  </si>
  <si>
    <t>STT 665</t>
  </si>
  <si>
    <t>13.0091.0665</t>
  </si>
  <si>
    <t>37.8D06.0665</t>
  </si>
  <si>
    <t>Phẫu thuật chửa ngoài tử cung không có choáng</t>
  </si>
  <si>
    <t>13.0092.0683</t>
  </si>
  <si>
    <t>Phẫu thuật nội soi thai ngoài tử cung vỡ</t>
  </si>
  <si>
    <t>13.0088.0689</t>
  </si>
  <si>
    <t>Phẫu thuật nội soi thai ngoài tử cung chưa vỡ</t>
  </si>
  <si>
    <t>Cắt u vú lành tính [Sản]</t>
  </si>
  <si>
    <t>STT 653</t>
  </si>
  <si>
    <t>13.0174.0653</t>
  </si>
  <si>
    <t>37.8D06.0653</t>
  </si>
  <si>
    <t>Khâu tử cung do nạo thủng</t>
  </si>
  <si>
    <t>STT 625</t>
  </si>
  <si>
    <t>13.0018.0625</t>
  </si>
  <si>
    <t>37.8D06.0625</t>
  </si>
  <si>
    <t>Phẫu thuật nội soi khâu lỗ thủng tử cung</t>
  </si>
  <si>
    <t>STT 694</t>
  </si>
  <si>
    <t>13.0133.0694</t>
  </si>
  <si>
    <t>37.8D06.0694</t>
  </si>
  <si>
    <t>Lấy dụng cụ tử cung trong ổ bụng qua đường rạch nhỏ</t>
  </si>
  <si>
    <t>STT 631</t>
  </si>
  <si>
    <t>13.0222.0631</t>
  </si>
  <si>
    <t>37.8D06.0631</t>
  </si>
  <si>
    <t>Phẫu thuật mở bụng bóc u xơ tử cung</t>
  </si>
  <si>
    <t>STT 679</t>
  </si>
  <si>
    <t>37.8D06.0679</t>
  </si>
  <si>
    <t>Phẫu thuật Lefort</t>
  </si>
  <si>
    <t>STT 677</t>
  </si>
  <si>
    <t>13.0103.0677</t>
  </si>
  <si>
    <t>37.8D06.0677</t>
  </si>
  <si>
    <t>Cắt bỏ âm hộ đơn thuần</t>
  </si>
  <si>
    <t>STT 593</t>
  </si>
  <si>
    <t>13.0177.0593</t>
  </si>
  <si>
    <t>37.8D06.0593</t>
  </si>
  <si>
    <t>Triệt sản nữ qua đường rạch nhỏ</t>
  </si>
  <si>
    <t>13.0224.0631</t>
  </si>
  <si>
    <t>Đóng rò trực tràng - âm đạo hoặc rò tiết niệu - sinh dục</t>
  </si>
  <si>
    <t>STT 616</t>
  </si>
  <si>
    <t>13.0120.0616</t>
  </si>
  <si>
    <t>37.8D06.0616</t>
  </si>
  <si>
    <t>Phẫu thuật nội soi cắt u nang buồng trứng, nang cạnh vòi tử cung</t>
  </si>
  <si>
    <t>13.0081.0689</t>
  </si>
  <si>
    <t>Phẫu thuật nội soi buồng tử cung cắt nhân xơ tử cung dưới niêm mạc</t>
  </si>
  <si>
    <t>STT 688</t>
  </si>
  <si>
    <t>13.0121.0688</t>
  </si>
  <si>
    <t>37.8D06.0688</t>
  </si>
  <si>
    <t>Phẫu thuật nội soi bóc u lạc nội mạc tử cung</t>
  </si>
  <si>
    <t>13.0077.0689</t>
  </si>
  <si>
    <t>Phẫu thuật lấy thai do bệnh lý sản khoa (rau tiền đạo, rau bong non, tiền sản giật, sản giật...)</t>
  </si>
  <si>
    <t>STT 675</t>
  </si>
  <si>
    <t>13.0005.0675</t>
  </si>
  <si>
    <t>37.8D06.0675</t>
  </si>
  <si>
    <t>Phẫu thuật lấy thai có kèm các kỹ thuật cầm máu (thắt động mạch tử cung, mũi khâu B- lynch…)</t>
  </si>
  <si>
    <t>STT 670</t>
  </si>
  <si>
    <t>13.0008.0670</t>
  </si>
  <si>
    <t>37.8D06.0670</t>
  </si>
  <si>
    <t>Phẫu thuật thắt động mạch hạ vị trong cấp cứu sản phụ khoa</t>
  </si>
  <si>
    <t>STT 707</t>
  </si>
  <si>
    <t>13.0011.0707</t>
  </si>
  <si>
    <t>37.8D06.0707</t>
  </si>
  <si>
    <t>Phẫu thuật thắt động mạch tử cung trong cấp cứu sản phụ khoa</t>
  </si>
  <si>
    <t>STT 708</t>
  </si>
  <si>
    <t>13.0012.0708</t>
  </si>
  <si>
    <t>37.8D06.0708</t>
  </si>
  <si>
    <t>Phẫu thuật bảo tồn tử cung do vỡ tử cung</t>
  </si>
  <si>
    <t>STT 649</t>
  </si>
  <si>
    <t>13.0013.0649</t>
  </si>
  <si>
    <t>37.8D06.0649</t>
  </si>
  <si>
    <t>Phẫu thuật cắt lọc vết mổ, khâu lại tử cung sau mổ lấy thai</t>
  </si>
  <si>
    <t>STT 652</t>
  </si>
  <si>
    <t>13.0017.0652</t>
  </si>
  <si>
    <t>37.8D06.0652</t>
  </si>
  <si>
    <t>Khâu phục hồi rách cổ tử cung, âm đạo</t>
  </si>
  <si>
    <t>STT 623</t>
  </si>
  <si>
    <t>13.0020.0623</t>
  </si>
  <si>
    <t>37.8D06.0623</t>
  </si>
  <si>
    <t>Thủ thuật cặp, kéo cổ tử cung xử trí băng huyết sau đẻ, sau sảy, sau nạo (*)</t>
  </si>
  <si>
    <t>13.0021.0727</t>
  </si>
  <si>
    <t>Làm thuốc vết khâu tầng sinh môn nhiễm khuẩn</t>
  </si>
  <si>
    <t>STT 629</t>
  </si>
  <si>
    <t>13.0040.0629</t>
  </si>
  <si>
    <t>37.8D06.0629</t>
  </si>
  <si>
    <t>Cắt chỉ khâu vòng cổ tử cung</t>
  </si>
  <si>
    <t>STT 594</t>
  </si>
  <si>
    <t>13.0053.0594</t>
  </si>
  <si>
    <t>37.8D06.0594</t>
  </si>
  <si>
    <t>Phẫu thuật mở bụng xử trí viêm phúc mạc tiểu khung, viêm phần phụ, ứ mủ vòi trứng</t>
  </si>
  <si>
    <t>STT 686</t>
  </si>
  <si>
    <t>13.0074.0686</t>
  </si>
  <si>
    <t>37.8D06.0686</t>
  </si>
  <si>
    <t>Phẫu thuật nội soi xử trí viêm phúc mạc tiểu khung, viêm phần phụ, ứ mủ vòi trứng</t>
  </si>
  <si>
    <t>STT 702</t>
  </si>
  <si>
    <t>13.0073.0702</t>
  </si>
  <si>
    <t>37.8D06.0702</t>
  </si>
  <si>
    <t>Phẫu thuật khối viêm dính tiểu khung</t>
  </si>
  <si>
    <t>STT 668</t>
  </si>
  <si>
    <t>13.0075.0668</t>
  </si>
  <si>
    <t>37.8D06.0668</t>
  </si>
  <si>
    <t>Phẫu thuật nội soi cắt phần phụ</t>
  </si>
  <si>
    <t>13.0076.0689</t>
  </si>
  <si>
    <t>Phẫu thuật nội soi cắt u nang hoặc cắt buồng trứng trên bệnh nhân có thai</t>
  </si>
  <si>
    <t>13.0079.0689</t>
  </si>
  <si>
    <t>Phẫu thuật nội soi cắt u nang buồng trứng xoắn</t>
  </si>
  <si>
    <t>13.0080.0689</t>
  </si>
  <si>
    <t>Phẫu thuật nội soi cắt u buồng trứng và phần phụ</t>
  </si>
  <si>
    <t>13.0083.0689</t>
  </si>
  <si>
    <t>Phẫu thuật nội soi ổ bụng chẩn đoán + tiêm MTX tại chỗ điều trị thai ngoài tử cung</t>
  </si>
  <si>
    <t>STT 696</t>
  </si>
  <si>
    <t>13.0089.0696</t>
  </si>
  <si>
    <t>37.8D06.0696</t>
  </si>
  <si>
    <t>Phẫu thuật Crossen</t>
  </si>
  <si>
    <t>STT 666</t>
  </si>
  <si>
    <t>13.0101.0666</t>
  </si>
  <si>
    <t>37.8D06.0666</t>
  </si>
  <si>
    <t>Phẫu thuật Manchester</t>
  </si>
  <si>
    <t>STT 678</t>
  </si>
  <si>
    <t>13.0102.0678</t>
  </si>
  <si>
    <t>37.8D06.0678</t>
  </si>
  <si>
    <t>Phẫu thuật cắt vách ngăn âm đạo, mở thông âm đạo</t>
  </si>
  <si>
    <t>STT 662</t>
  </si>
  <si>
    <t>13.0109.0662</t>
  </si>
  <si>
    <t>37.8D06.0662</t>
  </si>
  <si>
    <t>Phẫu thuật cắt âm vật phì đại</t>
  </si>
  <si>
    <t>STT 651</t>
  </si>
  <si>
    <t>13.0110.0651</t>
  </si>
  <si>
    <t>37.8D06.0651</t>
  </si>
  <si>
    <t>Phẫu thuật cắt tinh hoàn lạc chỗ [Sản]</t>
  </si>
  <si>
    <t>STT 656</t>
  </si>
  <si>
    <t>13.0111.0656</t>
  </si>
  <si>
    <t>37.8D06.0656</t>
  </si>
  <si>
    <t>Phẫu thuật bóc khối lạc nội mạc tử cung ở tầng sinh môn, thành bụng</t>
  </si>
  <si>
    <t>STT 650</t>
  </si>
  <si>
    <t>13.0115.0650</t>
  </si>
  <si>
    <t>37.8D06.0650</t>
  </si>
  <si>
    <t>Phẫu thuật chấn thương tầng sinh môn [Sản]</t>
  </si>
  <si>
    <t>STT 663</t>
  </si>
  <si>
    <t>13.0116.0663</t>
  </si>
  <si>
    <t>37.8D06.0663</t>
  </si>
  <si>
    <t>Cắt cổ tử cung trên bệnh nhân đã mổ cắt tử cung bán phần đường bụng</t>
  </si>
  <si>
    <t>STT 595</t>
  </si>
  <si>
    <t>13.0117.0595</t>
  </si>
  <si>
    <t>37.8D06.0595</t>
  </si>
  <si>
    <t>Cắt cổ tử cung trên bệnh nhân đã mổ cắt tử cung bán phần đường âm đạo</t>
  </si>
  <si>
    <t>13.0118.0595</t>
  </si>
  <si>
    <t>Cắt cổ tử cung trên bệnh nhân đã mổ cắt tử cung bán phần đường âm đạo kết hợp nội soi</t>
  </si>
  <si>
    <t>STT 596</t>
  </si>
  <si>
    <t>13.0119.0596</t>
  </si>
  <si>
    <t>37.8D06.0596</t>
  </si>
  <si>
    <t>Phẫu thuật nội soi buồng tử cung cắt Polip buồng tử cung</t>
  </si>
  <si>
    <t>13.0122.0688</t>
  </si>
  <si>
    <t>Phẫu thuật nội soi buồng tử cung tách dính buồng tử cung</t>
  </si>
  <si>
    <t>13.0124.0688</t>
  </si>
  <si>
    <t>Phẫu thuật nội soi buồng tử cung lấy dị vật buồng tử cung</t>
  </si>
  <si>
    <t>13.0126.0688</t>
  </si>
  <si>
    <t>Phẫu thuật nội soi ổ bụng chẩn đoán các bệnh lý phụ khoa</t>
  </si>
  <si>
    <t>STT 697</t>
  </si>
  <si>
    <t>13.0131.0697</t>
  </si>
  <si>
    <t>37.8D06.0697</t>
  </si>
  <si>
    <t>Phẫu thuật nội soi triệt sản nữ</t>
  </si>
  <si>
    <t>STT 700</t>
  </si>
  <si>
    <t>13.0223.0700</t>
  </si>
  <si>
    <t>37.8D06.0700</t>
  </si>
  <si>
    <t>Phẫu thuật nội soi lấy dụng cụ tử cung trong ổ bụng</t>
  </si>
  <si>
    <t>STT 695</t>
  </si>
  <si>
    <t>13.0221.0695</t>
  </si>
  <si>
    <t>37.8D06.0695</t>
  </si>
  <si>
    <t>Phẫu thuật TVT điều trị són tiêu</t>
  </si>
  <si>
    <t>Chưa bao gồm tấm màng nâng hoặc lưới các loại, các cỡ</t>
  </si>
  <si>
    <t>STT 667</t>
  </si>
  <si>
    <t>13.0135.0667</t>
  </si>
  <si>
    <t>37.8D06.0667</t>
  </si>
  <si>
    <t>Làm lại vết mổ thành bụng (bục, tụ máu, nhiễm khuẩn...) sau phẫu thuật sản phụ khoa</t>
  </si>
  <si>
    <t>STT 628</t>
  </si>
  <si>
    <t>13.0136.0628</t>
  </si>
  <si>
    <t>37.8D06.0628</t>
  </si>
  <si>
    <t>Cắt u thành âm đạo</t>
  </si>
  <si>
    <t>STT 597</t>
  </si>
  <si>
    <t>13.0147.0597</t>
  </si>
  <si>
    <t>37.8D06.0597</t>
  </si>
  <si>
    <t>Lấy dị vật âm đạo</t>
  </si>
  <si>
    <t>STT 630</t>
  </si>
  <si>
    <t>13.0148.0630</t>
  </si>
  <si>
    <t>37.8D06.0630</t>
  </si>
  <si>
    <t>Định nhóm máu tại giường bệnh trước truyền máu [S]</t>
  </si>
  <si>
    <t>22.0502.1267</t>
  </si>
  <si>
    <t>Xét nghiệm đường máu mao mạch tại giường [Sản]</t>
  </si>
  <si>
    <t>37.1E03.1510</t>
  </si>
  <si>
    <t>Xét  nghiệm tầm soát tổn thương tiền ung thư cổ tử cung (PP Thiprep Pap Test)</t>
  </si>
  <si>
    <t>Quần áo sơ sinh</t>
  </si>
  <si>
    <t>Dụng cụ vệ sinh</t>
  </si>
  <si>
    <t>Giaùm ñoác</t>
  </si>
  <si>
    <t xml:space="preserve">                                     BỆNH VIỆN QUẬN TÂN PHÚ                                       CỘNG HÒA XÃ HỘI CHỦ NGHĨA VIỆT NAM</t>
  </si>
  <si>
    <t>Mục 6,7,8,9,10,11+thêm 50,000</t>
  </si>
  <si>
    <t>120.000 / ngày</t>
  </si>
  <si>
    <t>PTTT THỰC HIỆN TẠI KHOA SẢN</t>
  </si>
  <si>
    <t>PHÒNG KHÁM</t>
  </si>
  <si>
    <t>PHỤ KHOA</t>
  </si>
  <si>
    <t>PTTT THỰC HIỆN TẠI KHOA GMHS</t>
  </si>
  <si>
    <t xml:space="preserve">                                       PHÒNG TCKT                                    Độc Lập - Tự Do - Hạnh Phúc  </t>
  </si>
  <si>
    <t>BẢNG GIÁ DỊCH VỤ KỸ THUẬT ĐÔNG Y - VẬT LÝ TRỊ LIỆU</t>
  </si>
  <si>
    <t>(Áp dụng từ ngày 12/11/2020)</t>
  </si>
  <si>
    <t>Maõ TĐ</t>
  </si>
  <si>
    <t>Mã TT39</t>
  </si>
  <si>
    <t>ĐÔNG Y</t>
  </si>
  <si>
    <t>Khám YHCT</t>
  </si>
  <si>
    <t>KHAÙM BỆNH</t>
  </si>
  <si>
    <t>08.1897</t>
  </si>
  <si>
    <t>Khám BHYT ngoài giờ</t>
  </si>
  <si>
    <t>CHAÂM CÖÙU (Chöa bao goàm kim)</t>
  </si>
  <si>
    <t>Hào châm ( kim ngắn )</t>
  </si>
  <si>
    <t>04C2.DY125</t>
  </si>
  <si>
    <t>08.0002.0224</t>
  </si>
  <si>
    <t>37.8C00.0224</t>
  </si>
  <si>
    <t>Điện châm (có kim dài)</t>
  </si>
  <si>
    <t>ÑIEÄN CHAÂM</t>
  </si>
  <si>
    <t>04C2.DY126</t>
  </si>
  <si>
    <t>08.0005.0230</t>
  </si>
  <si>
    <t>37.8C00.0230</t>
  </si>
  <si>
    <t>Điện châm (kim ngắn)</t>
  </si>
  <si>
    <t>Điều trị bằng tia hồng ngoại [đông y]</t>
  </si>
  <si>
    <t>HOÀÀNG NGOAÏI</t>
  </si>
  <si>
    <t>04C2.DY129</t>
  </si>
  <si>
    <t>17.0011.0237</t>
  </si>
  <si>
    <t>37.8C00.0237</t>
  </si>
  <si>
    <t>Cứu</t>
  </si>
  <si>
    <t>NGAÛI CÖÙU/ TUÙI CHÖÔØM</t>
  </si>
  <si>
    <t>04C2.DY140</t>
  </si>
  <si>
    <t>08.0009.0228</t>
  </si>
  <si>
    <t>37.8C00.0228</t>
  </si>
  <si>
    <t>Điều trị bằng các dòng điện xung [đông y]</t>
  </si>
  <si>
    <t>ĐIỆN XUNG</t>
  </si>
  <si>
    <t>04C2.DY134</t>
  </si>
  <si>
    <t>17.0007.0234</t>
  </si>
  <si>
    <t>37.8C00.0234</t>
  </si>
  <si>
    <t>Laser châm</t>
  </si>
  <si>
    <t>LASER CHAÂM</t>
  </si>
  <si>
    <t>04C2.DY132</t>
  </si>
  <si>
    <t>08.0011.0243</t>
  </si>
  <si>
    <t>37.8C00.0243</t>
  </si>
  <si>
    <t>Xoa bóp bấm huyệt điều trị liệt dây thần kinh số VII ngoại biên</t>
  </si>
  <si>
    <t xml:space="preserve">XOA BOÙP BẤM HUYỆT </t>
  </si>
  <si>
    <t>04C2.DY128</t>
  </si>
  <si>
    <t>08.0414.0280</t>
  </si>
  <si>
    <t>37.8C00.0280</t>
  </si>
  <si>
    <t>Xoa bóp bấm huyệt điều trị liệt chi trên</t>
  </si>
  <si>
    <t>08.0389.0280</t>
  </si>
  <si>
    <t>Xoa bóp bấm huyệt điều trị liệt chi dưới</t>
  </si>
  <si>
    <t>08.0390.0280</t>
  </si>
  <si>
    <t>Xoa bóp bấm huyệt điều trị liệt nửa người do tai biến mạch máu não</t>
  </si>
  <si>
    <t>08.0391.0280</t>
  </si>
  <si>
    <t>Xoa bóp bấm huyệt điều trị hội chứng thắt lưng- hông</t>
  </si>
  <si>
    <t>08.0392.0280</t>
  </si>
  <si>
    <t>Xoa bóp bấm huyệt điều trị cứng khớp chi trên</t>
  </si>
  <si>
    <t>08.0396.0280</t>
  </si>
  <si>
    <t>Xoa bóp bấm huyệt điều trị cứng khớp chi dưới</t>
  </si>
  <si>
    <t>08.0397.0280</t>
  </si>
  <si>
    <t>Xoa bóp bấm huyệt điều trị liệt do bệnh của cơ</t>
  </si>
  <si>
    <t>08.0402.0280</t>
  </si>
  <si>
    <t>Xoa bóp bấm huyệt điều trị hội chứng ngoại tháp</t>
  </si>
  <si>
    <t>08.0407.0280</t>
  </si>
  <si>
    <t>Xoa bóp bấm huyệt điều trị đau đầu, đau nửa đầu</t>
  </si>
  <si>
    <t>08.0408.0280</t>
  </si>
  <si>
    <t>Xoa bóp bấm huyệt điều trị mất ngủ</t>
  </si>
  <si>
    <t>08.0409.0280</t>
  </si>
  <si>
    <t>Xoa bóp bấm huyệt điều trị hội chứng stress</t>
  </si>
  <si>
    <t>08.0410.0280</t>
  </si>
  <si>
    <t>Xoa bóp bấm huyệt điều trị thiểu năng tuần hoàn não mạn tính</t>
  </si>
  <si>
    <t>08.0411.0280</t>
  </si>
  <si>
    <t>Xoa bóp bấm huyệt điều trị tổn thương rễ, đám rối và dây thần kinh</t>
  </si>
  <si>
    <t>08.0412.0280</t>
  </si>
  <si>
    <t>Xoa bóp bấm huyệt điều trị tổn thương dây thần kinh V</t>
  </si>
  <si>
    <t>08.0413.0280</t>
  </si>
  <si>
    <t>Xoa bóp bấm huyệt điều trị hội chứng tiền đình</t>
  </si>
  <si>
    <t>08.0419.0280</t>
  </si>
  <si>
    <t>Xoa bóp bấm huyệt điều trị viêm mũi xoang</t>
  </si>
  <si>
    <t>08.0421.0280</t>
  </si>
  <si>
    <t>Xoa bóp bấm huyệt điều trị huyết áp thấp</t>
  </si>
  <si>
    <t>08.0424.0280</t>
  </si>
  <si>
    <t>Xoa bóp bấm huyệt điều trị đau thần kinh liên sườn</t>
  </si>
  <si>
    <t>08.0425.0280</t>
  </si>
  <si>
    <t>Xoa bóp bấm huyệt điều trị viêm khớp dạng thấp</t>
  </si>
  <si>
    <t>08.0428.0280</t>
  </si>
  <si>
    <t>Xoa bóp bấm huyệt điều trị đau do thoái hoá khớp</t>
  </si>
  <si>
    <t>08.0429.0280</t>
  </si>
  <si>
    <t>Xoa bóp bấm huyệt điều trị đau lưng</t>
  </si>
  <si>
    <t>08.0430.0280</t>
  </si>
  <si>
    <t>Xoa bóp bấm huyệt điều trị viêm quanh khớp vai</t>
  </si>
  <si>
    <t>08.0431.0280</t>
  </si>
  <si>
    <t>Xoa bóp bấm huyệt điều trị hội chứng vai gáy</t>
  </si>
  <si>
    <t>08.0432.0280</t>
  </si>
  <si>
    <t>Xoa bóp bấm huyệt điều trị chứng tic cơ mặt</t>
  </si>
  <si>
    <t>08.0433.0280</t>
  </si>
  <si>
    <t>Xoa bóp bấm huyệt điều trị rối loạn chức năng vận động do chấn thương sọ não</t>
  </si>
  <si>
    <t>08.0445.0280</t>
  </si>
  <si>
    <t>Xoa bóp bấm huyệt điều trị liệt tứ chi do chấn thương cột sống</t>
  </si>
  <si>
    <t>08.0446.0280</t>
  </si>
  <si>
    <t>Xoa bóp bấm huyệt điều trị sụp mi</t>
  </si>
  <si>
    <t>08.0415.0280</t>
  </si>
  <si>
    <t>VẬT LÝ TRỊ LIỆU</t>
  </si>
  <si>
    <t>Tập với ghế tập mạnh cơ Tứ đầu đùi</t>
  </si>
  <si>
    <t>TAÄP LUYEÄN VÔÙI GHEÁ TAÄP CÔ BOÁN ÑAÀU ÑUØI</t>
  </si>
  <si>
    <t>03C1DY.11</t>
  </si>
  <si>
    <t>17.0070.0261</t>
  </si>
  <si>
    <t>37.8C00.0261</t>
  </si>
  <si>
    <t>Tập với ròng rọc</t>
  </si>
  <si>
    <t>TAÄP VÔÙI HEÄ THOÁNG ROØNG ROÏC</t>
  </si>
  <si>
    <t>03C1DY.13</t>
  </si>
  <si>
    <t>17.0065.0269</t>
  </si>
  <si>
    <t>37.8C00.0269</t>
  </si>
  <si>
    <t>Tập với xe đạp tập</t>
  </si>
  <si>
    <t xml:space="preserve">TAÄP VÔÙI XE ÑAÏP </t>
  </si>
  <si>
    <t>03C1DY.12</t>
  </si>
  <si>
    <t>17.0071.0270</t>
  </si>
  <si>
    <t>37.8C00.0270</t>
  </si>
  <si>
    <t>Tập do cứng khớp</t>
  </si>
  <si>
    <t>03C1DY.5</t>
  </si>
  <si>
    <t>03.0889.0000</t>
  </si>
  <si>
    <t>37.8C00.0256</t>
  </si>
  <si>
    <t>Kỹ thuật xoa bóp vùng</t>
  </si>
  <si>
    <t>XOA BOÙP CUÏC BOÄ BAÈNG TAY</t>
  </si>
  <si>
    <t>03C1.DY.22</t>
  </si>
  <si>
    <t>17.0085.0282</t>
  </si>
  <si>
    <t>37.8C00.0282</t>
  </si>
  <si>
    <t>Kỹ thuật xoa bóp toàn thân</t>
  </si>
  <si>
    <t>XOA BOÙP TOAØN THAÂN (60 PHUÙT)</t>
  </si>
  <si>
    <t>03C1.DY.23</t>
  </si>
  <si>
    <t>17.0086.0283</t>
  </si>
  <si>
    <t>37.8C00.0283</t>
  </si>
  <si>
    <t>Điều trị bằng tia hồng ngoại [VLTL]</t>
  </si>
  <si>
    <t>Tập vận động thụ động</t>
  </si>
  <si>
    <t xml:space="preserve">TAÄP VAÄN ÑOÄNG TOAØN THAÂN </t>
  </si>
  <si>
    <t>04C2.DY135</t>
  </si>
  <si>
    <t>17.0052.0267</t>
  </si>
  <si>
    <t>37.8C00.0267</t>
  </si>
  <si>
    <t>Tập vận động có trợ giúp</t>
  </si>
  <si>
    <t>17.0053.0267</t>
  </si>
  <si>
    <t>Tập vận động có kháng trở</t>
  </si>
  <si>
    <t>17.0056.0267</t>
  </si>
  <si>
    <t>Kỹ thuật tập đứng và đi cho người bệnh liệt nửa người</t>
  </si>
  <si>
    <t>17.0034.0283</t>
  </si>
  <si>
    <t>Tập ngồi thăng bằng tĩnh và động</t>
  </si>
  <si>
    <t>17.0037.0267</t>
  </si>
  <si>
    <t>Tập đứng thăng bằng tĩnh và động</t>
  </si>
  <si>
    <t>17.0039.0267</t>
  </si>
  <si>
    <t>Tập đi với thanh song song</t>
  </si>
  <si>
    <t>TAÄP VAÄN ÑOÄNG VÔÙI CAÙC DUÏNG CUÏ TRÔÏ GIUÙP</t>
  </si>
  <si>
    <t>STT 268</t>
  </si>
  <si>
    <t>17.0041.0268</t>
  </si>
  <si>
    <t>37.8C00.0268</t>
  </si>
  <si>
    <t>Tập đi với khung tập đi</t>
  </si>
  <si>
    <t>17.0042.0268</t>
  </si>
  <si>
    <t>Tập đi với nạng (nạng nách, nạng khuỷu)</t>
  </si>
  <si>
    <t>17.0043.0268</t>
  </si>
  <si>
    <t>Tập đi với gậy</t>
  </si>
  <si>
    <t>17.0044.0268</t>
  </si>
  <si>
    <t>Tập lên, xuống cầu thang</t>
  </si>
  <si>
    <t>17.0047.0268</t>
  </si>
  <si>
    <t>Tập đi với chân giả trên gối</t>
  </si>
  <si>
    <t>17.0049.0268</t>
  </si>
  <si>
    <t>Tập đi với chân giả dưới gối</t>
  </si>
  <si>
    <t>17.0050.0268</t>
  </si>
  <si>
    <t>Tập vận động trên bóng</t>
  </si>
  <si>
    <t>17.0058.0268</t>
  </si>
  <si>
    <t>Tập với thang tường</t>
  </si>
  <si>
    <t>17.0063.0268</t>
  </si>
  <si>
    <t>Tập với dụng cụ quay khớp vai</t>
  </si>
  <si>
    <t>17.0066.0268</t>
  </si>
  <si>
    <t>Tập các kiểu thở</t>
  </si>
  <si>
    <t>VAÄT LYÙ TRÒ LIEÄU HOÂ HAÁP</t>
  </si>
  <si>
    <t>03C1.DY.15</t>
  </si>
  <si>
    <t>17.0073.0277</t>
  </si>
  <si>
    <t>37.8C00.0277</t>
  </si>
  <si>
    <t>Tập ho có trợ giúp</t>
  </si>
  <si>
    <t>17.0075.0277</t>
  </si>
  <si>
    <t>Kỹ thuật tập sử dụng và điều khiển xe lăn</t>
  </si>
  <si>
    <t>17.0092.0268</t>
  </si>
  <si>
    <t>Kỹ thuật tập tay và bàn tay cho người bệnh liệt nửa người</t>
  </si>
  <si>
    <t>TAÄP VAÄN ÑOÄNG ÑOAÏN CHI</t>
  </si>
  <si>
    <t>04C2.DY136</t>
  </si>
  <si>
    <t>17.0033.0266</t>
  </si>
  <si>
    <t>37.8C00.0266</t>
  </si>
  <si>
    <t>Điều trị bằng các dòng điện xung [VLTL]</t>
  </si>
  <si>
    <t>ÑIEÄN XUNG</t>
  </si>
  <si>
    <t>Điều trị bằng từ trường</t>
  </si>
  <si>
    <t>ÑIEÄN TÖØ TRÖÔØNG</t>
  </si>
  <si>
    <t>04C2.DY138</t>
  </si>
  <si>
    <t>17.0004.0232</t>
  </si>
  <si>
    <t>37.8C00.0232</t>
  </si>
  <si>
    <t>Điều trị bằng siêu âm</t>
  </si>
  <si>
    <t>SIEÂU AÂM ÑIEÀU TRÒ</t>
  </si>
  <si>
    <t>04C2.DY137</t>
  </si>
  <si>
    <t>17.0008.0253</t>
  </si>
  <si>
    <t>37.8C00.0253</t>
  </si>
  <si>
    <t>Điều trị bằng sóng ngắn</t>
  </si>
  <si>
    <t>04C2.DY131</t>
  </si>
  <si>
    <t>17.0001.0254</t>
  </si>
  <si>
    <t>37.8C00.0254</t>
  </si>
  <si>
    <t>Điều trị bằng dòng giao thoa</t>
  </si>
  <si>
    <t>GIAO THOA</t>
  </si>
  <si>
    <t>03C1.DY.1</t>
  </si>
  <si>
    <t>17.0011.0236</t>
  </si>
  <si>
    <t>37.8C00.0236</t>
  </si>
  <si>
    <t>Điều trị bằng máy kéo giãn cột sống [cột sống cổ]</t>
  </si>
  <si>
    <t>BAØN KEÙO (KEÙO DAÕN COÄT SOÁNG COÅ)</t>
  </si>
  <si>
    <t>03C1.DY.2</t>
  </si>
  <si>
    <t>17.0026.0220</t>
  </si>
  <si>
    <t>37.8C00.0220</t>
  </si>
  <si>
    <t>Điều trị bằng máy kéo giãn cột sống [cột sống thắt lưng]</t>
  </si>
  <si>
    <t>Kỹ thuật kéo nắn trị liệu</t>
  </si>
  <si>
    <t>04C2.DY141</t>
  </si>
  <si>
    <t>17.0078.0238</t>
  </si>
  <si>
    <t>37.8C00.0238</t>
  </si>
  <si>
    <t>Kéo dãn cột sống lưng bằng máy kéo Altrac</t>
  </si>
  <si>
    <t>KEÙO DAÕN COÄT SOÁNG LÖNG BAÈNG MAÙY KEÙO ELTRAC</t>
  </si>
  <si>
    <t>Kéo dãn cột sống cổ bằng máy kéo Altrac</t>
  </si>
  <si>
    <t>KEÙO DAÕN COÄT SOÁNG COÅ BAÈNG MAÙY KEÙO ELTRAC</t>
  </si>
  <si>
    <t>Điều trị bằng Parafin</t>
  </si>
  <si>
    <t>17.0018.0221</t>
  </si>
  <si>
    <t>37.8C00.0221</t>
  </si>
  <si>
    <t>Ñinh Thanh Höng</t>
  </si>
  <si>
    <t xml:space="preserve">                            BỆNH VIỆN QUẬN TÂN PHÚ          CỘNG HÒA XÃ HỘI CHỦ NGHĨA VIỆT NAM</t>
  </si>
  <si>
    <t xml:space="preserve">                                      PHÒNG TCKT                                                                     Độc Lập - Tự Do - Hạnh Phúc  </t>
  </si>
  <si>
    <t xml:space="preserve">                     BẢNG GIÁ DỊCH VỤ KỸ THUẬT KHOA NGOẠI</t>
  </si>
  <si>
    <t>Maõ TT37</t>
  </si>
  <si>
    <t>BHYT       (theo TT39)</t>
  </si>
  <si>
    <t>Dịch vụ       (theo TT37)</t>
  </si>
  <si>
    <t>CƠ - XƯƠNG - KHỚP</t>
  </si>
  <si>
    <t>Thay băng bỏng</t>
  </si>
  <si>
    <t>Thay băng điều trị vết bỏng từ 20% - 39% diện tích cơ thể ở người lớn</t>
  </si>
  <si>
    <t>STT 1150</t>
  </si>
  <si>
    <t>11.0003.1150</t>
  </si>
  <si>
    <t>37.8D10.1150</t>
  </si>
  <si>
    <t>Thay băng điều trị vết bỏng từ 10% - 19% diện tích cơ thể ở người lớn</t>
  </si>
  <si>
    <t>STT 1149</t>
  </si>
  <si>
    <t>11.0004.1149</t>
  </si>
  <si>
    <t>37.8D10.1149</t>
  </si>
  <si>
    <t>Thay băng điều trị vết bỏng dưới 10% diện tích cơ thể ở người lớn</t>
  </si>
  <si>
    <t>STT1148</t>
  </si>
  <si>
    <t>11.0005.1148</t>
  </si>
  <si>
    <t>37.8D10.1148</t>
  </si>
  <si>
    <t xml:space="preserve">Thay băng điều trị vết thương mạn tính </t>
  </si>
  <si>
    <t>37.8B00.0199</t>
  </si>
  <si>
    <t>chưa bao gồm thuốc</t>
  </si>
  <si>
    <t>37.3F00.1778</t>
  </si>
  <si>
    <t>Thụt tháo phân</t>
  </si>
  <si>
    <t>02.0339.0211</t>
  </si>
  <si>
    <t>Chích rạch nhọt, Apxe nhỏ dẫn lưu</t>
  </si>
  <si>
    <t>03.3909.0505</t>
  </si>
  <si>
    <t>Chích rạch, dẫn lưu ổ áp xe trên người bệnh đái tháo đường</t>
  </si>
  <si>
    <t>07.0231.0505</t>
  </si>
  <si>
    <t>Tiêm cân gan chân</t>
  </si>
  <si>
    <t>chưa bao gồm thuốc tiêm</t>
  </si>
  <si>
    <t>STT 213</t>
  </si>
  <si>
    <t>02.0407.0213</t>
  </si>
  <si>
    <t>37.8B00.0213</t>
  </si>
  <si>
    <t>Tiêm khớp gối</t>
  </si>
  <si>
    <t>02.0381.0213</t>
  </si>
  <si>
    <t>Tiêm khớp cổ chân</t>
  </si>
  <si>
    <t>02.0383.0213</t>
  </si>
  <si>
    <t>Tiêm khớp cổ tay</t>
  </si>
  <si>
    <t>02.0385.0213</t>
  </si>
  <si>
    <t>Tiêm khớp khuỷu tay</t>
  </si>
  <si>
    <t>02.0388.0213</t>
  </si>
  <si>
    <t>Tiêm khớp vai</t>
  </si>
  <si>
    <t>02.0389.0213</t>
  </si>
  <si>
    <t>Tiêm khớp đòn - cùng vai</t>
  </si>
  <si>
    <t>02.0392.0213</t>
  </si>
  <si>
    <t>Tiêm hội chứng DeQuervain</t>
  </si>
  <si>
    <t>02.0399.0213</t>
  </si>
  <si>
    <t>Tiêm hội chứng dđường hầm cổ tay</t>
  </si>
  <si>
    <t>02.0400.0213</t>
  </si>
  <si>
    <t>Tiêm gân gấp ngón tay</t>
  </si>
  <si>
    <t>02.0401.0213</t>
  </si>
  <si>
    <t>Tiêm gân nhị đầu khớp vai</t>
  </si>
  <si>
    <t>02.0402.0213</t>
  </si>
  <si>
    <t>Tiêm gân trên gai (dưới gai, gân bao xoay khớp vai)</t>
  </si>
  <si>
    <t>02.0403.0213</t>
  </si>
  <si>
    <t>Tiêm điểm bám gân mỏm cùng vai</t>
  </si>
  <si>
    <t>02.0404.0213</t>
  </si>
  <si>
    <t>Tiêm gân gót</t>
  </si>
  <si>
    <t>02.0406.0213</t>
  </si>
  <si>
    <t>Tiêm điểm bám gân quanh khớp gối</t>
  </si>
  <si>
    <t>02.0398.0213</t>
  </si>
  <si>
    <t>Tiêm điểm bám gân mỏm trâm quay (mỏm trâm trụ)</t>
  </si>
  <si>
    <t>02.0396.0213</t>
  </si>
  <si>
    <t>Tiêm điểm bám gân lồi cầu trong (lồi cầu ngoài) xương cánh tay</t>
  </si>
  <si>
    <t>02.0397.0213</t>
  </si>
  <si>
    <t>Nội soi khớp gối điều trị rửa khớp</t>
  </si>
  <si>
    <t>03C2.1.104</t>
  </si>
  <si>
    <t>02.0366.0541</t>
  </si>
  <si>
    <t>37.8D05.0541</t>
  </si>
  <si>
    <t>Chích rạch áp xe nhỏ</t>
  </si>
  <si>
    <t>Chích áp xe phần mềm lớn</t>
  </si>
  <si>
    <t>03.3817.0505</t>
  </si>
  <si>
    <t>Hút dịch khớp gối</t>
  </si>
  <si>
    <t>STT 112</t>
  </si>
  <si>
    <t>02.0349.0112</t>
  </si>
  <si>
    <t>37.8B00.0112</t>
  </si>
  <si>
    <t>Hút dịch khớp khuỷu</t>
  </si>
  <si>
    <t>02.0353.0112</t>
  </si>
  <si>
    <t>Hút dịch khớp cổ chân</t>
  </si>
  <si>
    <t>02.0355.0112</t>
  </si>
  <si>
    <t>Hút dịch khớp cổ tay</t>
  </si>
  <si>
    <t>02.0357.0112</t>
  </si>
  <si>
    <t>Hút nang bao hoạt dịch</t>
  </si>
  <si>
    <t>02.0361.0112</t>
  </si>
  <si>
    <t>Khâu vết thương phần mềm dài dưới 10cm[Tổn Thương Nông, (Ng)]</t>
  </si>
  <si>
    <t>Khâu vết thương phần mềm dài trên 10cm [Tổn Thương Nông, (Ng)]</t>
  </si>
  <si>
    <t>03.3827.0217</t>
  </si>
  <si>
    <t>Khâu vết thương phần mềm dài dưới 10cm [Tổn Thương Sâu, (Ng)]</t>
  </si>
  <si>
    <t>Khâu vết thương phần mềm dài trên 10cm [Tổn Thương sâu, (Ng)]</t>
  </si>
  <si>
    <t>03.3827.0219</t>
  </si>
  <si>
    <t>Phẫu thuật nội soi cắt hoạt mạc viêm khớp gối</t>
  </si>
  <si>
    <t>Phẫu thuật nội soi cắt lọc sụn khớp gối</t>
  </si>
  <si>
    <t>27.0463.0541</t>
  </si>
  <si>
    <t>Phẫu thuật nội soi cắt sụn chêm</t>
  </si>
  <si>
    <t>27.0461.0541</t>
  </si>
  <si>
    <t>Phẫu thuật nội soi khâu sụn chêm</t>
  </si>
  <si>
    <t>STT  541</t>
  </si>
  <si>
    <t>Chưa duyệt</t>
  </si>
  <si>
    <t>Xét nghiệm đường máu mao mạch tại giường [Ngoại]</t>
  </si>
  <si>
    <t>Định nhóm máu tại giường bệnh trước truyền máu [Ng]</t>
  </si>
  <si>
    <t>37.1E03.1267</t>
  </si>
  <si>
    <t>TIM MẠCH-LỒNG NGỰC</t>
  </si>
  <si>
    <t>Phẫu thuật điều trị nhiễm trùng vết mổ ngực [ĐG]</t>
  </si>
  <si>
    <t>STT 583</t>
  </si>
  <si>
    <t>10.0288.0583</t>
  </si>
  <si>
    <t>37.8D05.0583</t>
  </si>
  <si>
    <t>Phẫu thuật điều trị nhiễm trùng vết mổ ngực [PT]</t>
  </si>
  <si>
    <t>Phẫu thuật điều trị vết thương ngực hở đơn thuần</t>
  </si>
  <si>
    <t>STT 414</t>
  </si>
  <si>
    <t>10.0153.0414</t>
  </si>
  <si>
    <t>37.8D05.0414</t>
  </si>
  <si>
    <t>Đặt catheter tĩnh mạch ngoại biên</t>
  </si>
  <si>
    <t>01.0006.0215</t>
  </si>
  <si>
    <t>37.8B00.0215</t>
  </si>
  <si>
    <t>03.0077.1888</t>
  </si>
  <si>
    <t>37.8B00.1888</t>
  </si>
  <si>
    <t>stt 101</t>
  </si>
  <si>
    <t>UNG BƯỚU</t>
  </si>
  <si>
    <t>Sinh thiết hạch, cơ, thần kinh và các u dưới da</t>
  </si>
  <si>
    <t>04C2.81</t>
  </si>
  <si>
    <t>05.0067.0173</t>
  </si>
  <si>
    <t>37.8B00.0173</t>
  </si>
  <si>
    <t>Cắt bướu &lt; 2cm</t>
  </si>
  <si>
    <t>Cắt bướu 2-5 cm</t>
  </si>
  <si>
    <t>Cắt bướu &gt;5cm</t>
  </si>
  <si>
    <t>Phẫu thuật u thần kinh trên da</t>
  </si>
  <si>
    <t>03C2.5.1.12</t>
  </si>
  <si>
    <t>10.0151.1044</t>
  </si>
  <si>
    <t>37.8D09.1044</t>
  </si>
  <si>
    <t>Nếu làm gây tê thì trừ CP gây mê : 699,000</t>
  </si>
  <si>
    <t>03C2.5.1.13</t>
  </si>
  <si>
    <t>12.0003.1045</t>
  </si>
  <si>
    <t>37.8D09.1045</t>
  </si>
  <si>
    <t>Cắt các loại u vùng da đầu, cổ có đường kính dưới 5 cm [GM]</t>
  </si>
  <si>
    <t>12.0002.1044</t>
  </si>
  <si>
    <t>Cắt các u lành vùng cổ</t>
  </si>
  <si>
    <t>12.0010.1049</t>
  </si>
  <si>
    <t xml:space="preserve">03.2451.1049  </t>
  </si>
  <si>
    <t>Cắt các loại u vùng mặt có đường kính dưới 5 cm</t>
  </si>
  <si>
    <t>12.0006.1044</t>
  </si>
  <si>
    <t>Cắt u máu khu trú, đường kính dưới 5 cm</t>
  </si>
  <si>
    <t>STT 1190</t>
  </si>
  <si>
    <t>12.0313.1190</t>
  </si>
  <si>
    <t>37.8D11.1190</t>
  </si>
  <si>
    <t>Phẫu thuật cắt u máu lớn (đường kính ≥ 10 cm)</t>
  </si>
  <si>
    <t>STT 0407</t>
  </si>
  <si>
    <t>10.0264.0407</t>
  </si>
  <si>
    <t>37.8D05.0407</t>
  </si>
  <si>
    <t>Phẫu thuật cắt u máu nhỏ (đường kính &lt; 10 cm)</t>
  </si>
  <si>
    <t>STT 407</t>
  </si>
  <si>
    <t>Cắt u máu/u bạch mạch dưới da đường kính từ 5 - 10cm</t>
  </si>
  <si>
    <t>STT 1189</t>
  </si>
  <si>
    <t>12.0314.1189</t>
  </si>
  <si>
    <t>37.8D11.1189</t>
  </si>
  <si>
    <t>Cắt u máu, u bạch huyết thành ngực đường kính dưới 5 cm</t>
  </si>
  <si>
    <t>STT 0583</t>
  </si>
  <si>
    <t>12.0190.0583</t>
  </si>
  <si>
    <t>Cắt u máu, u bạch huyết thành ngực đường kính 5 - 10 cm</t>
  </si>
  <si>
    <t>12.0191.0407</t>
  </si>
  <si>
    <t>Cắt u vú lành tính</t>
  </si>
  <si>
    <t>STT 0653</t>
  </si>
  <si>
    <t>12.0267.0653</t>
  </si>
  <si>
    <t>Dẫn lưu áp xe gan</t>
  </si>
  <si>
    <t>STT 0493</t>
  </si>
  <si>
    <t>10.0616.0493</t>
  </si>
  <si>
    <t>37.8D05.0493</t>
  </si>
  <si>
    <t>Cắt u mỡ, u bã đậu vùng hàm mặt đường kính trên 5 cm [Gây mê]</t>
  </si>
  <si>
    <t>12.0091.0909</t>
  </si>
  <si>
    <t>Cắt u mỡ, u bã đậu vùng hàm mặt đường kính trên 5 cm [Gây tê]</t>
  </si>
  <si>
    <t>12.0091.0910</t>
  </si>
  <si>
    <t>Cắt u mỡ, u bã đậu vùng hàm mặt đường kính dưới 5 cm [Gây tê]</t>
  </si>
  <si>
    <t>12.0092.0910</t>
  </si>
  <si>
    <t>Cắt u lành phần mềm đường kính trên 10cm</t>
  </si>
  <si>
    <t>12.0319.1190</t>
  </si>
  <si>
    <t xml:space="preserve">Cắt u lành phần mềm đường kính dưới 10cm </t>
  </si>
  <si>
    <t>12.0320.1190</t>
  </si>
  <si>
    <t>Cắt u tuyến nước bọt dưới hàm</t>
  </si>
  <si>
    <t>STT 0944</t>
  </si>
  <si>
    <t>12.0086.0944</t>
  </si>
  <si>
    <t>Phẫu thuật nội soi cầm máu sau mổ</t>
  </si>
  <si>
    <t>STT 1196</t>
  </si>
  <si>
    <t>27.0330.1196</t>
  </si>
  <si>
    <t>37.8D12.1196</t>
  </si>
  <si>
    <t>Cắt toàn bộ tuyến giáp trong bướu giáp đa nhân</t>
  </si>
  <si>
    <t>STT 0357</t>
  </si>
  <si>
    <t>07.0012.0357</t>
  </si>
  <si>
    <t>37.8D04.0357</t>
  </si>
  <si>
    <t>Cắt bán phần 1 thuỳ tuyến giáp trong bướu giáp nhân</t>
  </si>
  <si>
    <t>STT 0362</t>
  </si>
  <si>
    <t>07.0007.0362</t>
  </si>
  <si>
    <t>37.8D04.0362</t>
  </si>
  <si>
    <t>Cắt 1 thuỳ tuyến giáp trong bướu giáp nhân</t>
  </si>
  <si>
    <t>STT 0360</t>
  </si>
  <si>
    <t>07.0008.0360</t>
  </si>
  <si>
    <t>37.8D04.0360</t>
  </si>
  <si>
    <t>Cắt bán phần 1 thuỳ tuyến giáp và lấy nhân thùy còn lại trong bướu giáp nhân</t>
  </si>
  <si>
    <t>07.0009.0360</t>
  </si>
  <si>
    <t>Phẫu thuật cầm máu lại sau mổ tuyến giáp</t>
  </si>
  <si>
    <t>07.0030.0360</t>
  </si>
  <si>
    <t>Cắt 1 thuỳ tuyến giáp và lấy nhân thùy còn lại trong bướu giáp nhân</t>
  </si>
  <si>
    <t>07.0010.0357</t>
  </si>
  <si>
    <t>Cắt bán phần 2 thuỳ tuyến giáp trong bướu giáp đa nhân</t>
  </si>
  <si>
    <t>07.0011.0357</t>
  </si>
  <si>
    <t>Cắt bán phần 2 thuỳ tuyến giáp trong bướu giáp đa nhân bằng dao siêu âm</t>
  </si>
  <si>
    <t>STT 0356</t>
  </si>
  <si>
    <t>07.0043.0356</t>
  </si>
  <si>
    <t>37.8D04.0356</t>
  </si>
  <si>
    <t>07.0006.0357</t>
  </si>
  <si>
    <t>Cắt 1 thuỳ tuyến giáp trong bướu giáp nhân độc</t>
  </si>
  <si>
    <t>07.0013.0360</t>
  </si>
  <si>
    <t>Cắt 1 thuỳ tuyến giáp trong bướu giáp nhân độc bằng dao siêu âm</t>
  </si>
  <si>
    <t>STT 0359</t>
  </si>
  <si>
    <t>37.8D04.0359</t>
  </si>
  <si>
    <t>Cắt toàn bộ tuyến giáp trong bướu giáp đa nhân độc</t>
  </si>
  <si>
    <t>07.0014.0357</t>
  </si>
  <si>
    <t>Cắt 1 thùy tuyến giáp và cắt bán phần thùy còn lại trong Basedow</t>
  </si>
  <si>
    <t>07.0016.0357</t>
  </si>
  <si>
    <t>Cắt toàn bộ tuyến giáp trong Basedow</t>
  </si>
  <si>
    <t>07.0017.0357</t>
  </si>
  <si>
    <t>Cắt gần toàn bộ tuyến giáp trong Basedow</t>
  </si>
  <si>
    <t>07.0015.0357</t>
  </si>
  <si>
    <t>Phẫu thuật bóc u thành ngực</t>
  </si>
  <si>
    <t>12.0172.0583</t>
  </si>
  <si>
    <t>Phẫu thuật cắt u thành ngực</t>
  </si>
  <si>
    <t>10.0278.0583</t>
  </si>
  <si>
    <t>Phẫu thuật nội soi cắt 1 thùy tuyến giáp</t>
  </si>
  <si>
    <t>Đã bao gồm dao siêu âm và dây dẫn</t>
  </si>
  <si>
    <t>STT 0358</t>
  </si>
  <si>
    <t>27.0042.0358</t>
  </si>
  <si>
    <t>37.8D04.0358</t>
  </si>
  <si>
    <t>Phẫu thuật nội soi cắt 1 thùy tuyến giáp + eo giáp</t>
  </si>
  <si>
    <t>27.0043.0358</t>
  </si>
  <si>
    <t>PTTT GMHS Ngoại</t>
  </si>
  <si>
    <t>THỦ THUẬT - PHẪU THUẬT</t>
  </si>
  <si>
    <t>Thủ thuật - Phẩu thuật</t>
  </si>
  <si>
    <t>Tiếp đón</t>
  </si>
  <si>
    <t>(null)</t>
  </si>
  <si>
    <t>Phẫu thuật nội soi cắt bán phần 1 thùy tuyến giáp</t>
  </si>
  <si>
    <t>27.0044.0358</t>
  </si>
  <si>
    <t>Phẫu thuật nội soi cắt bán phần 2 thùy tuyến giáp</t>
  </si>
  <si>
    <t>27.0045.0358</t>
  </si>
  <si>
    <t>Phẫu thuật nội soi cắt toàn bộ tuyến giáp</t>
  </si>
  <si>
    <t>27.0046.0358</t>
  </si>
  <si>
    <t>Phẫu thuật nội soi cắt nhân độc tuyến giáp</t>
  </si>
  <si>
    <t>27.0051.0358</t>
  </si>
  <si>
    <t>Phẫu thuật nội soi cắt bán phần 2 thuỳ tuyến giáp trong bướu giáp đa nhân</t>
  </si>
  <si>
    <t>27.0052.0358</t>
  </si>
  <si>
    <t>Phẫu thuật nội soi cắt bán phần 2 thuỳ tuyến giáp trong bướu giáp đa nhân độc</t>
  </si>
  <si>
    <t>27.0053.0358</t>
  </si>
  <si>
    <t>Phẫu thuật nội soi cắt toàn bộ tuyến giáp trong bướu giáp đa nhân</t>
  </si>
  <si>
    <t>STT 0365</t>
  </si>
  <si>
    <t>27.0054.0365</t>
  </si>
  <si>
    <t>37.8D04.0365</t>
  </si>
  <si>
    <t>Phẫu thuật nội soi cắt toàn bộ tuyến giáp trong bướu giáp đa nhân độc</t>
  </si>
  <si>
    <t>27.0055.0365</t>
  </si>
  <si>
    <t>Phẫu thuật nội soi cắt gần toàn bộ tuyến giáp trong bệnh basedow.</t>
  </si>
  <si>
    <t>27.0056.0358</t>
  </si>
  <si>
    <t>Phẫu thuật nội soi cắt toàn bộ tuyến giáp trong bệnh basedow.</t>
  </si>
  <si>
    <t>27.0057.0365</t>
  </si>
  <si>
    <t>Cắt bán phần 1 thuỳ tuyến giáp trong bướu giáp nhân bằng dao siêu âm</t>
  </si>
  <si>
    <t>STT 0361</t>
  </si>
  <si>
    <t>07.0039.0361</t>
  </si>
  <si>
    <t>37.8D04.0361</t>
  </si>
  <si>
    <t>Cắt 1 thuỳ tuyến giáp trong bướu giáp nhân bằng dao siêu âm</t>
  </si>
  <si>
    <t>07.0040.0359</t>
  </si>
  <si>
    <t>Cắt bán phần 1 thuỳ tuyến giáp và lấy nhân thùy còn lại trong bướu giáp nhân bằng dao siêu âm</t>
  </si>
  <si>
    <t>07.0041.0359</t>
  </si>
  <si>
    <t>Cắt 1 thuỳ tuyến giáp và lấy nhân thùy còn lại trong bướu giáp nhân bằng dao siêu âm</t>
  </si>
  <si>
    <t>07.0042.0356</t>
  </si>
  <si>
    <t>Cắt toàn bộ tuyến giáp trong bướu giáp đa nhân bằng dao siêu âm</t>
  </si>
  <si>
    <t>Cắt toàn bộ tuyến giáp trong bướu giáp đa nhân độc bằng dao siêu âm</t>
  </si>
  <si>
    <t>Cắt gần toàn bộ tuyến giáp trong Basedow bằng dao siêu âm</t>
  </si>
  <si>
    <t>07.0047.0356</t>
  </si>
  <si>
    <t>Cắt toàn bộ tuyến giáp trong Basedow bằng dao siêu âm</t>
  </si>
  <si>
    <t>07.0049.0356</t>
  </si>
  <si>
    <t>LAO VÀ BỆNH PHỔI</t>
  </si>
  <si>
    <t>Chọc dò dịch màng phổi [Ng]</t>
  </si>
  <si>
    <t>37.8b00.0077</t>
  </si>
  <si>
    <t>Phẫu thuật bóc tách, cắt bỏ hạch lao to vùng nách</t>
  </si>
  <si>
    <t>Chưa bao gồm dao siêu âm</t>
  </si>
  <si>
    <t>STT 0488</t>
  </si>
  <si>
    <t>04.0033.0488</t>
  </si>
  <si>
    <t>37.8D05.0488</t>
  </si>
  <si>
    <t>Phẫu thuật bóc tách, cắt bỏ hạch lao to vùng cổ</t>
  </si>
  <si>
    <t>04.0032.0488</t>
  </si>
  <si>
    <t>Phẫu thuật nạo dò hạch lao vùng bẹn</t>
  </si>
  <si>
    <t>STT 0571</t>
  </si>
  <si>
    <t>37.8D05.0571</t>
  </si>
  <si>
    <t>Nạo vét hạch D1</t>
  </si>
  <si>
    <t>04.0459.0488</t>
  </si>
  <si>
    <t>Nạo vét hạch D2</t>
  </si>
  <si>
    <t>04.0460.0488</t>
  </si>
  <si>
    <t>Phẫu thuật nạo dò hạch lao vùng cổ</t>
  </si>
  <si>
    <t>04.0039.0571</t>
  </si>
  <si>
    <t xml:space="preserve">Phẫu thuật nạo dò hạch lao vùng nách </t>
  </si>
  <si>
    <t>04.0040.0571</t>
  </si>
  <si>
    <t>Phẫu thuật nạo viêm lao thành ngực</t>
  </si>
  <si>
    <t>04.0038.0571</t>
  </si>
  <si>
    <t>Phẫu thuật lấy xương chết, nạo viêm</t>
  </si>
  <si>
    <t>10.0947.0571</t>
  </si>
  <si>
    <t>Phẫu thuật dẫn lưu tối thiểu khoang màng phổi</t>
  </si>
  <si>
    <t>STT 0410</t>
  </si>
  <si>
    <t>10.0152.0410</t>
  </si>
  <si>
    <t>37.8D05.0410</t>
  </si>
  <si>
    <t>TIÊU HOÁ - BỤNG</t>
  </si>
  <si>
    <t>Mở bụng thăm dò, sinh thiết</t>
  </si>
  <si>
    <t>STT 0491</t>
  </si>
  <si>
    <t>10.0452.0491</t>
  </si>
  <si>
    <t>37.8D05.0491</t>
  </si>
  <si>
    <t>Mở bụng thăm dò, lau rửa ổ bụng, đặt dẫn lưu</t>
  </si>
  <si>
    <t>10.0701.0491</t>
  </si>
  <si>
    <t>Mở bụng thăm dò</t>
  </si>
  <si>
    <t>10.0451.0491</t>
  </si>
  <si>
    <t>Thông bàng quang</t>
  </si>
  <si>
    <t>04C2.120</t>
  </si>
  <si>
    <t>01.0164.0121</t>
  </si>
  <si>
    <t>37.8B00.0121</t>
  </si>
  <si>
    <t>Khâu vết thương thành bụng</t>
  </si>
  <si>
    <t>10.0699.0583</t>
  </si>
  <si>
    <t>Phẫu thuật cắt u thành bụng</t>
  </si>
  <si>
    <t>10.0697.0583</t>
  </si>
  <si>
    <t>Phẫu thuật khâu phục hồi thành bụng do toác vết mổ</t>
  </si>
  <si>
    <t>STT 0628</t>
  </si>
  <si>
    <t>10.0698.0628</t>
  </si>
  <si>
    <t>37.8D05.0628</t>
  </si>
  <si>
    <t>Phẫu thuật điều trị apxe tồn dư, dẫn lưu ổ bụng</t>
  </si>
  <si>
    <t>10.0492.0493</t>
  </si>
  <si>
    <t>Phẫu thuật nội soi dẫn lưu áp xe tồn dư</t>
  </si>
  <si>
    <t>27.0331.1196</t>
  </si>
  <si>
    <t>Nội soi ổ bụng chẩn đoán</t>
  </si>
  <si>
    <t>STT 1197</t>
  </si>
  <si>
    <t>27.0333.1197</t>
  </si>
  <si>
    <t>37.8D12.1197</t>
  </si>
  <si>
    <t>Phẫu thuật nội soi đặt lưới nhân tạo trong ổ bụng</t>
  </si>
  <si>
    <t>27.0315.1196</t>
  </si>
  <si>
    <t>Phẫu thuật nội soi sinh thiết hạch ổ bụng</t>
  </si>
  <si>
    <t>27.0329.1197</t>
  </si>
  <si>
    <t>Phẫu thuật nội soi sinh thiết u trong ổ bụng</t>
  </si>
  <si>
    <t>27.0335.1197</t>
  </si>
  <si>
    <t>Phẫu thuật nội soi rửa bụng, dẫn lưu</t>
  </si>
  <si>
    <t>27.0332.1196</t>
  </si>
  <si>
    <t>Mở thông hỗng tràng hoặc mở thông hồi tràng</t>
  </si>
  <si>
    <t>10.0416.0491</t>
  </si>
  <si>
    <t>Phẫu thuật lấy toàn bộ trĩ vòng</t>
  </si>
  <si>
    <t>STT 0494</t>
  </si>
  <si>
    <t>10.0551.0494</t>
  </si>
  <si>
    <t>37.8D05.0494</t>
  </si>
  <si>
    <t>Phẫu thuật Longo</t>
  </si>
  <si>
    <t>03C2.1.66</t>
  </si>
  <si>
    <t>10.0552.0495</t>
  </si>
  <si>
    <t>37.8D05.0495</t>
  </si>
  <si>
    <t>Phẫu thuật khâu treo và triệt mạch trĩ (THD)</t>
  </si>
  <si>
    <t>10.0554.0494</t>
  </si>
  <si>
    <t>Phẫu thuật cắt 1 búi trĩ</t>
  </si>
  <si>
    <t>10.0547.0494</t>
  </si>
  <si>
    <t>Phẫu thuật cắt trĩ kinh điển (phương pháp Milligan - Morgan hoặc Ferguson)</t>
  </si>
  <si>
    <t>10.0549.0494</t>
  </si>
  <si>
    <t>Điều trị nứt kẽ hậu môn bằng cắt cơ tròn trong (vị trí 3 giờ và 9 giờ)</t>
  </si>
  <si>
    <t>10.0561.0494</t>
  </si>
  <si>
    <t>Đóng hậu môn nhân tạo</t>
  </si>
  <si>
    <t>STT 456</t>
  </si>
  <si>
    <t>37.8D05.0456</t>
  </si>
  <si>
    <t>Làm hậu môn nhân tạo</t>
  </si>
  <si>
    <t>10.0525.0491</t>
  </si>
  <si>
    <t>Phẫu thuật điều trị áp xe hậu môn phức tạp</t>
  </si>
  <si>
    <t>10.0556.0494</t>
  </si>
  <si>
    <t>Phẫu thuật điều trị rò hậu môn đơn giản</t>
  </si>
  <si>
    <t>Phẫu thuật rò hậu môn phức tạp hay phẫu thuật lại</t>
  </si>
  <si>
    <t>STT 494</t>
  </si>
  <si>
    <t>Phẫu thuật chích, dẫn lưu áp xe cạnh hậu môn đơn giản</t>
  </si>
  <si>
    <t>10.0555.0494</t>
  </si>
  <si>
    <t>Phẫu thuật cắt u nhú ống hậu môn (condylome)</t>
  </si>
  <si>
    <t>STT 0584</t>
  </si>
  <si>
    <t>10.0566.0584</t>
  </si>
  <si>
    <t>37.8D05.0584</t>
  </si>
  <si>
    <t xml:space="preserve">Cắt u lành tính ống hậu môn (u cơ, polyp…) </t>
  </si>
  <si>
    <t>10.0567.0584</t>
  </si>
  <si>
    <t>Cắt đại tràng phải hoặc đại tràng trái nối ngay</t>
  </si>
  <si>
    <t>STT 0454</t>
  </si>
  <si>
    <t>10.0518.0454</t>
  </si>
  <si>
    <t>37.8D05.0454</t>
  </si>
  <si>
    <t>Cắt đoạn đại tràng nối ngay</t>
  </si>
  <si>
    <t>10.0514.0454</t>
  </si>
  <si>
    <t>Đẩy bã thức ăn xuống đại tràng</t>
  </si>
  <si>
    <t>STT 0465</t>
  </si>
  <si>
    <t>10.0484.0465</t>
  </si>
  <si>
    <t>37.8D05.0465</t>
  </si>
  <si>
    <t>Khâu lỗ thủng đại tràng</t>
  </si>
  <si>
    <t>10.0534.0465</t>
  </si>
  <si>
    <t>Phẫu thuật nội soi khâu thủng đại tràng</t>
  </si>
  <si>
    <t>STT 0459</t>
  </si>
  <si>
    <t>27.0207.0459</t>
  </si>
  <si>
    <t>37.8D05.0459</t>
  </si>
  <si>
    <t>Phẫu thuật nội soi khâu vết thương đại tràng</t>
  </si>
  <si>
    <t>Phẫu thuật nội soi khâu vết thương đại tràng + hậu môn nhân tạo</t>
  </si>
  <si>
    <t>STT 0452</t>
  </si>
  <si>
    <t>27.0209.0452</t>
  </si>
  <si>
    <t>03C2.1.64</t>
  </si>
  <si>
    <t>37.8D05.0452</t>
  </si>
  <si>
    <t>Phẫu thuật nội soi cắt đoạn đại tràng</t>
  </si>
  <si>
    <t>STT 0457</t>
  </si>
  <si>
    <t>27.0205.0457</t>
  </si>
  <si>
    <t>03C2.1.63</t>
  </si>
  <si>
    <t>37.8D05.0457</t>
  </si>
  <si>
    <t>Phẫu thuật nội soi cắt đoạn đại trực tràng</t>
  </si>
  <si>
    <t>27.0215.0457</t>
  </si>
  <si>
    <t>Phẫu thuật nội soi cắt đại tràng ngang</t>
  </si>
  <si>
    <t>27.0197.0457</t>
  </si>
  <si>
    <t>Phẫu thuật nội soi cắt đại tràng phải</t>
  </si>
  <si>
    <t>27.0193.0457</t>
  </si>
  <si>
    <t>Phẫu thuật nội soi cắt đại tràng trái</t>
  </si>
  <si>
    <t>27.0199.0457</t>
  </si>
  <si>
    <t>Phẫu thuật nội soi cắt đại tràng chậu hông</t>
  </si>
  <si>
    <t>27.0201.0457</t>
  </si>
  <si>
    <t>Phẫu thuật nội soi cắt túi thừa đại tràng</t>
  </si>
  <si>
    <t>27.0206.0459</t>
  </si>
  <si>
    <t>Cắt đoạn đại tràng, đưa 2 đầu đại tràng ra ngoài</t>
  </si>
  <si>
    <t>10.0515.0454</t>
  </si>
  <si>
    <t>Cắt đoạn đại tràng, đóng đầu dưới, đưa đầu trên ra ngoài ổ bụng kiểu Hartmann</t>
  </si>
  <si>
    <t>10.0516.0454</t>
  </si>
  <si>
    <t>Cắt đại tràng phải hoặc đại tràng trái, đưa 2 đầu ruột ra ngoài</t>
  </si>
  <si>
    <t>10.0519.0454</t>
  </si>
  <si>
    <t>Cắt túi thừa đại tràng</t>
  </si>
  <si>
    <t>10.0513.0465</t>
  </si>
  <si>
    <t>Dẫn lưu hoặc mở thông manh tràng</t>
  </si>
  <si>
    <t>10.0511.0491</t>
  </si>
  <si>
    <t>Phẫu thuật nội soi tháo lồng ruột và cố định manh tràng</t>
  </si>
  <si>
    <t>STT 0462</t>
  </si>
  <si>
    <t>27.0183.0462</t>
  </si>
  <si>
    <t>37.8D05.0462</t>
  </si>
  <si>
    <t>Phẫu thuật nội soi cắt manh tràng</t>
  </si>
  <si>
    <t>27.0192.0457</t>
  </si>
  <si>
    <t>Cắt manh tràng và đoạn cuối hồi tràng</t>
  </si>
  <si>
    <t>10.0517.0454</t>
  </si>
  <si>
    <t>Cắt đoạn trực tràng nối ngay</t>
  </si>
  <si>
    <t>10.0527.0454</t>
  </si>
  <si>
    <t>Cắt đoạn trực tràng, đóng đầu dưới đưa đầu trên ra ngoài kiểu Hartmann</t>
  </si>
  <si>
    <t>10.0528.0454</t>
  </si>
  <si>
    <t>Khâu lỗ thủng, vết thương trực tràng</t>
  </si>
  <si>
    <t>Phẫu thuật nội soi khâu thủng trực tràng</t>
  </si>
  <si>
    <t>27.0227.0459</t>
  </si>
  <si>
    <t>Phẫu thuật nội soi khâu thủng trực tràng + hậu môn nhân tạo</t>
  </si>
  <si>
    <t>27.0228.0452</t>
  </si>
  <si>
    <t>Phẫu thuật nội soi khâu vết thương trực tràng</t>
  </si>
  <si>
    <t>27.0229.0459</t>
  </si>
  <si>
    <t>Phẫu thuật nội soi khâu vết thương trực tràng + hậu môn nhân tạo trên dòng</t>
  </si>
  <si>
    <t>27.0230.0452</t>
  </si>
  <si>
    <t>Lấy dị vật trực tràng</t>
  </si>
  <si>
    <t>10.0526.0465</t>
  </si>
  <si>
    <t>Phẫu thuật nội soi cắt trực tràng, đóng mỏm cụt trực tràng, mở hậu môn nhân tạo</t>
  </si>
  <si>
    <t>27.0223.0457</t>
  </si>
  <si>
    <t>Phẫu thuật nội soi cố định trực tràng</t>
  </si>
  <si>
    <t>27.0225.0462</t>
  </si>
  <si>
    <t>Phẫu thuật nội soi mở ruột lấy dị vật</t>
  </si>
  <si>
    <t>03C2.1.47</t>
  </si>
  <si>
    <t>27.0181.0502</t>
  </si>
  <si>
    <t>37.8D05.0502</t>
  </si>
  <si>
    <t>Cắt ruột thừa đơn thuần</t>
  </si>
  <si>
    <t>10.0506.0459</t>
  </si>
  <si>
    <t>Cắt ruột thừa, lau rửa ổ bụng</t>
  </si>
  <si>
    <t>10.0507.0459</t>
  </si>
  <si>
    <t>Phẫu thuật nội soi cắt ruột thừa</t>
  </si>
  <si>
    <t>STT 469</t>
  </si>
  <si>
    <t>27.0187.2039</t>
  </si>
  <si>
    <t>TT13/469</t>
  </si>
  <si>
    <t>Phẫu thuật nội soi cắt ruột thừa + rửa bụng</t>
  </si>
  <si>
    <t>27.0188.2039</t>
  </si>
  <si>
    <t>Phẫu thuật nội soi cắt lại mỏm ruột thừa</t>
  </si>
  <si>
    <t>27.0189.2039</t>
  </si>
  <si>
    <t>Dẫn lưu áp xe ruột thừa</t>
  </si>
  <si>
    <t>10.0509.0493</t>
  </si>
  <si>
    <t>Phẫu thuật nội soi viêm phúc mạc do viêm ruột thừa</t>
  </si>
  <si>
    <t>Phẫu thuật nội soi điều trị áp xe ruột thừa trong ổ bụng</t>
  </si>
  <si>
    <t>Cắt túi thừa tá tràng</t>
  </si>
  <si>
    <t>10.0476.0459</t>
  </si>
  <si>
    <t>Khâu lỗ thủng dạ dày tá tràng</t>
  </si>
  <si>
    <t>10.0463.0465</t>
  </si>
  <si>
    <t>Phẫu thuật nội soi khâu thủng tá tràng</t>
  </si>
  <si>
    <t>27.0166.1196</t>
  </si>
  <si>
    <t>Phẫu thuật nội soi khâu vết thương tá tràng</t>
  </si>
  <si>
    <t>27.0167.1196</t>
  </si>
  <si>
    <t>Phẫu thuật nội soi khâu thủng dạ dày</t>
  </si>
  <si>
    <t>STT 0451</t>
  </si>
  <si>
    <t>27.0142.0451</t>
  </si>
  <si>
    <t>37.8D05.0451</t>
  </si>
  <si>
    <t>Phẫu thuật nội soi khâu vết thương dạ dày</t>
  </si>
  <si>
    <t>27.0144.0451</t>
  </si>
  <si>
    <t>Mở thông dạ dày</t>
  </si>
  <si>
    <t>Phẫu thuật nội soi mở hỗng tràng ra da</t>
  </si>
  <si>
    <t>STT 0502</t>
  </si>
  <si>
    <t>27.0179.0502</t>
  </si>
  <si>
    <t>Phẫu thuật nội soi mở hồi tràng ra da</t>
  </si>
  <si>
    <t>27.0180.0502</t>
  </si>
  <si>
    <t>Mở dạ dày xử lý tổn thương</t>
  </si>
  <si>
    <t>10.0471.0465</t>
  </si>
  <si>
    <t>Cắt đoạn dạ dày</t>
  </si>
  <si>
    <t>STT 0449</t>
  </si>
  <si>
    <t>37.8D05.0449</t>
  </si>
  <si>
    <t>Cắt đoạn dạ dày và mạc nối lớn</t>
  </si>
  <si>
    <t>Cắt dạ dày hình chêm</t>
  </si>
  <si>
    <t>10.0454.0465</t>
  </si>
  <si>
    <t>Khâu cầm máu ổ loét dạ dày</t>
  </si>
  <si>
    <t>10.0465.0465</t>
  </si>
  <si>
    <t>Cắt bỏ u mạc nối lớn</t>
  </si>
  <si>
    <t>Chưa bao gồm khóa kẹp mạch máu, dao siêu âm.</t>
  </si>
  <si>
    <t>STT 0489</t>
  </si>
  <si>
    <t>10.0497.0489</t>
  </si>
  <si>
    <t>37.8D05.0489</t>
  </si>
  <si>
    <t>Khâu lại da vết phẫu thuật sau nhiễm khuẩn</t>
  </si>
  <si>
    <t>03.3818.0218</t>
  </si>
  <si>
    <t>Tháo lồng ruột non</t>
  </si>
  <si>
    <t>STT 0455</t>
  </si>
  <si>
    <t>10.0483.0455</t>
  </si>
  <si>
    <t>37.8D05.0455</t>
  </si>
  <si>
    <t>Tháo xoắn ruột non</t>
  </si>
  <si>
    <t>10.0482.0455</t>
  </si>
  <si>
    <t>Đóng mở thông ruột non</t>
  </si>
  <si>
    <t>10.0493.0465</t>
  </si>
  <si>
    <t>Cắt u mạc treo ruột</t>
  </si>
  <si>
    <t>10.0498.0489</t>
  </si>
  <si>
    <t>Phẫu thuật nội soi cắt u mạc treo ruột, không cắt ruột</t>
  </si>
  <si>
    <t>03C2.1.68</t>
  </si>
  <si>
    <t>27.0304.0490</t>
  </si>
  <si>
    <t>37.8D05.0490</t>
  </si>
  <si>
    <t>Phẫu thuật nội soi cắt u mạc treo ruột + cắt đoạn ruột non</t>
  </si>
  <si>
    <t>27.0305.0457</t>
  </si>
  <si>
    <t>Phẫu thuật nội soi cắt nang mạc treo ruột</t>
  </si>
  <si>
    <t>STT 0490</t>
  </si>
  <si>
    <t>27.0306.0490</t>
  </si>
  <si>
    <t>Phẫu thuật nội soi khâu mạc treo</t>
  </si>
  <si>
    <t>27.0307.1196</t>
  </si>
  <si>
    <t>Cắt đoạn ruột non, lập lại lưu thông</t>
  </si>
  <si>
    <t>STT 0458</t>
  </si>
  <si>
    <t>10.0487.0458</t>
  </si>
  <si>
    <t>37.8D05.0458</t>
  </si>
  <si>
    <t>Cắt đoạn ruột non, đưa hai đầu ruột ra ngoài</t>
  </si>
  <si>
    <t>10.0488.0458</t>
  </si>
  <si>
    <t>Cắt đoạn ruột non, nối tận bên, đưa 1 đầu ra ngoài (Quénue)</t>
  </si>
  <si>
    <t>10.0489.0458</t>
  </si>
  <si>
    <t>Nối tắt ruột non - ruột non</t>
  </si>
  <si>
    <t>STT 0456</t>
  </si>
  <si>
    <t>10.0495.0456</t>
  </si>
  <si>
    <t>Nối tắt ruột non - đại tràng hoặc trực tràng</t>
  </si>
  <si>
    <t>10.0494.0456</t>
  </si>
  <si>
    <t>Phẫu thuật nội soi nối tắt ruột non - ruột non</t>
  </si>
  <si>
    <t>27.0176.0457</t>
  </si>
  <si>
    <t>Phẫu thuật nội soi gỡ dính ruột</t>
  </si>
  <si>
    <t>27.0177.0455</t>
  </si>
  <si>
    <t>Cắt nhiều đoạn ruột non</t>
  </si>
  <si>
    <t>10.0490.0458</t>
  </si>
  <si>
    <t>Cắt ruột non hình chêm</t>
  </si>
  <si>
    <t>10.0486.0465</t>
  </si>
  <si>
    <t>Khâu lỗ thủng hoặc khâu vết thương ruột non</t>
  </si>
  <si>
    <t>10.0480.0465</t>
  </si>
  <si>
    <t>Phẫu thuật nội soi khâu vết thương ruột non</t>
  </si>
  <si>
    <t>27.0173.1196</t>
  </si>
  <si>
    <t>Phẫu thuật nội soi cắt đoạn ruột non</t>
  </si>
  <si>
    <t>27.0185.0457</t>
  </si>
  <si>
    <t>Phẫu thuật nội soi khâu thủng ruột non</t>
  </si>
  <si>
    <t>STT 0464</t>
  </si>
  <si>
    <t>27.0172.0464</t>
  </si>
  <si>
    <t>37.8D05.0464</t>
  </si>
  <si>
    <t>Mở ruột non lấy dị vật (bã thức ăn, giun, mảnh kim loại,…)</t>
  </si>
  <si>
    <t>10.0485.0465</t>
  </si>
  <si>
    <t>Cắt dây chằng, gỡ dính ruột</t>
  </si>
  <si>
    <t>10.0481.0455</t>
  </si>
  <si>
    <t>Gỡ dính sau mổ lại</t>
  </si>
  <si>
    <t>10.0491.0455</t>
  </si>
  <si>
    <t>Phẫu thuật nội soi cắt dây dính hay dây chằng</t>
  </si>
  <si>
    <t>27.0178.0455</t>
  </si>
  <si>
    <t>Nối vị tràng</t>
  </si>
  <si>
    <t>10.0453.0464</t>
  </si>
  <si>
    <t>Phẫu thuật điều trị thoát vị vết mổ thành bụng</t>
  </si>
  <si>
    <t>STT 0492</t>
  </si>
  <si>
    <t>10.0686.0492</t>
  </si>
  <si>
    <t>37.8D05.0492</t>
  </si>
  <si>
    <t>Phẫu thuật điều trị thoát vị bẹn 2 bên</t>
  </si>
  <si>
    <t>10.0684.0492</t>
  </si>
  <si>
    <t>Phẫu thuật điều trị thoát vị bẹn bằng phương pháp Lichtenstein</t>
  </si>
  <si>
    <t>10.0682.0492</t>
  </si>
  <si>
    <t>Phẫu thuật điều trị thoát vị bẹn bằng phương pháp Bassini</t>
  </si>
  <si>
    <t>10.0679.0492</t>
  </si>
  <si>
    <t>Phẫu thuật điều trị thoát vị bẹn bằng phương pháp Shouldice</t>
  </si>
  <si>
    <t>10.0680.0492</t>
  </si>
  <si>
    <t>Phẫu thuật điều trị thoát vị đùi</t>
  </si>
  <si>
    <t>10.0685.0492</t>
  </si>
  <si>
    <t>Phẫu thuật điều trị thoát vị bẹn tái phát</t>
  </si>
  <si>
    <t>10.0683.0492</t>
  </si>
  <si>
    <t>Phẫu thuật điều trị thoát vị thành bụng khác</t>
  </si>
  <si>
    <t>10.0687.0492</t>
  </si>
  <si>
    <t>Phẫu thuật điều trị thoát vị cơ hoành</t>
  </si>
  <si>
    <t>STT 0582</t>
  </si>
  <si>
    <t>10.0691.0582</t>
  </si>
  <si>
    <t>37.8D05.0582</t>
  </si>
  <si>
    <t>Phẫu thuật điều trị thoát vị khe hoành</t>
  </si>
  <si>
    <t>10.0692.0582</t>
  </si>
  <si>
    <t>Phẫu thuật khâu lỗ thủng cơ hoành do vết thương</t>
  </si>
  <si>
    <t>10.0689.0582</t>
  </si>
  <si>
    <t>Phẫu thuật khâu vỡ cơ hoành</t>
  </si>
  <si>
    <t>10.0690.0582</t>
  </si>
  <si>
    <t>Phẫu thuật nội soi khâu cơ hoành</t>
  </si>
  <si>
    <t>27.0316.1196</t>
  </si>
  <si>
    <t>Phẫu thuật nội soi khâu thủng cơ hoành</t>
  </si>
  <si>
    <t>27.0328.1196</t>
  </si>
  <si>
    <t>Phẫu thuật rò, nang ống rốn tràng, niệu rốn</t>
  </si>
  <si>
    <t>10.0688.0583</t>
  </si>
  <si>
    <t>Phẫu thuật nội soi cắt túi thừa Meckel</t>
  </si>
  <si>
    <t>27.0184.0457</t>
  </si>
  <si>
    <t>VI</t>
  </si>
  <si>
    <t>GAN-MẬT-TỤY</t>
  </si>
  <si>
    <t>Cắt chỏm nang gan</t>
  </si>
  <si>
    <t>10.0611.0582</t>
  </si>
  <si>
    <t>Cắt thuỳ gan trái</t>
  </si>
  <si>
    <t>STT 0466</t>
  </si>
  <si>
    <t>10.0580.0466</t>
  </si>
  <si>
    <t>37.8D05.0466</t>
  </si>
  <si>
    <t>Cắt hạ phân thuỳ 2</t>
  </si>
  <si>
    <t>10.0582.0466</t>
  </si>
  <si>
    <t>Cắt hạ phân thuỳ 3</t>
  </si>
  <si>
    <t>10.0583.0466</t>
  </si>
  <si>
    <t>Cắt hạ phân thuỳ 6</t>
  </si>
  <si>
    <t>10.0586.0466</t>
  </si>
  <si>
    <t>Cắt hạ phân thuỳ 7</t>
  </si>
  <si>
    <t>10.0587.0466</t>
  </si>
  <si>
    <t>Cắt gan nhỏ</t>
  </si>
  <si>
    <t>10.0593.0466</t>
  </si>
  <si>
    <t>Thắt động mạch gan (riêng, phải, trái)</t>
  </si>
  <si>
    <t>10.0605.0582</t>
  </si>
  <si>
    <t>Lấy bỏ u gan</t>
  </si>
  <si>
    <t>10.0606.0466</t>
  </si>
  <si>
    <t>Cắt lọc nhu mô gan</t>
  </si>
  <si>
    <t>10.0607.0466</t>
  </si>
  <si>
    <t>Dẫn lưu áp xe tồn dư sau mổ gan</t>
  </si>
  <si>
    <t>10.0617.0493</t>
  </si>
  <si>
    <t>Cầm máu nhu mô gan</t>
  </si>
  <si>
    <t>STT 0471</t>
  </si>
  <si>
    <t>10.0608.0471</t>
  </si>
  <si>
    <t>37.8D05.0471</t>
  </si>
  <si>
    <t>Chèn gạc nhu mô gan cầm máu</t>
  </si>
  <si>
    <t>10.0609.0471</t>
  </si>
  <si>
    <t>Lấy máu tụ bao gan</t>
  </si>
  <si>
    <t>10.0610.0471</t>
  </si>
  <si>
    <t>Phẫu thuật nội soi cắt chỏm nang gan</t>
  </si>
  <si>
    <t>27.0260.1196</t>
  </si>
  <si>
    <t>Phẫu thuật nội soi dẫn lưu áp - xe gan</t>
  </si>
  <si>
    <t>27.0263.1196</t>
  </si>
  <si>
    <t>Cắt túi mật</t>
  </si>
  <si>
    <t>STT 0472</t>
  </si>
  <si>
    <t>10.0621.0472</t>
  </si>
  <si>
    <t>37.8D05.0472</t>
  </si>
  <si>
    <t>Phẫu thuật nội soi cắt túi mật</t>
  </si>
  <si>
    <t>03C2.1.73</t>
  </si>
  <si>
    <t>27.0273.0473</t>
  </si>
  <si>
    <t>37.8D05.0473</t>
  </si>
  <si>
    <t>Mở ống mật chủ lấy sỏi đường mật, dẫn lưu đường mật</t>
  </si>
  <si>
    <t>STT 0474</t>
  </si>
  <si>
    <t>10.0623.0474</t>
  </si>
  <si>
    <t>37.8D05.0474</t>
  </si>
  <si>
    <t>Mở thông túi mật</t>
  </si>
  <si>
    <t>10.0620.0583</t>
  </si>
  <si>
    <t>Nối mật ruột bên - bên</t>
  </si>
  <si>
    <t>STT 0481</t>
  </si>
  <si>
    <t>10.0632.0481</t>
  </si>
  <si>
    <t>37.8D05.0481</t>
  </si>
  <si>
    <t>Nối mật ruột tận - bên</t>
  </si>
  <si>
    <t>STT 481</t>
  </si>
  <si>
    <t>Chưa duyệt DM</t>
  </si>
  <si>
    <t>Phẫu thuật nội soi mở ống mật chủ lấy sỏi</t>
  </si>
  <si>
    <t>STT 0473</t>
  </si>
  <si>
    <t>27.0265.0473</t>
  </si>
  <si>
    <t>Phẫu thuật nội soi mở ống mật chủ lấy sỏi + cắt túi mật</t>
  </si>
  <si>
    <t>03C2.1.76</t>
  </si>
  <si>
    <t>27.0266.0476</t>
  </si>
  <si>
    <t>37.8D05.0476</t>
  </si>
  <si>
    <t>v</t>
  </si>
  <si>
    <t>Phẫu thuật nội soi mở túi mật ra da</t>
  </si>
  <si>
    <t>27.0274.1196</t>
  </si>
  <si>
    <t>Phẫu thuật nội soi nối túi mật - hỗng tràng</t>
  </si>
  <si>
    <t>27.0275.0473</t>
  </si>
  <si>
    <t>Phẫu thuật nội soi lấy sỏi OMC có dẫn lưu Kehr</t>
  </si>
  <si>
    <t>03C2.1.72</t>
  </si>
  <si>
    <t>27.0267.0478</t>
  </si>
  <si>
    <t>37.8D05.0478</t>
  </si>
  <si>
    <t>Khâu vết thương tụy và dẫn lưu</t>
  </si>
  <si>
    <t>STT 0486</t>
  </si>
  <si>
    <t>10.0640.0486</t>
  </si>
  <si>
    <t>37.8D05.0486</t>
  </si>
  <si>
    <t>Cắt bỏ nang tụy</t>
  </si>
  <si>
    <t>10.0645.0486</t>
  </si>
  <si>
    <t>Cắt đuôi tụy bảo tồn lách</t>
  </si>
  <si>
    <t>10.0655.0486</t>
  </si>
  <si>
    <t>Lấy tổ chức tụy hoại tử, dẫn lưu</t>
  </si>
  <si>
    <t>10.0669.0464</t>
  </si>
  <si>
    <t>Nối nang tụy với dạ dày</t>
  </si>
  <si>
    <t>10.0643.0464</t>
  </si>
  <si>
    <t>Nối nang tụy với hỗng tràng</t>
  </si>
  <si>
    <t>10.0644.0464</t>
  </si>
  <si>
    <t>Nối tụy ruột</t>
  </si>
  <si>
    <t>10.0659.0481</t>
  </si>
  <si>
    <t>Cắt thân đuôi tụy kèm cắt lách</t>
  </si>
  <si>
    <t>10.0654.0486</t>
  </si>
  <si>
    <t>Cắt lách bệnh lý</t>
  </si>
  <si>
    <t>STT 0484</t>
  </si>
  <si>
    <t>10.0674.0484</t>
  </si>
  <si>
    <t>37.8D05.0484</t>
  </si>
  <si>
    <t>Cắt lách do chấn thương</t>
  </si>
  <si>
    <t>10.0673.0484</t>
  </si>
  <si>
    <t>Cắt lách bán phần</t>
  </si>
  <si>
    <t>10.0675.0484</t>
  </si>
  <si>
    <t>Khâu vết thương lách</t>
  </si>
  <si>
    <t>10.0676.0582</t>
  </si>
  <si>
    <t>Rửa bàng quang [NG]</t>
  </si>
  <si>
    <t>Thay ống thông dẫn lưu thận, bàng quang</t>
  </si>
  <si>
    <t>10.0354.0000</t>
  </si>
  <si>
    <t>Phẫu thuật cấp cứu vỡ bàng quang</t>
  </si>
  <si>
    <t>STT 0434</t>
  </si>
  <si>
    <t>10.0350.0434</t>
  </si>
  <si>
    <t>37.8D05.0434</t>
  </si>
  <si>
    <t>Lấy sỏi bàng quang</t>
  </si>
  <si>
    <t>STT 0421</t>
  </si>
  <si>
    <t>10.0355.0421</t>
  </si>
  <si>
    <t>37.8D05.0421</t>
  </si>
  <si>
    <t>Phẫu thuật cắt túi thừa bàng quang</t>
  </si>
  <si>
    <t>STT 0425</t>
  </si>
  <si>
    <t>10.0352.0425</t>
  </si>
  <si>
    <t>37.8D05.0425</t>
  </si>
  <si>
    <t>Dẫn lưu bàng quang bằng chọc trôca</t>
  </si>
  <si>
    <t>STT 0585</t>
  </si>
  <si>
    <t>10.0344.0585</t>
  </si>
  <si>
    <t>37.8D05.0585</t>
  </si>
  <si>
    <t>Dẫn lưu nước tiểu bàng quang</t>
  </si>
  <si>
    <t>STT 0436</t>
  </si>
  <si>
    <t>10.0356.0436</t>
  </si>
  <si>
    <t>37.8D05.0436</t>
  </si>
  <si>
    <t>Dẫn lưu bàng quang đơn thuần</t>
  </si>
  <si>
    <t>10.0359.0584</t>
  </si>
  <si>
    <t>Cắt u ống niệu rốn và một phần bàng quang</t>
  </si>
  <si>
    <t>10.0360.0425</t>
  </si>
  <si>
    <t>Cắt bỏ tinh hoàn</t>
  </si>
  <si>
    <t>STT 0435</t>
  </si>
  <si>
    <t>10.0406.0435</t>
  </si>
  <si>
    <t>37.8D05.0435</t>
  </si>
  <si>
    <t>Cắt dương vật không vét hạch, cắt một nửa dương vật</t>
  </si>
  <si>
    <t>10.0401.0583</t>
  </si>
  <si>
    <t>Cắt hẹp bao quy đầu</t>
  </si>
  <si>
    <t>10.0411.0584</t>
  </si>
  <si>
    <t>Cắt bỏ bao da qui đầu do dính hoặc dài</t>
  </si>
  <si>
    <t>10.0410.0584</t>
  </si>
  <si>
    <t>Cắt nang thừng tinh hai bên</t>
  </si>
  <si>
    <t>12.0264.1189</t>
  </si>
  <si>
    <t>Cắt nang thừng tinh một bên</t>
  </si>
  <si>
    <t>12.0263.1190</t>
  </si>
  <si>
    <t>Cắt bỏ tinh hoàn lạc chỗ</t>
  </si>
  <si>
    <t>10.0386.0435</t>
  </si>
  <si>
    <t>Thắt tĩnh mạch tinh trên bụng</t>
  </si>
  <si>
    <t>10.0400.0584</t>
  </si>
  <si>
    <t xml:space="preserve">Cắt u lành dương vật </t>
  </si>
  <si>
    <t>12.0265.0583</t>
  </si>
  <si>
    <t>Cắt u sùi đầu miệng sáo</t>
  </si>
  <si>
    <t>STT 1191</t>
  </si>
  <si>
    <t>12.0261.1191</t>
  </si>
  <si>
    <t>37.8D11.1191</t>
  </si>
  <si>
    <t>Phẫu thuật tái tạo miệng sáo do hẹp miệng sáo</t>
  </si>
  <si>
    <t>10.0398.0584</t>
  </si>
  <si>
    <t>Phẫu thuật tràn dịch màng tinh hoàn</t>
  </si>
  <si>
    <t>10.0408.0584</t>
  </si>
  <si>
    <t>Phẫu thuật xoắn, vỡ tinh hoàn</t>
  </si>
  <si>
    <t>10.0407.0435</t>
  </si>
  <si>
    <t>Hạ tinh hoàn ẩn, tinh hoàn lạc chổ</t>
  </si>
  <si>
    <t>10.0394.0435</t>
  </si>
  <si>
    <t>Phẫu thuật vỡ vật hang do gẫy dương vật</t>
  </si>
  <si>
    <t>10.0402.0584</t>
  </si>
  <si>
    <t>Nong da bao qui đầu</t>
  </si>
  <si>
    <t>Phẫu thuật nội soi u nang buồng trứng</t>
  </si>
  <si>
    <t>37.8D05.0699</t>
  </si>
  <si>
    <t>Dẫn lưu áp xe khoang Retzius</t>
  </si>
  <si>
    <t>10.0357.0436</t>
  </si>
  <si>
    <t>Dẫn lưu viêm tấy quanh thận, áp xe thận</t>
  </si>
  <si>
    <t>10.0319.0436</t>
  </si>
  <si>
    <t>Lấy sỏi niệu quản đơn thuần</t>
  </si>
  <si>
    <t>10.0325.0421</t>
  </si>
  <si>
    <t>Phẫu thuật nội soi sau phúc mạc lấy sỏi niệu quản</t>
  </si>
  <si>
    <t>STT 0418</t>
  </si>
  <si>
    <t>27.0371.0418</t>
  </si>
  <si>
    <t>37.8D05.0418</t>
  </si>
  <si>
    <t xml:space="preserve">Phẫu thuật cắt lọc, xử lý vết thương tầng sinh môn đơn giản </t>
  </si>
  <si>
    <t>STT 0577</t>
  </si>
  <si>
    <t>37.8D06.0577</t>
  </si>
  <si>
    <t>Phẫu thuật cắt lọc, xử lý vết thương tầng sinh môn phức tạp</t>
  </si>
  <si>
    <t>10.0572.0577</t>
  </si>
  <si>
    <t>37.8D05.0577</t>
  </si>
  <si>
    <t>Nắn, bó bột trật khớp khuỷu</t>
  </si>
  <si>
    <t>04C3.1.161</t>
  </si>
  <si>
    <t>10.1000.0515</t>
  </si>
  <si>
    <t>37.8D05.0515</t>
  </si>
  <si>
    <t>Nắn, bó bột bong sụn tiếp khớp khuỷu, khớp cổ tay</t>
  </si>
  <si>
    <t>10.1001.0515</t>
  </si>
  <si>
    <t xml:space="preserve">Nắn, bó bột trật khớp vai </t>
  </si>
  <si>
    <t>04C3.1.163</t>
  </si>
  <si>
    <t>10.0995.0517</t>
  </si>
  <si>
    <t>37.8D05.0517</t>
  </si>
  <si>
    <t>Nắn, bó bột trật khớp gối</t>
  </si>
  <si>
    <t>04C3.1.165</t>
  </si>
  <si>
    <t>10.1018.0513</t>
  </si>
  <si>
    <t>37.8D05.0513</t>
  </si>
  <si>
    <t>Nắn, bó bột trật khớp cổ chân</t>
  </si>
  <si>
    <t>10.1031.0513</t>
  </si>
  <si>
    <t>Nắn, bó bột trật khớp háng</t>
  </si>
  <si>
    <t>04C3.1.179</t>
  </si>
  <si>
    <t>10.1010.0523</t>
  </si>
  <si>
    <t>37.8D05.0523</t>
  </si>
  <si>
    <t>Nắn, bó bột gãy 1/3 trên xương đùi</t>
  </si>
  <si>
    <t>04C3.1.169</t>
  </si>
  <si>
    <t>10.0989.0529</t>
  </si>
  <si>
    <t>37.8D05.0529</t>
  </si>
  <si>
    <t>Nắn, bó bột gãy 1/3 dưới xương đùi</t>
  </si>
  <si>
    <t>10.0990.0529</t>
  </si>
  <si>
    <t>Nắn, bó bột gãy lồi cầu xương đùi</t>
  </si>
  <si>
    <t>10.1016.0529</t>
  </si>
  <si>
    <t xml:space="preserve">Nắn, bó bột gãy xương chậu </t>
  </si>
  <si>
    <t>10.1013.0529</t>
  </si>
  <si>
    <t>Nắn, bó bột cột sống</t>
  </si>
  <si>
    <t>10.0994.0529</t>
  </si>
  <si>
    <t>Nắn, bó bột gãy 1/3 trên hai xương cẳng chân</t>
  </si>
  <si>
    <t>04C3.1.171</t>
  </si>
  <si>
    <t>10.1019.0525</t>
  </si>
  <si>
    <t>37.8D05.0525</t>
  </si>
  <si>
    <t>Nắn, bó bột gãy 1/3 giữa hai xương cẳng chân</t>
  </si>
  <si>
    <t>10.1020.0525</t>
  </si>
  <si>
    <t>Nắn, bó bột gãy 1/3 dưới hai xương cẳng chân</t>
  </si>
  <si>
    <t>10.1021.0525</t>
  </si>
  <si>
    <t>Nắn, bó bột gãy 1/3 trên thân xương cánh tay</t>
  </si>
  <si>
    <t>04C3.1.173</t>
  </si>
  <si>
    <t>10.0997.0527</t>
  </si>
  <si>
    <t>37.8D05.0527</t>
  </si>
  <si>
    <t>Nắn, bó bột gãy 1/3 giữa thân xương cánh tay</t>
  </si>
  <si>
    <t>10.0998.0527</t>
  </si>
  <si>
    <t>Nắn, bó bột gãy 1/3 dưới thân xương cánh tay</t>
  </si>
  <si>
    <t>10.0999.0527</t>
  </si>
  <si>
    <t>Nắn, bó bột gãy cổ xương cánh tay</t>
  </si>
  <si>
    <t>10.1002.0527</t>
  </si>
  <si>
    <t>Nắn, bó bột gãy một xương cẳng tay</t>
  </si>
  <si>
    <t>04C3.1.175</t>
  </si>
  <si>
    <t>10.1007.0521</t>
  </si>
  <si>
    <t>37.8D05.0521</t>
  </si>
  <si>
    <t>Nắn, bó bột gãy Pouteau - Colles</t>
  </si>
  <si>
    <t>10.1008.0521</t>
  </si>
  <si>
    <t>Nắn, bó bột gãy Monteggia</t>
  </si>
  <si>
    <t>10.1027.0521</t>
  </si>
  <si>
    <t>Nắn, bó bột gãy xương bàn, ngón tay</t>
  </si>
  <si>
    <t>04C3.1.177</t>
  </si>
  <si>
    <t>10.1009.0519</t>
  </si>
  <si>
    <t>37.8D05.0519</t>
  </si>
  <si>
    <t>Nắn, bó bột gãy xương bàn chân</t>
  </si>
  <si>
    <t>10.1028.0519</t>
  </si>
  <si>
    <t>Nắn, bó bột gãy xương ngón chân</t>
  </si>
  <si>
    <t>10.1024.0519</t>
  </si>
  <si>
    <t>Nắn, bó bột gãy xương chày</t>
  </si>
  <si>
    <t>10.1022.0519</t>
  </si>
  <si>
    <t>Nắn, bó bột gãy mâm chày</t>
  </si>
  <si>
    <t>10.1012.0525</t>
  </si>
  <si>
    <t>Nắn, bó bột gãy xương gót</t>
  </si>
  <si>
    <t>03C2.1.4</t>
  </si>
  <si>
    <t>10.1023.0532</t>
  </si>
  <si>
    <t>37.8D05.0532</t>
  </si>
  <si>
    <t>Nẹp bột đùi - bàn chân</t>
  </si>
  <si>
    <t>STT 0000</t>
  </si>
  <si>
    <t>03.3877.0000</t>
  </si>
  <si>
    <t>Nẹp bột cẳng chân - bàn chân</t>
  </si>
  <si>
    <t>Nẹp bột cánh tay - bàn tay</t>
  </si>
  <si>
    <t>Nẹp bột cẳng tay - bàn tay</t>
  </si>
  <si>
    <t>Nẹp bột cổ - bàn tay</t>
  </si>
  <si>
    <t>Bó bột ống trong gãy xương bánh chè</t>
  </si>
  <si>
    <t>STT 0533</t>
  </si>
  <si>
    <t>10.1017.0533</t>
  </si>
  <si>
    <t>03C2.1.3</t>
  </si>
  <si>
    <t>37.8D05.0533</t>
  </si>
  <si>
    <t>Tháo bột (Cột sống/Lưng/ Khớp háng/Xương đùi/Xương chậu)</t>
  </si>
  <si>
    <t>STT 197</t>
  </si>
  <si>
    <t>04C3.1.149</t>
  </si>
  <si>
    <t>37.8D05.0197</t>
  </si>
  <si>
    <t>Tháo bột các loại</t>
  </si>
  <si>
    <t>STT 198</t>
  </si>
  <si>
    <t>04C3.1.150</t>
  </si>
  <si>
    <t>37.8D05.0198</t>
  </si>
  <si>
    <t>Phẫu thuật trật bánh chè bẩm sinh</t>
  </si>
  <si>
    <t>STT 0537</t>
  </si>
  <si>
    <t>10.0898.0537</t>
  </si>
  <si>
    <t>03C2.1.117</t>
  </si>
  <si>
    <t>37.8D05.0537</t>
  </si>
  <si>
    <t>Phẫu thuật trật bánh chè mắc phải</t>
  </si>
  <si>
    <t>10.0899.0537</t>
  </si>
  <si>
    <t>Cố định gãy xương sườn bằng băng dính to bản</t>
  </si>
  <si>
    <t>STT 0508</t>
  </si>
  <si>
    <t>10.0164.0508</t>
  </si>
  <si>
    <t>03C2.1.1</t>
  </si>
  <si>
    <t>37.8D05.0508</t>
  </si>
  <si>
    <t>Cắt u lành phần mềm đường kính &lt;10cm [cắt u phần mềm gây tê]</t>
  </si>
  <si>
    <t xml:space="preserve">Cắt u bao gân </t>
  </si>
  <si>
    <t>12.0321.1190</t>
  </si>
  <si>
    <t>Cắt u nang bao hoạt dịch (cổ tay, khoeo chân, cổ chân) [GM]</t>
  </si>
  <si>
    <t>12.0322.1191</t>
  </si>
  <si>
    <t>Phẫu thuật điều trị viêm bao hoạt dịch của gân gấp bàn ngón tay</t>
  </si>
  <si>
    <t>STT 0551</t>
  </si>
  <si>
    <t>10.0847.0551</t>
  </si>
  <si>
    <t>37.8D05.0551</t>
  </si>
  <si>
    <t>Phẫu thuật KHX gãy xương đốt bàn ngón tay</t>
  </si>
  <si>
    <t>03C2.1.103</t>
  </si>
  <si>
    <t>10.0815.0556</t>
  </si>
  <si>
    <t>37.8D05.0556</t>
  </si>
  <si>
    <t>Phẫu thuật KHX gãy nội khớp xương khớp ngón tay</t>
  </si>
  <si>
    <t>10.0816.0556</t>
  </si>
  <si>
    <t>Phẫu thuật KHX gãy lồi cầu xương khớp ngón tay</t>
  </si>
  <si>
    <t>10.0817.0556</t>
  </si>
  <si>
    <t>Phẫu thuật tái tạo dây chằng bên của ngón 1 bàn tay</t>
  </si>
  <si>
    <t>STT 0559</t>
  </si>
  <si>
    <t>10.0826.0559</t>
  </si>
  <si>
    <t>37.8D05.0559</t>
  </si>
  <si>
    <t>Phẫu thuật điề trị bệnh DE QUER VAIN và ngón tay cò súng</t>
  </si>
  <si>
    <t>STT 0550</t>
  </si>
  <si>
    <t>10.0843.0550</t>
  </si>
  <si>
    <t>37.8D03.0550</t>
  </si>
  <si>
    <t>Phẫu thuật làm mỏm cụt ngón và đốt bàn ngón</t>
  </si>
  <si>
    <t>10.0862.0571</t>
  </si>
  <si>
    <t>Phẫu thuật sửa mỏm cụt chi</t>
  </si>
  <si>
    <t>10.0952.0571</t>
  </si>
  <si>
    <t>Phẫu thuật sửa mỏm cụt ngón tay/ngón chân (1 ngón)</t>
  </si>
  <si>
    <t>10.0953.0571</t>
  </si>
  <si>
    <t>Thương tích bàn tay phức tạp</t>
  </si>
  <si>
    <t>10.0861.0577</t>
  </si>
  <si>
    <t>PT bệnh lý nhiễm trùng bàn tay</t>
  </si>
  <si>
    <t>STT 571</t>
  </si>
  <si>
    <t>Phẫu thuật gỡ dính thần kinh [PT]</t>
  </si>
  <si>
    <t>10.0975.0551</t>
  </si>
  <si>
    <t>STT 0344</t>
  </si>
  <si>
    <t>10.0976.0344</t>
  </si>
  <si>
    <t>37.8D03.0344</t>
  </si>
  <si>
    <t>10.0965.0344</t>
  </si>
  <si>
    <t>10.0832.0344</t>
  </si>
  <si>
    <t>10.0833.0344</t>
  </si>
  <si>
    <t>Phẫu thuật cắt cụt cẳng tay, cánh tay [Cắt cụt cẳng tay]</t>
  </si>
  <si>
    <t>STT 0534</t>
  </si>
  <si>
    <t>10.0863.0534</t>
  </si>
  <si>
    <t>37.8D05.0534</t>
  </si>
  <si>
    <t>Phẫu thuật KHX gãy thân 2 xương cẳng tay</t>
  </si>
  <si>
    <t>10.0739.0556</t>
  </si>
  <si>
    <t>Phẫu thuật kết hợp xương gãy 2 xương cẳng tay [trẻ em]</t>
  </si>
  <si>
    <t>10.0915.0556</t>
  </si>
  <si>
    <t>Phẫu thuật KHX gãy hở I thân hai xương cẳng tay</t>
  </si>
  <si>
    <t>10.0798.0556</t>
  </si>
  <si>
    <t>Phẫu thuật KHX gãy hở II thân hai xương cẳng tay</t>
  </si>
  <si>
    <t>10.0799.0556</t>
  </si>
  <si>
    <t>Phẫu thuật KHX gãy hở III thân hai xương cẳng tay</t>
  </si>
  <si>
    <t>10.0800.0556</t>
  </si>
  <si>
    <t>Phẫu thuật KHX gãy thân xương cánh tay</t>
  </si>
  <si>
    <t>10.0725.0556</t>
  </si>
  <si>
    <t>Phẫu thuật KHX khớp giả xương cánh tay</t>
  </si>
  <si>
    <t>10.0727.0553</t>
  </si>
  <si>
    <t>37.8D05.0553</t>
  </si>
  <si>
    <t>Phẫu thuật KHX gãy thân xương cánh tay phức tạp</t>
  </si>
  <si>
    <t>10.0729.0556</t>
  </si>
  <si>
    <t>Phẫu thuật KHX gãy hở độ I thân xương cánh tay</t>
  </si>
  <si>
    <t>10.0801.0556</t>
  </si>
  <si>
    <t>Phẫu thuật KHX gãy hở độ II thân xương cánh tay</t>
  </si>
  <si>
    <t>10.0802.0556</t>
  </si>
  <si>
    <t>Phẫu thuật KHX gãy hở độ III thân xương cánh tay</t>
  </si>
  <si>
    <t>10.0803.0556</t>
  </si>
  <si>
    <t>Cố đinh ngoại vi trong điều trị gãy hở chi trên</t>
  </si>
  <si>
    <t>10.0805.0537</t>
  </si>
  <si>
    <t>Cố đinh ngoại vi trong điều trị gãy hở chi dưới</t>
  </si>
  <si>
    <t>10.0806.0537</t>
  </si>
  <si>
    <t>Phẫu thuật cắt cụt cẳng tay, cánh tay [Cắt cụt cánh tay]</t>
  </si>
  <si>
    <t>Phẫu thuật KHX gãy liên lồi cầu xương cánh tay</t>
  </si>
  <si>
    <t>10.0731.0556</t>
  </si>
  <si>
    <t>Phẫu thuật KHX gãy lồi cầu ngoài xương cánh tay</t>
  </si>
  <si>
    <t>10.0733.0556</t>
  </si>
  <si>
    <t>Phẫu thuật KHX gãy trên lồi cầu xương cánh tay</t>
  </si>
  <si>
    <t>10.0730.0556</t>
  </si>
  <si>
    <t>Phẫu thuật KHX gãy ròng rọc xương cánh tay</t>
  </si>
  <si>
    <t>10.0732.0556</t>
  </si>
  <si>
    <t>03C2.1.116</t>
  </si>
  <si>
    <t>10.0959.0573</t>
  </si>
  <si>
    <t>37.8D05.0573</t>
  </si>
  <si>
    <t>Phẫu thuật KHX gãy xương mác đơn thuần</t>
  </si>
  <si>
    <t>10.0781.0556</t>
  </si>
  <si>
    <t>Nắn, bó bột gãy cổ xương đùi, vỡ ổ cối và trật khớp háng</t>
  </si>
  <si>
    <t>10.0986.0529</t>
  </si>
  <si>
    <t>Phẫu thuật KHX gãy Monteggia</t>
  </si>
  <si>
    <t>10.0736.0556</t>
  </si>
  <si>
    <t xml:space="preserve">Phẫu thuật KHX gãy xương đòn </t>
  </si>
  <si>
    <t>10.0719.0556</t>
  </si>
  <si>
    <t>Phẫu thuật KHX khớp giả xương đòn</t>
  </si>
  <si>
    <t>10.0721.0556</t>
  </si>
  <si>
    <t>Phẫu thuật tạo hình điều trị tật dính ngón tay</t>
  </si>
  <si>
    <t>10.0850.0575</t>
  </si>
  <si>
    <t>37.8D05.0575</t>
  </si>
  <si>
    <t>10.0720.0556</t>
  </si>
  <si>
    <t>Phẫu thuật vết thương khớp</t>
  </si>
  <si>
    <t>10.0983.0551</t>
  </si>
  <si>
    <t>Phẫu thuật cắt cụt chi</t>
  </si>
  <si>
    <t>10.0942.0534</t>
  </si>
  <si>
    <t>Cụt chấn thương cổ và bàn chân</t>
  </si>
  <si>
    <t>10.0874.0571</t>
  </si>
  <si>
    <t>Phẫu thuật ghép xương tự thân</t>
  </si>
  <si>
    <t>Chưa bg phương tiện cố định, phương tiện kết hợp và xương nhân tạo</t>
  </si>
  <si>
    <t>STT 0553</t>
  </si>
  <si>
    <t>10.0968.0553</t>
  </si>
  <si>
    <t>Phẫu thuật đứt gân cơ nhị đầu</t>
  </si>
  <si>
    <t>STT 559</t>
  </si>
  <si>
    <t>Phẫu thuật KHX gãy thân 2 xương cẳng chân</t>
  </si>
  <si>
    <t>10.0780.0556</t>
  </si>
  <si>
    <t>Phẫu thuật KHX gãy hở độ I hai xương cẳng chân</t>
  </si>
  <si>
    <t>10.0793.0556</t>
  </si>
  <si>
    <t>Phẫu thuật KHX gãy hở độ II hai xương cẳng chân</t>
  </si>
  <si>
    <t>10.0794.0556</t>
  </si>
  <si>
    <t>Phẫu thuật KHX gãy hở độ III hai xương cẳng chân</t>
  </si>
  <si>
    <t>10.0795.0556</t>
  </si>
  <si>
    <t>Phẫu thuật KHX gãy đài quay</t>
  </si>
  <si>
    <t>10.0737.0556</t>
  </si>
  <si>
    <t>Phẫu thuật KHX gãy đài quay phức tạp</t>
  </si>
  <si>
    <t>Phẫu thuật KHX gãy đầu dưới xương quay</t>
  </si>
  <si>
    <t>10.0820.0556</t>
  </si>
  <si>
    <t>Phẫu thuật KHX gãy nội khớp đầu dưới xương quay</t>
  </si>
  <si>
    <t>10.0821.0556</t>
  </si>
  <si>
    <t>KHX qua da bằng K.Wire gãy đầu dưới xương quay</t>
  </si>
  <si>
    <t>03C2.1.102</t>
  </si>
  <si>
    <t>10.0827.0557</t>
  </si>
  <si>
    <t>37.8D05.0557</t>
  </si>
  <si>
    <t>Phẫu thuật chỉnh trục Cal lệch đầu dưới xương quay</t>
  </si>
  <si>
    <t>10.0828.0556</t>
  </si>
  <si>
    <t>Phẫu thuật KHX gãy xương quay kèm trật khớp quay trụ dưới</t>
  </si>
  <si>
    <t>10.0740.0556</t>
  </si>
  <si>
    <t>Phẫu thuật và điều trị trật khớp quay trụ dưới</t>
  </si>
  <si>
    <t>10.0823.0582</t>
  </si>
  <si>
    <t>Phẫu thuật KHX gãy lồi cầu ngoài xương đùi</t>
  </si>
  <si>
    <t>10.0767.0556</t>
  </si>
  <si>
    <t>Phẫu thuật KHX gãy lồi cầu trong xương đùi</t>
  </si>
  <si>
    <t>10.0768.0556</t>
  </si>
  <si>
    <t>Phẫu thuật KHX gãy thân xương đùi</t>
  </si>
  <si>
    <t>10.0765.0556</t>
  </si>
  <si>
    <t>Phẫu thuật KHX gãy bán phần chỏm xương đùi</t>
  </si>
  <si>
    <t>10.0759.0556</t>
  </si>
  <si>
    <t>Phẫu thuật KHX gãy cổ xương đùi</t>
  </si>
  <si>
    <t>10.0761.0556</t>
  </si>
  <si>
    <t>Phẫu thuật KHX gãy trên lồi cầu xương đùi</t>
  </si>
  <si>
    <t>10.0766.0556</t>
  </si>
  <si>
    <t>Phẫu thuật KHX gãy trên và liên lồi cầu xương đùi</t>
  </si>
  <si>
    <t>10.0769.0556</t>
  </si>
  <si>
    <t>Phẫu thuật KHX gãy liên mấu chuyển xương đùi</t>
  </si>
  <si>
    <t>10.0763.0556</t>
  </si>
  <si>
    <t>Phẫu thuật KHX gãy cổ mấu chuyển xương đùi</t>
  </si>
  <si>
    <t>10.0762.0556</t>
  </si>
  <si>
    <t>Phẫu thuật KHX gãy trật cổ xương đùi</t>
  </si>
  <si>
    <t>10.0764.0556</t>
  </si>
  <si>
    <t>Phẫu thuật KHX gãy thân xương đùi phức tạp</t>
  </si>
  <si>
    <t>10.0770.0556</t>
  </si>
  <si>
    <t>Phẫu thuật KHX gãy mâm chày trong</t>
  </si>
  <si>
    <t>10.0775.0556</t>
  </si>
  <si>
    <t>Phẫu thuật KHX gãy mâm chày ngoài</t>
  </si>
  <si>
    <t>10.0776.0556</t>
  </si>
  <si>
    <t>Phẫu thuật KHX gãy hai mâm chày</t>
  </si>
  <si>
    <t>10.0777.0556</t>
  </si>
  <si>
    <t>Phẫu thuật KHX gãy thân xương chày</t>
  </si>
  <si>
    <t>10.0779.0556</t>
  </si>
  <si>
    <t>Phẫu thuật KHX gãy mâm chày + thân xương chày</t>
  </si>
  <si>
    <t>10.0778.0556</t>
  </si>
  <si>
    <t>Phẫu thuật kết hợp xương trật khớp cổ chân</t>
  </si>
  <si>
    <t>STT 0548</t>
  </si>
  <si>
    <t>10.0871.0548</t>
  </si>
  <si>
    <t>37.8D05.0548</t>
  </si>
  <si>
    <t>Phẫu thuật KHX gãy mắt cá kèm trật khớp cổ chân</t>
  </si>
  <si>
    <t>10.0786.0556</t>
  </si>
  <si>
    <t>Phẫu thuật KHX gãy mắt cá ngoài</t>
  </si>
  <si>
    <t>10.0785.0556</t>
  </si>
  <si>
    <t>Phẫu thuật KHX gãy mắt cá trong</t>
  </si>
  <si>
    <t>10.0784.0556</t>
  </si>
  <si>
    <t>Phẫu thuật KHX gãy 2 mắt cá cổ chân</t>
  </si>
  <si>
    <t>10.0783.0556</t>
  </si>
  <si>
    <t>Phẫu thuật KHX gãy mỏm khuỷu</t>
  </si>
  <si>
    <t>10.0734.0548</t>
  </si>
  <si>
    <t>Phẫu thuật KHX gãy mỏm khuỷu phức tạp</t>
  </si>
  <si>
    <t>Phẫu thuật kết hợp xương gãy xương đốt bàn và đốt ngón chân</t>
  </si>
  <si>
    <t>10.0870.0556</t>
  </si>
  <si>
    <t>Phẫu thuật làm cứng khớp quay Trụ dưới</t>
  </si>
  <si>
    <t>STT 0549</t>
  </si>
  <si>
    <t>10.0845.0549</t>
  </si>
  <si>
    <t>37.8D05.0549</t>
  </si>
  <si>
    <t>Phẫu thuật làm sạch ổ khớp</t>
  </si>
  <si>
    <t>10.0956.0551</t>
  </si>
  <si>
    <t>Phẫu thuật KHX gãy phức tạp khớp khuỷu</t>
  </si>
  <si>
    <t xml:space="preserve">Phẫu thuật KHX gãy bánh chè </t>
  </si>
  <si>
    <t>10.0772.0548</t>
  </si>
  <si>
    <t>Phẫu thuật KHX gãy xương bánh chè phức tạp</t>
  </si>
  <si>
    <t>10.0773.0548</t>
  </si>
  <si>
    <t xml:space="preserve">Phẫu thuật vết thương phần mềm phức tạp </t>
  </si>
  <si>
    <t>10.0955.0577</t>
  </si>
  <si>
    <t>Phẫu thuật vết thương phần mềm tổn thương gân gấp</t>
  </si>
  <si>
    <t>10.0811.0559</t>
  </si>
  <si>
    <t>Khâu tổn thương gân gấp vùng I, III, IV, V</t>
  </si>
  <si>
    <t>10.0839.0559</t>
  </si>
  <si>
    <t>Khâu tổn thương gân gấp bàn tay ở vùng II</t>
  </si>
  <si>
    <t>10.0840.0559</t>
  </si>
  <si>
    <t>Khâu phục hồi tổn thương gân duỗi</t>
  </si>
  <si>
    <t>10.0842.0559</t>
  </si>
  <si>
    <t>Phẫu thuật điều trị tổn thương gân cơ chóp xoay</t>
  </si>
  <si>
    <t>10.0881.0559</t>
  </si>
  <si>
    <t>Phẫu thuật vết thương phần mềm đơn giản/rách da đầu</t>
  </si>
  <si>
    <t>STT 0576</t>
  </si>
  <si>
    <t>10.0954.0576</t>
  </si>
  <si>
    <t>37.8D05.0576</t>
  </si>
  <si>
    <t>Phẫu thuật thương tích phần mềm các cơ quan vận động [GM]</t>
  </si>
  <si>
    <t>10.0807.0577</t>
  </si>
  <si>
    <t>Phẫu thuật dập nát phần mềm các cơ quan vận động</t>
  </si>
  <si>
    <t>10.0808.0577</t>
  </si>
  <si>
    <t>Gỡ dính gân</t>
  </si>
  <si>
    <t>03.3804.0559</t>
  </si>
  <si>
    <t>Phẫu thuật gỡ dính gân duỗi</t>
  </si>
  <si>
    <t>STT 551</t>
  </si>
  <si>
    <t>10.0974.0551</t>
  </si>
  <si>
    <t>Phẫu thuật gỡ dính gân gấp</t>
  </si>
  <si>
    <t>10.0973.0551</t>
  </si>
  <si>
    <t xml:space="preserve">Phẫu thuật nối gân duỗi/ kéo dài gân(1 gân) </t>
  </si>
  <si>
    <t>10.0963.0559</t>
  </si>
  <si>
    <t>Phẫu thuật nối gân gấp/ kéo dài gân (1 gân) [GM]</t>
  </si>
  <si>
    <t>10.0964.0559</t>
  </si>
  <si>
    <t>Phẫu thuật tổn thương gân Achille</t>
  </si>
  <si>
    <t>10.0877.0559</t>
  </si>
  <si>
    <t>Phẫu thuật tổn thương gân chày trước</t>
  </si>
  <si>
    <t>10.0875.0559</t>
  </si>
  <si>
    <t>Phẫu thuật tổn thương gân cơ chày sau</t>
  </si>
  <si>
    <t>10.0880.0559</t>
  </si>
  <si>
    <t>Phẫu thuật tổn thương gân cơ mác bên</t>
  </si>
  <si>
    <t>10.0878.0559</t>
  </si>
  <si>
    <t>Phẫu thuật điều trị xơ cứng gân cơ/xơ cứng khớp</t>
  </si>
  <si>
    <t>Chưa bg đinh, nẹp,vít, gân nhân tạo…</t>
  </si>
  <si>
    <t>03.3666.0550</t>
  </si>
  <si>
    <t>37.8D05.0550</t>
  </si>
  <si>
    <t>Phẫu thuật tổn thương gân duỗi cẳng và bàn ngón tay</t>
  </si>
  <si>
    <t>10.0749.0559</t>
  </si>
  <si>
    <t>Phẫu thuật tổn thương gân duỗi dài ngón I</t>
  </si>
  <si>
    <t>10.0876.0559</t>
  </si>
  <si>
    <t>Phẫu thuật tổn thương gân gấp bàn - cổ tay</t>
  </si>
  <si>
    <t>10.0751.0559</t>
  </si>
  <si>
    <t>Phẫu thuật tổn thương gân gấp của cổ tay và cẳng tay</t>
  </si>
  <si>
    <t>10.0750.0559</t>
  </si>
  <si>
    <t>Phẫu thuật tổn thương gân gấp dài ngón I</t>
  </si>
  <si>
    <t>10.0879.0559</t>
  </si>
  <si>
    <t>Phẫu thuật điều trị đứt gân Achille</t>
  </si>
  <si>
    <t>10.0885.0559</t>
  </si>
  <si>
    <t xml:space="preserve">Phẫu thuật xơ cứng gân cơ tứ đầu đùi </t>
  </si>
  <si>
    <t>10.0900.0550</t>
  </si>
  <si>
    <t>Phẫu thuật điều trị gân bánh chè</t>
  </si>
  <si>
    <t>10.0810.0559</t>
  </si>
  <si>
    <t>Phẫu thuật chuyển gân điều trị liệt thần kinh giữa</t>
  </si>
  <si>
    <t>03C2.1.109</t>
  </si>
  <si>
    <t>10.0835.0535</t>
  </si>
  <si>
    <t>37.8D05.0535</t>
  </si>
  <si>
    <t>Phẫu thuật chuyển gân điều trị liệt thần kinh trụ</t>
  </si>
  <si>
    <t>10.0836.0535</t>
  </si>
  <si>
    <t>Phẫu thuật chuyển gân điều trị liệt thần kinh quay</t>
  </si>
  <si>
    <t>10.0837.0535</t>
  </si>
  <si>
    <t>Phẫu thuật điều trị liệt thần kinh giữa và thần kinh trụ</t>
  </si>
  <si>
    <t>10.0838.0535</t>
  </si>
  <si>
    <t>10.0148.0344</t>
  </si>
  <si>
    <t>Phẫu thuật điều trị hội chứng chèn ép thần kinh quay</t>
  </si>
  <si>
    <t>10.0834.0344</t>
  </si>
  <si>
    <t>37.8D05.0344</t>
  </si>
  <si>
    <t>Phẫu thuật xử lý vết thương da đầu phức tạp</t>
  </si>
  <si>
    <t>10.0001.0577</t>
  </si>
  <si>
    <t xml:space="preserve">Rút đinh/tháo phương tiện kết hợp xương </t>
  </si>
  <si>
    <t>03C2.1.111</t>
  </si>
  <si>
    <t>10.0934.0563</t>
  </si>
  <si>
    <t>37.8D05.0563</t>
  </si>
  <si>
    <t>Phẫu thuật rút nẹp, dụng cụ kết hợp xương</t>
  </si>
  <si>
    <t>STT 1091</t>
  </si>
  <si>
    <t>10.0984.1091</t>
  </si>
  <si>
    <t>37.8D09.1091</t>
  </si>
  <si>
    <t>Tháo bỏ các ngón tay, đốt ngón tay</t>
  </si>
  <si>
    <t>03.3711.0571</t>
  </si>
  <si>
    <t>Tháo bỏ các ngón chân</t>
  </si>
  <si>
    <t>03.3797.0571</t>
  </si>
  <si>
    <t>Tháo đốt bàn</t>
  </si>
  <si>
    <t>03.3798.0571</t>
  </si>
  <si>
    <t>Phẫu thuật tháo khớp cổ tay</t>
  </si>
  <si>
    <t>10.0864.0583</t>
  </si>
  <si>
    <t>Tháo khớp gối</t>
  </si>
  <si>
    <t>STT 534</t>
  </si>
  <si>
    <t>Tháo khớp khuỷu</t>
  </si>
  <si>
    <t>Tháo khớp kiểu PIRIGOFF</t>
  </si>
  <si>
    <t>Phẫu thuật tháo khớp vai</t>
  </si>
  <si>
    <t>10.0716.0551</t>
  </si>
  <si>
    <t>Phẫu thuật tháo khớp chi</t>
  </si>
  <si>
    <t>10.0943.0534</t>
  </si>
  <si>
    <t>Cắt đoạn xương bàn chân trên người bệnh đái tháo đường</t>
  </si>
  <si>
    <t>07.0218.0571</t>
  </si>
  <si>
    <t>Nạo xương viêm trên người bệnh đái tháo đường</t>
  </si>
  <si>
    <t>STT 1144</t>
  </si>
  <si>
    <t>07.0219.1144</t>
  </si>
  <si>
    <t>37.8D10.1144</t>
  </si>
  <si>
    <t>Tháo khớp ngón chân trên người bệnh đái tháo đường</t>
  </si>
  <si>
    <t>07.0220.1144</t>
  </si>
  <si>
    <t>Rạch hoại tử bỏng giải thoát chèn ép</t>
  </si>
  <si>
    <t>STT 1158</t>
  </si>
  <si>
    <t>11.0015.1158</t>
  </si>
  <si>
    <t>37.8D10.1158</t>
  </si>
  <si>
    <t>Khâu cầm máu, thắt mạch máu để cấp cứu chảy máu trong bỏng sâu</t>
  </si>
  <si>
    <t>STT 1160</t>
  </si>
  <si>
    <t>11.0016.1160</t>
  </si>
  <si>
    <t>37.8D10.1160</t>
  </si>
  <si>
    <t>Cắt bỏ hoại tử tiếp tuyến bỏng sâu từ 5% - 10% diện tích cơ thể ở người lớn</t>
  </si>
  <si>
    <t>STT 1105</t>
  </si>
  <si>
    <t>11.0018.1105</t>
  </si>
  <si>
    <t>37.8D10.1105</t>
  </si>
  <si>
    <t>Cắt bỏ hoại tử tiếp tuyến bỏng sâu dưới 5% diện tích cơ thể ở người lớn</t>
  </si>
  <si>
    <t>STT 1102</t>
  </si>
  <si>
    <t>11.0019.1102</t>
  </si>
  <si>
    <t>37.8D10.1102</t>
  </si>
  <si>
    <t>Cắt bỏ hoại tử tiếp tuyến bỏng sâu từ 3% - 5% diện tích cơ thể ở trẻ em</t>
  </si>
  <si>
    <t>STT 1104</t>
  </si>
  <si>
    <t>11.0021.1104</t>
  </si>
  <si>
    <t>37.8D10.1104</t>
  </si>
  <si>
    <t>Cắt bỏ hoại tử tiếp tuyến bỏng sâu dưới 3% diện tích cơ thể ở trẻ em</t>
  </si>
  <si>
    <t>11.0022.1102</t>
  </si>
  <si>
    <t>Cắt bỏ hoại tử toàn lớp bỏng sâu từ 3% - 5% diện tích cơ thể ở người lớn</t>
  </si>
  <si>
    <t>STT 1109</t>
  </si>
  <si>
    <t>11.0024.1109</t>
  </si>
  <si>
    <t>37.8D10.1109</t>
  </si>
  <si>
    <t>Cắt bỏ hoại tử toàn lớp bỏng sâu dưới 3% diện tích cơ thể ở người lớn</t>
  </si>
  <si>
    <t>STT 1106</t>
  </si>
  <si>
    <t>11.0025.1106</t>
  </si>
  <si>
    <t>37.8D10.1106</t>
  </si>
  <si>
    <t>Cắt bỏ hoại tử toàn lớp bỏng sâu từ 1% - 3% diện tích cơ thể ở trẻ em</t>
  </si>
  <si>
    <t>STT 1108</t>
  </si>
  <si>
    <t>11.0027.1108</t>
  </si>
  <si>
    <t>37.8D10.1108</t>
  </si>
  <si>
    <t>Cắt bỏ hoại tử toàn lớp bỏng sâu dưới 1% diện tích cơ thể ở trẻ em</t>
  </si>
  <si>
    <t>11.0028.1106</t>
  </si>
  <si>
    <t>Ghép da tự thân bằng mảnh da tròn nhỏ</t>
  </si>
  <si>
    <t>STT 0574</t>
  </si>
  <si>
    <t>07.0221.0574</t>
  </si>
  <si>
    <t>37.8D05.0574</t>
  </si>
  <si>
    <t>Ghép da tự thân mảnh lớn từ 5% - 10% diện tích cơ thể ở người lớn</t>
  </si>
  <si>
    <t>STT 1123</t>
  </si>
  <si>
    <t>11.0030.1123</t>
  </si>
  <si>
    <t>37.8D10.1123</t>
  </si>
  <si>
    <t>Ghép da tự thân mảnh lớn dưới 5% diện tích cơ thể ở người lớn</t>
  </si>
  <si>
    <t>STT 1120</t>
  </si>
  <si>
    <t>11.0031.1120</t>
  </si>
  <si>
    <t>37.8D10.1120</t>
  </si>
  <si>
    <t>Ghép da tự thân bằng mảnh da dài mỏng trên người bệnh đái tháo đường</t>
  </si>
  <si>
    <t>STT 0575</t>
  </si>
  <si>
    <t>07.0222.0575</t>
  </si>
  <si>
    <t>Cắt lọc, lấy bỏ tổ chức hoại tử cho các nhiễm trùng bàn chân vết loét khu trú ở ngón chân trên người bệnh đái tháo đường</t>
  </si>
  <si>
    <t>STT 0199</t>
  </si>
  <si>
    <t>07.0226.0199</t>
  </si>
  <si>
    <t>Cắt lọc, lấy bỏ tổ chức hoại tử cho các nhiễm trùng bàn chân vết loét rộng &lt; 1/4 bàn chân trên người bệnh đái tháo đường</t>
  </si>
  <si>
    <t>STT 0367</t>
  </si>
  <si>
    <t>07.0227.0367</t>
  </si>
  <si>
    <t>37.8D04.0367</t>
  </si>
  <si>
    <t>Cắt lọc, lấy bỏ tổ chức hoại tử cho các nhiễm trùng bàn chân vết loét rộng &lt; 1/2 bàn chân trên người bệnh đái tháo đường</t>
  </si>
  <si>
    <t>STT 0366</t>
  </si>
  <si>
    <t>07.0228.0366</t>
  </si>
  <si>
    <t>37.8D04.0366</t>
  </si>
  <si>
    <t>Cắt lọc, lấy bỏ tổ chức hoại tử cho các nhiễm trùng bàn chân vết loét rộng lan tỏa cả bàn chân trên người bệnh đái tháo đường</t>
  </si>
  <si>
    <t>07.0229.0366</t>
  </si>
  <si>
    <t>Cắt lọc, lấy bỏ tổ chức hoại tử cho các nhiễm trùng phần mềm trên người bệnh đái tháo đường</t>
  </si>
  <si>
    <t>07.0230.0199</t>
  </si>
  <si>
    <t>VII</t>
  </si>
  <si>
    <t>TẠO HÌNH</t>
  </si>
  <si>
    <t>Phẫu thuật tạo hình điều trị tật thừa ngón tay</t>
  </si>
  <si>
    <t>10.0851.0571</t>
  </si>
  <si>
    <t xml:space="preserve">Phẫu thuật phì đại tuyến vú nam </t>
  </si>
  <si>
    <t>12.0323.0653</t>
  </si>
  <si>
    <t>Phẫu thuật chỉnh hình cắt bỏ sẹo xấu do lao thành ngực</t>
  </si>
  <si>
    <t>STT 1114</t>
  </si>
  <si>
    <t>04.0036.1114</t>
  </si>
  <si>
    <t>37.8D10.1114</t>
  </si>
  <si>
    <t>Phẫu thuật chỉnh hình cắt bỏ sẹo xấu do lao hạch cổ</t>
  </si>
  <si>
    <t>04.0035.1114</t>
  </si>
  <si>
    <t>Cắt sẹo khâu kín</t>
  </si>
  <si>
    <t>11.0103.1114</t>
  </si>
  <si>
    <t>Cắt sẹo ghép da mảnh trung bình</t>
  </si>
  <si>
    <t>STT 1113</t>
  </si>
  <si>
    <t>11.0104.1113</t>
  </si>
  <si>
    <t>37.8D10.1113</t>
  </si>
  <si>
    <t>Phẫu thuật sửa sẹo co nách bằng vạt da tại chỗ</t>
  </si>
  <si>
    <t>28.0363.0573</t>
  </si>
  <si>
    <t>Phẫu thuật điều trị vết thương ngón tay bằng các vạt da lân cận</t>
  </si>
  <si>
    <t>28.0330.0573</t>
  </si>
  <si>
    <t>Phẫu thuật điều trị vết thương ngón tay bằng các vạt da tại chỗ</t>
  </si>
  <si>
    <t>28.0329.0573</t>
  </si>
  <si>
    <t>Phẫu thuật điều trị vết thương bàn tay bằng các vạt da tại chỗ</t>
  </si>
  <si>
    <t>28.0324.0573</t>
  </si>
  <si>
    <t>Phẫu thuật điều trị vết thương bàn tay bằng ghép da tự thân</t>
  </si>
  <si>
    <t>STT 1126</t>
  </si>
  <si>
    <t>28.0323.1126</t>
  </si>
  <si>
    <t>37.8D10.1126</t>
  </si>
  <si>
    <t>Phẫu thuật sửa sẹo co khuỷu bằng vạt tại chỗ</t>
  </si>
  <si>
    <t>28.0364.0573</t>
  </si>
  <si>
    <t>Phẫu thuật cắt bỏ u da lành tính vùng da đầu dưới 2cm</t>
  </si>
  <si>
    <t>28.0009.1044</t>
  </si>
  <si>
    <t>PTTT NGOẠI</t>
  </si>
  <si>
    <t>16/06/2017 17:56</t>
  </si>
  <si>
    <t>Phẫu thuật cắt bỏ u da lành tính vùng da đầu từ 2cm trở lên</t>
  </si>
  <si>
    <t>28.0010.1044</t>
  </si>
  <si>
    <t>16/06/2017 17:57</t>
  </si>
  <si>
    <t>Phẫu thuật cắt bỏ u lành tính vùng mũi (dưới 2cm)</t>
  </si>
  <si>
    <t>28.0095.0836</t>
  </si>
  <si>
    <t>16/06/2017 17:59</t>
  </si>
  <si>
    <t>Khâu vết thương vùng môi</t>
  </si>
  <si>
    <t>28.0110.0584</t>
  </si>
  <si>
    <t>16/06/2017 18:00</t>
  </si>
  <si>
    <t>Phẫu thuật cắt bỏ tổ chức hoại tử trong ổ loét tì đè</t>
  </si>
  <si>
    <t>28.0280.0571</t>
  </si>
  <si>
    <t>16/06/2017 18:02</t>
  </si>
  <si>
    <t xml:space="preserve">Phẫu thuật cắt bỏ tổ chức hoại tử trong ổ loét tì đè </t>
  </si>
  <si>
    <t>Phẫu thuật điều trị vết thương dương vật</t>
  </si>
  <si>
    <t>28.0288.0576</t>
  </si>
  <si>
    <t>16/06/2017 18:03</t>
  </si>
  <si>
    <t>Phẫu thuật điều trị vết thương ngón tay bằng các vạt da từ xa</t>
  </si>
  <si>
    <t>28.0331.0573</t>
  </si>
  <si>
    <t>16/06/2017 18:08</t>
  </si>
  <si>
    <t>Khâu nối thần kinh khhông sử dụng vi phẫu thuật</t>
  </si>
  <si>
    <t>28.0342.0559</t>
  </si>
  <si>
    <t>16/06/2017 18:16</t>
  </si>
  <si>
    <t>28.0342.0559knt</t>
  </si>
  <si>
    <t>Phẫu thuật tạo hình các khuyết da vùng đùi bằng ghép da tự thân</t>
  </si>
  <si>
    <t>28.0385.0574</t>
  </si>
  <si>
    <t>16/06/2017 18:21</t>
  </si>
  <si>
    <t>Phẫu thuật tạo hình các khuyết da vùng khoeo bằng ghép da tự thân</t>
  </si>
  <si>
    <t>28.0386.0574</t>
  </si>
  <si>
    <t>16/06/2017 18:23</t>
  </si>
  <si>
    <t>Phẫu thuật tạo hình các khuyết da vùng cẳng bằng ghép da tự thân</t>
  </si>
  <si>
    <t>28.0387.0574</t>
  </si>
  <si>
    <t>16/06/2017 18:24</t>
  </si>
  <si>
    <t>Lấy dị vật</t>
  </si>
  <si>
    <t>300.000-600.000</t>
  </si>
  <si>
    <t>STT 0343</t>
  </si>
  <si>
    <t>05.0069.0343</t>
  </si>
  <si>
    <t>37.8D04.0343</t>
  </si>
  <si>
    <t>Tháo móng quặp trên người bệnh đái tháo đường</t>
  </si>
  <si>
    <t>07.0232.0367</t>
  </si>
  <si>
    <t>Điều trị sùi mào gà bằng Laser CO2</t>
  </si>
  <si>
    <t>STT 0334</t>
  </si>
  <si>
    <t>Điều trị bằng Laser CO2</t>
  </si>
  <si>
    <t>STT 0329</t>
  </si>
  <si>
    <t>37.8D03.0329</t>
  </si>
  <si>
    <t>Điều trị u ống tuyến mồ hôi bằng Laser CO2</t>
  </si>
  <si>
    <t>05. 0006.0329</t>
  </si>
  <si>
    <t>Điều trị u mềm treo bằng Laser CO2</t>
  </si>
  <si>
    <t>05. 0007.0329</t>
  </si>
  <si>
    <t>Điều trị dày sừng da dầu bằng Laser CO2</t>
  </si>
  <si>
    <t>05. 0008.0329</t>
  </si>
  <si>
    <t>05. 0010.0329</t>
  </si>
  <si>
    <t>Điều trị sẩn cục bằng Laser CO2</t>
  </si>
  <si>
    <t>05. 0011.0329</t>
  </si>
  <si>
    <t>Điều trị bớt sùi bằng Laser CO2</t>
  </si>
  <si>
    <t>Điều trị hạt cơm bằng Laser CO2</t>
  </si>
  <si>
    <t>STT 329</t>
  </si>
  <si>
    <t>37.8D03.0343</t>
  </si>
  <si>
    <t>Gọt chai chân (gọt nốt chai) trên người bệnh đái tháo đường</t>
  </si>
  <si>
    <t>STT 0355</t>
  </si>
  <si>
    <t>37.8D04.0355</t>
  </si>
  <si>
    <t>Phẫu thuật điều trị ngón tay cò súng</t>
  </si>
  <si>
    <t>03.3706.0000</t>
  </si>
  <si>
    <t>Cắt phymosis [GM]</t>
  </si>
  <si>
    <t>STT 0504</t>
  </si>
  <si>
    <t>10.9002.0504</t>
  </si>
  <si>
    <t>04C3.1.158</t>
  </si>
  <si>
    <t>37.8D05.0546</t>
  </si>
  <si>
    <t>Phẫu thuật tim kín khác</t>
  </si>
  <si>
    <t>Phẫu thuật lấy bỏ u phần mềm [mắt cá, chai chân]</t>
  </si>
  <si>
    <t>Phẫu thuật lấy bỏ u phần mềm [u bã đậu]</t>
  </si>
  <si>
    <t>Phẫu thuật lấy bỏ u phần mềm [bướu mỡ]</t>
  </si>
  <si>
    <t xml:space="preserve">                             PHÒNG TCKT                                                  Độc Lập - Tự Do - Hạnh Phúc  </t>
  </si>
  <si>
    <t xml:space="preserve">     BẢNG GIÁ DỊCH VỤ KỸ THUẬT XQUANG</t>
  </si>
  <si>
    <t>Chụp Xquang sọ thẳng/nghiêng</t>
  </si>
  <si>
    <t>04C1.2.6.51</t>
  </si>
  <si>
    <t>18.0067.0028</t>
  </si>
  <si>
    <t>Chụp Xquang Blondeau - Hirtz</t>
  </si>
  <si>
    <t>18.9001.0028</t>
  </si>
  <si>
    <t>Chụp Xquang Blondeau</t>
  </si>
  <si>
    <t>18.0072.0028</t>
  </si>
  <si>
    <t>Chụp Xquang Hirtz</t>
  </si>
  <si>
    <t>18.0073.0028</t>
  </si>
  <si>
    <t>Chụp Xquang Schuller</t>
  </si>
  <si>
    <t>18.0078.0028</t>
  </si>
  <si>
    <t>Chụp Xquang xương chính mũi nghiêng hoặc tiếp tuyến [nghiêng]</t>
  </si>
  <si>
    <t>18.0075.0028</t>
  </si>
  <si>
    <t>04C1.2.6.51/28</t>
  </si>
  <si>
    <t>Chụp Xquang ngực thẳng</t>
  </si>
  <si>
    <t>18.0119.0028</t>
  </si>
  <si>
    <t>Chụp Xquang ngực nghiêng hoặc chếch mỗi bên [Nghiêng]</t>
  </si>
  <si>
    <t>18.0120.0028</t>
  </si>
  <si>
    <t>Chụp Xquang đỉnh phổi ưỡn</t>
  </si>
  <si>
    <t>18.0123.0028</t>
  </si>
  <si>
    <t>Chụp Xquang ngực nghiêng hoặc chếch mỗi bên [chếch mỗi bên]</t>
  </si>
  <si>
    <t>Chụp Xquang cột sống cổ thẳng nghiêng</t>
  </si>
  <si>
    <t>18.0086.0028</t>
  </si>
  <si>
    <t>Chụp Xquang cột sống ngực thẳng nghiêng hoặc chếch [ T-N]</t>
  </si>
  <si>
    <t>18.0090.0028</t>
  </si>
  <si>
    <t>Chụp Xquang cột sống thắt lưng thẳng nghiêng</t>
  </si>
  <si>
    <t>18.0091.0028</t>
  </si>
  <si>
    <t>Chụp Xquang cột sống cùng cụt thẳng nghiêng</t>
  </si>
  <si>
    <t>18.0096.0028</t>
  </si>
  <si>
    <t>Chụp Xquang xương bàn ngón tay thẳng, nghiêng hoặc chếch [bàn tay, ngón tay T-N]</t>
  </si>
  <si>
    <t>18.0108.0028</t>
  </si>
  <si>
    <t>Chụp Xquang xương cổ tay thẳng, nghiêng hoặc chếch [T-N]</t>
  </si>
  <si>
    <t>18.0107.0028</t>
  </si>
  <si>
    <t>Chụp Xquang xương cẳng tay thẳng nghiêng</t>
  </si>
  <si>
    <t>18.0106.0028</t>
  </si>
  <si>
    <t>Chụp Xquang khớp khuỷu thẳng, nghiêng hoặc chếch [khuỷu tay T-N]</t>
  </si>
  <si>
    <t>18.0104.0028</t>
  </si>
  <si>
    <t>Chụp Xquang xương cánh tay thẳng nghiêng</t>
  </si>
  <si>
    <t>18.0103.0028</t>
  </si>
  <si>
    <t>Chụp Xquang khớp vai thẳng</t>
  </si>
  <si>
    <t>18.0100.0028</t>
  </si>
  <si>
    <t>Chụp Xquang xương bàn, ngón chân thẳng, nghiêng hoặc chếch [ bàn chân,ngón chân T-N]</t>
  </si>
  <si>
    <t>18.0116.0028</t>
  </si>
  <si>
    <t>Chụp Xquang xương cổ chân thẳng, nghiêng hoặc chếch [T-N]</t>
  </si>
  <si>
    <t>18.0115.0028</t>
  </si>
  <si>
    <t>Chụp Xquang xương cẳng chân thẳng nghiêng</t>
  </si>
  <si>
    <t>18.0114.0028</t>
  </si>
  <si>
    <t>Chụp Xquang khớp gối thẳng, nghiêng hoặc chếch [T-N]</t>
  </si>
  <si>
    <t>18.0112.0028</t>
  </si>
  <si>
    <t>Chụp Xquang xương đùi thẳng nghiêng</t>
  </si>
  <si>
    <t>18.0111.0028</t>
  </si>
  <si>
    <t>Chụp Xquang khớp háng nghiêng</t>
  </si>
  <si>
    <t>18.0110.0028</t>
  </si>
  <si>
    <t>Chụp Xquang khớp háng thẳng hai bên</t>
  </si>
  <si>
    <t>18.0109.0028</t>
  </si>
  <si>
    <t>Chụp Xquang khớp thái dương hàm</t>
  </si>
  <si>
    <t>18.0080.0028</t>
  </si>
  <si>
    <t>Chụp Xquang mỏm trâm</t>
  </si>
  <si>
    <t>18.0085.0028</t>
  </si>
  <si>
    <t>Chụp Xquang cột sống ngực thẳng nghiêng hoặc chếch [XQ PHỔI THẲNG + NGHIÊNG (KTS)]</t>
  </si>
  <si>
    <t>04C1.2.6.52</t>
  </si>
  <si>
    <t>18.0090.0029</t>
  </si>
  <si>
    <t>Chụp Xquang bụng không chuẩn bị thẳng hoặc nghiêng</t>
  </si>
  <si>
    <t>18.0125.0028</t>
  </si>
  <si>
    <t>Chụp Xquang khung chậu thẳng</t>
  </si>
  <si>
    <t>18.0098.0028</t>
  </si>
  <si>
    <t>Chụp Xquang xương gót thẳng nghiêng</t>
  </si>
  <si>
    <t>18.0117.0028</t>
  </si>
  <si>
    <t>Chụp Xquang răng cận chóp (Periapical)</t>
  </si>
  <si>
    <t>18.0081.0028</t>
  </si>
  <si>
    <t>In lại phim Xquang</t>
  </si>
  <si>
    <t>XQ Nha KTS (In giấy)</t>
  </si>
  <si>
    <t>Đo mật độ xương bằng phương pháp DEXA [2 vị trí ]</t>
  </si>
  <si>
    <t>21.0102.0070</t>
  </si>
  <si>
    <t xml:space="preserve">    /70</t>
  </si>
  <si>
    <t xml:space="preserve">                         BỆNH VIỆN QUẬN TÂN PHÚ                       CỘNG HÒA XÃ HỘI CHỦ NGHĨA VIỆT NAM</t>
  </si>
  <si>
    <t>BẢNG GIÁ DỊCH VỤ KỸ THUẬT CHỤP MRI CHUYỂN 
BỆNH VIỆN NGOẠI THẦN KINH QUỐC TẾ</t>
  </si>
  <si>
    <t>BHYT       (theo TT13)</t>
  </si>
  <si>
    <t xml:space="preserve"> Dịch vụ       (theo TT14)</t>
  </si>
  <si>
    <t>Chụp cộng hưởng từ xương và tủy xương (0.2-1.5T)</t>
  </si>
  <si>
    <t>Chụp cộng hưởng từ vùng mặt - cổ (0.2-1.5T)</t>
  </si>
  <si>
    <t>Chụp cộng hưởng từ vùng chậu có tiêm chất tương phản (gồm: chụp cộng hưởng từ tử cung-phần phụ, tiền liệt tuyến, đại tràng chậu hông, trực tràng, các khối u vùng chậu…) (0.2-1.5T)</t>
  </si>
  <si>
    <t>Chụp cộng hưởng từ vùng chậu (gồm: chụp cộng hưởng từ tử cung-phần phụ, tiền liệt tuyến, đại tràng chậu hông, trực tràng, các khối u vùng chậu…) (0.2-1.5T)</t>
  </si>
  <si>
    <t>Chụp cộng hưởng từ tuyến yên có tiêm chất tương phản (khảo sát động học) (0.2-1.5T)</t>
  </si>
  <si>
    <t>Chụp cộng hưởng từ tuyến vú động học có tiêm tương phản (0.2-1.5T)</t>
  </si>
  <si>
    <t>Chụp cộng hưởng từ tuyến vú (0.2-1.5T)</t>
  </si>
  <si>
    <t>Chụp cộng hưởng từ tuyến tiền liệt có tiêm tương phản (0.2-1.5T)</t>
  </si>
  <si>
    <t>Chụp cộng hưởng từ tĩnh mạch có tiêm tương phản (1.5T)</t>
  </si>
  <si>
    <t>Chụp cộng hưởng từ tĩnh mạch (1.5T)</t>
  </si>
  <si>
    <t>Chụp cộng hưởng từ tầng trên ổ bụng có khảo sát mạch các tạng (bao gồm mạch: gan, tụy, lách và mạch khối u) (1.5T)</t>
  </si>
  <si>
    <t>Chụp cộng hưởng từ tầng bụng không tiêm chất tương phản (gồm: chụp cộng hưởng từ gan-mật, tụy, lách, thận, dạ dày-tá tràng...) (0.2-1.5T)</t>
  </si>
  <si>
    <t>Chụp cộng hưởng từ tầng bụng có tiêm chất tương phản (gồm: chụp cộng hưởng từ gan-mật, tụy, lách, thận, dạ dày-tá tràng...) (0.2-1.5T)</t>
  </si>
  <si>
    <t>Chụp cộng hưởng từ sọ não có tiêm chất tương phản (0.2-1.5T)</t>
  </si>
  <si>
    <t>Chụp cộng hưởng từ sọ não (0.2-1.5T)</t>
  </si>
  <si>
    <t>Chụp cộng hưởng từ phổ não (spect tính rography) (0.2-1.5T)</t>
  </si>
  <si>
    <t>Chụp cộng hưởng từ phần mềm chi có tiêm tương phản (0.2-1.5T)</t>
  </si>
  <si>
    <t>Chụp cộng hưởng từ phần mềm chi (0.2-1.5T)</t>
  </si>
  <si>
    <t>Chụp cộng hưởng từ não- mạch não không tiêm chất tương phản (0.2-1.5T)</t>
  </si>
  <si>
    <t>Chụp cộng hưởng từ não- mạch não có tiêm chất tương phản (0.2-1.5T)</t>
  </si>
  <si>
    <t>Chụp cộng hưởng từ khuếch tán (DWI - Diffusion-weighted Imaging) (0.2-1.5T)</t>
  </si>
  <si>
    <t>Chụp cộng hưởng từ khớp có tiêm tương phản tĩnh mạch (0.2-1.5T)</t>
  </si>
  <si>
    <t>Chụp cộng hưởng từ khớp có tiêm tương phản nội khớp (0.2-1.5T)</t>
  </si>
  <si>
    <t>Chụp cộng hưởng từ khớp (0.2-1.5T)</t>
  </si>
  <si>
    <t>Chụp cộng hưởng từ hốc mắt và thần kinh thị giác có tiêm chất tương phản (0.2-1.5T)</t>
  </si>
  <si>
    <t>Chụp cộng hưởng từ hốc mắt và thần kinh thị giác (0.2-1.5T)</t>
  </si>
  <si>
    <t>Chụp cộng hưởng từ hệ mạch cổ không tiêm chất tương phản (0.2-1.5T)</t>
  </si>
  <si>
    <t>Chụp cộng hưởng từ hệ mạch cổ có tiêm chất tương phản (0.2-1.5T)</t>
  </si>
  <si>
    <t>Chụp cộng hưởng từ động mạch chủ-ngực (1.5T)</t>
  </si>
  <si>
    <t>Chụp cộng hưởng từ động mạch chủ-chậu (1.5T)</t>
  </si>
  <si>
    <t>Chụp cộng hưởng từ động mạch chi trên có tiêm tương phản (1.5T)</t>
  </si>
  <si>
    <t>Chụp cộng hưởng từ động mạch chi trên (1.5T)</t>
  </si>
  <si>
    <t>Chụp cộng hưởng từ động mạch chi dưới có tiêm tương phản (1.5T)</t>
  </si>
  <si>
    <t>Chụp cộng hưởng từ động mạch chi dưới (1.5T)</t>
  </si>
  <si>
    <t>Chụp cộng hưởng từ động học sàn chậu, tống phân (defecography-MR) (0.2-1.5T)</t>
  </si>
  <si>
    <t>Chụp cộng hưởng từ đáy sọ và xương đá (0.2-1.5T)</t>
  </si>
  <si>
    <t>Chụp cộng hưởng từ cột sống thắt lưng - cùng có tiêm tương phản (0.2-1.5T)</t>
  </si>
  <si>
    <t>Chụp cộng hưởng từ cột sống thắt lưng - cùng (0.2-1.5T)</t>
  </si>
  <si>
    <t>Chụp cộng hưởng từ cột sống ngực có tiêm tương phản (0.2-1.5T)</t>
  </si>
  <si>
    <t>Chụp cộng hưởng từ cột sống ngực (0.2-1.5T)</t>
  </si>
  <si>
    <t>Chụp cộng hưởng từ cột sống cổ có tiêm tương phản (0.2-1.5T)</t>
  </si>
  <si>
    <t>Chụp cộng hưởng từ cột sống cổ (0.2-1.5T)</t>
  </si>
  <si>
    <t>Chụp cộng hưởng từ các bó sợi thần kinh (tractography) hay Chụp Cộng hưởng từ khuếch tán sức căng (DTI - Diffusion Tensor Imaging) (0.2-1.5T)</t>
  </si>
  <si>
    <t>- Chọn DVKT có [BV NTK]</t>
  </si>
  <si>
    <t>- Bệnh nhân không phải đóng phụ thu khi đến chụp tại Bệnh BV Ngoại Thần Kinh Quốc Tế</t>
  </si>
  <si>
    <r>
      <rPr>
        <b/>
        <i/>
        <u/>
        <sz val="14"/>
        <rFont val="Times New Roman"/>
        <family val="1"/>
      </rPr>
      <t>LƯU Ý:</t>
    </r>
    <r>
      <rPr>
        <b/>
        <i/>
        <sz val="14"/>
        <rFont val="Times New Roman"/>
        <family val="1"/>
      </rPr>
      <t xml:space="preserve"> </t>
    </r>
  </si>
  <si>
    <t>Chụp cộng hưởng từ xương và tủy xương có tiêm tương phản (0.2-1.5T)</t>
  </si>
  <si>
    <t>BẢNG GIÁ DỊCH VỤ KỸ THUẬT CHỤP MRI CHUYỂN 
BỆNH VIỆN 1A</t>
  </si>
  <si>
    <t>(Áp dụng từ ngày 20/08/2019)</t>
  </si>
  <si>
    <t>Chụp cộng hưởng từ sọ não (0.2-1.5T) [BV1A]</t>
  </si>
  <si>
    <t>Chụp cộng hưởng từ não- mạch não không tiêm chất tương phản (0.2-1.5T) [BV1A]</t>
  </si>
  <si>
    <t>Chụp cộng hưởng từ hốc mắt và thần kinh thị giác (0.2-1.5T) [BV1A]</t>
  </si>
  <si>
    <t>Chụp cộng hưởng từ lồng ngực (0.2-1.5T) [BV1A]</t>
  </si>
  <si>
    <t>Chụp cộng hưởng từ tầng bụng không tiêm chất tương phản (gồm: chụp cộng hưởng từ gan-mật, tụy, lách, thận, dạ dày-tá tràng...) (0.2-1.5T) [BV1A]</t>
  </si>
  <si>
    <t>Chụp cộng hưởng từ cột sống thắt lưng - cùng (0.2-1.5T)[BV1A]</t>
  </si>
  <si>
    <t>Chụp cộng hưởng từ khớp (0.2-1.5T) [BV1A]</t>
  </si>
  <si>
    <t>Chụp cộng hưởng từ phần mềm chi (0.2-1.5T) [BV1A]</t>
  </si>
  <si>
    <t>Chụp cộng hưởng từ cột sống cổ (0.2-1.5T) [BV1A]</t>
  </si>
  <si>
    <t>- Bệnh nhân phải đóng thêm phụ thu 800.000đồng/1 cas khi đến chụp tại Bệnh BV1A</t>
  </si>
  <si>
    <t>Tân Phú, ngày 17 tháng 08 năm 2019</t>
  </si>
  <si>
    <t xml:space="preserve">                         BỆNH VIỆN QUẬN TÂN PHÚ                   CỘNG HÒA XÃ HỘI CHỦ NGHĨA VIỆT NAM</t>
  </si>
  <si>
    <t xml:space="preserve">                          PHÒNG TCKT                                              Độc Lập - Tự Do - Hạnh Phúc  </t>
  </si>
  <si>
    <t>Coronavirus Real-time PCR</t>
  </si>
  <si>
    <t xml:space="preserve">                         BỆNH VIỆN QUẬN TÂN PHÚ                  CỘNG HÒA XÃ HỘI CHỦ NGHĨA VIỆT NAM</t>
  </si>
  <si>
    <t xml:space="preserve">                             PHÒNG TCKT                                              Độc Lập - Tự Do - Hạnh Phúc  </t>
  </si>
  <si>
    <t>BẢNG GIÁ DỊCH VỤ KỸ THUẬT KHOA SIÊU ÂM</t>
  </si>
  <si>
    <t>GIÁ  CŨ</t>
  </si>
  <si>
    <t>Maõ TT39</t>
  </si>
  <si>
    <t>Siêu âm ổ bung (gan mật, tụy, lách, thận, bàng quang) [trắng đen]</t>
  </si>
  <si>
    <t>18.0015.0001</t>
  </si>
  <si>
    <t>37.2A01.0001/1</t>
  </si>
  <si>
    <t>Siêu âm tuyến vú hai bên [TRẮNG ĐEN]</t>
  </si>
  <si>
    <t>18.0001.0001</t>
  </si>
  <si>
    <t>Siêu âm tuyến giáp [trắng đen]</t>
  </si>
  <si>
    <t>Siêu âm phần mềm (một vị trí) [trắng đen]</t>
  </si>
  <si>
    <t>02.0374.0001</t>
  </si>
  <si>
    <t>Siêu âm tử cung buồng trứng qua đường bụng [trắng đen]</t>
  </si>
  <si>
    <t>18.0030.0001</t>
  </si>
  <si>
    <t>Siêu âm thai (thai, nhau thai, nước ối) [trắng đen]</t>
  </si>
  <si>
    <t>18.0020.0001</t>
  </si>
  <si>
    <t>Siêu âm dương vật [trắng đen]</t>
  </si>
  <si>
    <t>18.0059.0001</t>
  </si>
  <si>
    <t>Siêu âm khớp (gối, háng, khuỷu, cổ tay….) [trắng đen]</t>
  </si>
  <si>
    <t>18.0043.0001</t>
  </si>
  <si>
    <t>Siêu âm các tuyến nước bọt [trắng đen]</t>
  </si>
  <si>
    <t>18.0002.0001</t>
  </si>
  <si>
    <t>Siêu âm cơ phần mềm vùng cổ mặt [trắng đen]</t>
  </si>
  <si>
    <t>18.0003.0001</t>
  </si>
  <si>
    <t>Siêu âm hạch vùng cổ [trắng đen]</t>
  </si>
  <si>
    <t>18.0004.0001</t>
  </si>
  <si>
    <t>Siêu âm tử cung buồng trứng qua đường âm đạo</t>
  </si>
  <si>
    <t>18.0031.0003</t>
  </si>
  <si>
    <t>37.2A01.0001/3</t>
  </si>
  <si>
    <t>Siêu âm tuyến vú hai bên [MÀU]</t>
  </si>
  <si>
    <t>18.0054.0001</t>
  </si>
  <si>
    <t>Siêu âm tuyến giáp [màu]</t>
  </si>
  <si>
    <t>Siêu âm phần mềm (một vị trí) [màu]</t>
  </si>
  <si>
    <t>Siêu âm thai (thai, nhau thai, nước ối) [màu]</t>
  </si>
  <si>
    <t>Siêu âm ổ bung (gan mật, tụy, lách, thận, bàng quang) [màu]</t>
  </si>
  <si>
    <t>Siêu âm tử cung buồng trứng qua đường bụng [màu]</t>
  </si>
  <si>
    <t>Siêu âm dương vật [màu]</t>
  </si>
  <si>
    <t>Siêu âm khớp (gối, háng, khuỷu, cổ tay….) [màu]</t>
  </si>
  <si>
    <t>Siêu âm các tuyến nước bọt [màu]</t>
  </si>
  <si>
    <t>Siêu âm cơ phần mềm vùng cổ mặt [màu]</t>
  </si>
  <si>
    <t>Siêu âm hạch vùng cổ [màu]</t>
  </si>
  <si>
    <t>Siêu âm Doppler tim</t>
  </si>
  <si>
    <t>03C4.1.1</t>
  </si>
  <si>
    <t>02.0113.0004</t>
  </si>
  <si>
    <t>37.2A01.0001/4</t>
  </si>
  <si>
    <t>Siêu âm Doppler động mạch, tĩnh mạch chi dưới</t>
  </si>
  <si>
    <t>18.0045.0004</t>
  </si>
  <si>
    <t>Siêu âm thai 4 chiều (1 thai)</t>
  </si>
  <si>
    <t>Siêu âm thai 4 chiều (2 thai)</t>
  </si>
  <si>
    <t>Siêu âm Doppler mạch máu ổ bụng (động mạch chủ, mạc treo tràng trên, thân tạng…)</t>
  </si>
  <si>
    <t>18.0023.0004</t>
  </si>
  <si>
    <t>Siêu âm Doppler động mạch thận</t>
  </si>
  <si>
    <t>18.0024.0004</t>
  </si>
  <si>
    <t>Doppler động mạch cảnh, Doppler xuyên sọ</t>
  </si>
  <si>
    <t>18.0048.0004</t>
  </si>
  <si>
    <t>Siêu âm thai độ mờ da gáy</t>
  </si>
  <si>
    <t xml:space="preserve">                      BỆNH VIỆN QUẬN TÂN PHÚ           CỘNG HÒA XÃ HỘI CHỦ NGHĨA VIỆT NAM</t>
  </si>
  <si>
    <t xml:space="preserve">                                     PHÒNG TCKT                                        Độc Lập - Tự Do - Hạnh Phúc  </t>
  </si>
  <si>
    <t xml:space="preserve">                            PHÒNG TCKT                                                                                                                   Độc Lập - Tự Do - Hạnh Phúc  </t>
  </si>
  <si>
    <t>BẢNG GIÁ DỊCH VỤ KỸ THUẬT CT SCANNER</t>
  </si>
  <si>
    <t>GIA  CU</t>
  </si>
  <si>
    <t>Mã TT37</t>
  </si>
  <si>
    <t>Ngoài giờ</t>
  </si>
  <si>
    <t>Chụp CLVT sọ não không tiêm thuốc cản quang (từ 1-32 dãy)</t>
  </si>
  <si>
    <t>04C1.2.6.41</t>
  </si>
  <si>
    <t>18.0149.0040</t>
  </si>
  <si>
    <t>37.2A04.0040</t>
  </si>
  <si>
    <t>Chụp CLVT sọ não không tiêm thuốc cản quang (từ 1-32 dãy) [lần 2]</t>
  </si>
  <si>
    <t>Chụp CLVT sọ não không tiêm thuốc cản quang (từ 1-32 dãy) [lần 3 trở đi]</t>
  </si>
  <si>
    <t>Chụp CLVT sọ não có tiêm thuốc cản quang (từ 1-32 dãy)</t>
  </si>
  <si>
    <t>Chưa bao gồm thuốc cản quang</t>
  </si>
  <si>
    <t>04C1.2.6.42</t>
  </si>
  <si>
    <t>18.0150.0041</t>
  </si>
  <si>
    <t>37.2A04.0041</t>
  </si>
  <si>
    <t>Chụp CLVT hàm-mặt không tiêm thuốc cản quang (từ 1-32 dãy)</t>
  </si>
  <si>
    <t>18.0155.0040</t>
  </si>
  <si>
    <t>Chụp CLVT hàm-mặt có tiêm thuốc cản quang (từ 1-32 dãy)</t>
  </si>
  <si>
    <t>18.0156.0040</t>
  </si>
  <si>
    <t>Chụp CLVT tai-xương đá không tiêm thuốc cản quang (từ 1-32 dãy)</t>
  </si>
  <si>
    <t>18.0158.0041</t>
  </si>
  <si>
    <t>Chụp CLVT tai-xương đá có tiêm thuốc cản quang (từ 1-32 dãy)</t>
  </si>
  <si>
    <t>18.0159.0041</t>
  </si>
  <si>
    <t>Chụp cắt lớp vi tính lồng ngực không tiêm thuốc cản quang (từ 1-32 dãy)</t>
  </si>
  <si>
    <t>18.0191.0040</t>
  </si>
  <si>
    <t>Chụp cắt lớp vi tính lồng ngực có tiêm thuốc cản quang (từ 1-32 dãy)</t>
  </si>
  <si>
    <t>18.0192.0041</t>
  </si>
  <si>
    <t>Chụp cắt lớp vi tính tiểu khung thường quy (gồm: chụp cắt lớp vi tính tử cung-buồng trứng, tiền liệt tuyến,các khối u vùng tiểu khungv.v.[không thuốc cản quang]</t>
  </si>
  <si>
    <t>Chụp cắt lớp vi tính tiểu khung thường quy (gồm chụp cắt lớp vi tính tử cung-buồng trứng, tiền liệt tuyến, các khối u vùng tiểu khung.v.v.) [có thuốc cản quang]</t>
  </si>
  <si>
    <t>18.0245.0041</t>
  </si>
  <si>
    <t>Chụp cắt lớp vi tính tầng trên ổ bụng thường quy (gồm: chụp Cắt lớp vi tính gan-mật, tụy, lách, dạ dày-tá tràng.v.v.) (từ 1-32 dãy) [không thuốc cản quang]</t>
  </si>
  <si>
    <t>18.0219.0040</t>
  </si>
  <si>
    <t>Chụp cắt lớp vi tính tầng trên ổ bụng thường quy (gồm: chụp Cắt lớp vi tính gan-mật, tụy, lách, dạ dày-tá tràng.v.v.) (từ 1-32 dãy) [có thuốc cản quang]</t>
  </si>
  <si>
    <t>18.0219.0041</t>
  </si>
  <si>
    <t>Chụp cắt lớp vi tính hệ tiết niệu thường quy (từ 1-32 dãy)</t>
  </si>
  <si>
    <t>18.0222.0041</t>
  </si>
  <si>
    <t>Chụp CLVT sọ não có dựng hình 3D (từ 1-32 dãy)</t>
  </si>
  <si>
    <t>18.0154.0041</t>
  </si>
  <si>
    <t>Chụp CLVT hàm mặt có dựng hình 3D (từ 1-32 dãy)</t>
  </si>
  <si>
    <t>18.0161.0040</t>
  </si>
  <si>
    <t>Chụp cắt lớp vi tính cột sống cổ không tiêm thuốc cản quang (từ 1-32 dãy)</t>
  </si>
  <si>
    <t>18.0255.0040</t>
  </si>
  <si>
    <t>Chụp cắt lớp vi tính cột sống cổ có tiêm thuốc cản quang (từ 1-32 dãy)</t>
  </si>
  <si>
    <t>18.0256.0041</t>
  </si>
  <si>
    <t>Chụp cắt lớp vi tính cột sống ngực không tiêm thuốc cản quang (từ 1-32 dãy)</t>
  </si>
  <si>
    <t>18.0257.0040</t>
  </si>
  <si>
    <t>Chụp cắt lớp vi tính cột sống ngực có tiêm thuốc cản quang (từ 1-32 dãy)</t>
  </si>
  <si>
    <t>Chụp cắt lớp vi tính cột sống thắt lưng không tiêm thuốc cản quang (từ 1-32 dãy)</t>
  </si>
  <si>
    <t>18.0259.0040</t>
  </si>
  <si>
    <t>Chụp cắt lớp vi tính cột sống thắt lưng có tiêm thuốc cản quang (từ 1-32 dãy)</t>
  </si>
  <si>
    <t>18.0260.0041</t>
  </si>
  <si>
    <t>Chụp cắt lớp vi tính khớp thường quy không tiêm thuốc cản quang (từ 1-32 dãy)</t>
  </si>
  <si>
    <t>18.0261.0040</t>
  </si>
  <si>
    <t>Chụp cắt lớp vi tính xương chi không tiêm thuốc cản quang (từ 1-32 dãy)</t>
  </si>
  <si>
    <t>18.0264.0040</t>
  </si>
  <si>
    <t>Chụp cắt lớp vi tính mạch máu chi trên (từ 1-32 dãy)</t>
  </si>
  <si>
    <t>18.0266.0041</t>
  </si>
  <si>
    <t>Chụp cắt lớp vi tính mạch máu chi dưới (từ 1-32 dãy)</t>
  </si>
  <si>
    <t>Phụ thu máy bơm tiêm thuốc cản quang</t>
  </si>
  <si>
    <t>In lại phim CT</t>
  </si>
  <si>
    <t xml:space="preserve">                     BỆNH VIỆN QUẬN TÂN PHÚ                                                                            CỘNG HÒA XÃ HỘI CHỦ NGHĨA VIỆT NAM</t>
  </si>
  <si>
    <t>TÊN XÉT NGHIỆM</t>
  </si>
  <si>
    <t>GIÁ DV</t>
  </si>
  <si>
    <t>NH3 máu</t>
  </si>
  <si>
    <t>Anti HEV-IgG</t>
  </si>
  <si>
    <t>Anti HEV-IgM</t>
  </si>
  <si>
    <t>Anti HBc Total</t>
  </si>
  <si>
    <t>ANA</t>
  </si>
  <si>
    <t>Lipase</t>
  </si>
  <si>
    <t>Anti CCP (định lượng)</t>
  </si>
  <si>
    <t>Anti HCV (Định lượng)</t>
  </si>
  <si>
    <t>Anti HAV total</t>
  </si>
  <si>
    <t>Anti HAV (IgM)</t>
  </si>
  <si>
    <t>Syphilis TP IgM/IgG</t>
  </si>
  <si>
    <t>IgE</t>
  </si>
  <si>
    <t>HbeAb (định lượng)</t>
  </si>
  <si>
    <t>Nhuộm hóa mô miễn dịch</t>
  </si>
  <si>
    <t>Xét nghiệm khẳng định HIV</t>
  </si>
  <si>
    <t>Anti TPO</t>
  </si>
  <si>
    <t>Định lượng Anti _Tg (AntibodyThyroglobuli)</t>
  </si>
  <si>
    <t>ACTH</t>
  </si>
  <si>
    <t>TRAb</t>
  </si>
  <si>
    <t>FSH</t>
  </si>
  <si>
    <t>LH</t>
  </si>
  <si>
    <t xml:space="preserve">Insulin </t>
  </si>
  <si>
    <t>37.1.E01.1604</t>
  </si>
  <si>
    <t>IX. XÉT NGHIỆM CÁC CHẤT DỊCH</t>
  </si>
  <si>
    <t>X. PCR - SHPT</t>
  </si>
  <si>
    <t>HBV-DNA (định tính)</t>
  </si>
  <si>
    <t>HBV-DNA (định lượng)</t>
  </si>
  <si>
    <t>HCV-RNA (định tính)</t>
  </si>
  <si>
    <t>HCV-RNA (định lượng)</t>
  </si>
  <si>
    <t>HPV-Định Type</t>
  </si>
  <si>
    <t>XI. HUYẾT THANH</t>
  </si>
  <si>
    <t>XII. ĐIỆN DI</t>
  </si>
  <si>
    <t xml:space="preserve">           BẢNG GIÁ XÉT NGHIỆM (GỬI MẪU)</t>
  </si>
  <si>
    <t xml:space="preserve">                    BỆNH VIỆN QUẬN TÂN PHÚ         CỘNG HÒA XÃ HỘI CHỦ NGHĨA VIỆT NAM</t>
  </si>
  <si>
    <t xml:space="preserve">                                  PHÒNG TCKT                                Độc Lập - Tự Do - Hạnh Phúc  </t>
  </si>
  <si>
    <t xml:space="preserve">                                          PHÒNG TCKT                                          Độc Lập - Tự Do - Hạnh Phúc  </t>
  </si>
  <si>
    <t xml:space="preserve">                                       PHÒNG TCKT                                                 Độc Lập - Tự Do - Hạnh Phúc  </t>
  </si>
  <si>
    <t xml:space="preserve">GIAÙ </t>
  </si>
  <si>
    <t>BHYT</t>
  </si>
  <si>
    <t>Thu phí</t>
  </si>
  <si>
    <t>Khám Nội</t>
  </si>
  <si>
    <t>02.1899</t>
  </si>
  <si>
    <t>Khám Nhi</t>
  </si>
  <si>
    <t>03.1899</t>
  </si>
  <si>
    <t>Khám Ngoại</t>
  </si>
  <si>
    <t>10.1899</t>
  </si>
  <si>
    <t>Khám Sản</t>
  </si>
  <si>
    <t>13.1899</t>
  </si>
  <si>
    <t>Khám Mắt</t>
  </si>
  <si>
    <t>14.1899</t>
  </si>
  <si>
    <t>Khám Tai mũi họng</t>
  </si>
  <si>
    <t>15.1899</t>
  </si>
  <si>
    <t>Khám Răng hàm mặt</t>
  </si>
  <si>
    <t>16.1899</t>
  </si>
  <si>
    <t>Siêu âm tuyến giáp</t>
  </si>
  <si>
    <t>37.2A01.0001</t>
  </si>
  <si>
    <t>Siêu âm các tuyến nước bọt</t>
  </si>
  <si>
    <t>18.00020001</t>
  </si>
  <si>
    <t>Siêu âm ổ bụng (gan, mật, tụy, lách, thận, bàng quang)</t>
  </si>
  <si>
    <t>Siêu âm thai (thai, nhau thai, nước ối)</t>
  </si>
  <si>
    <t xml:space="preserve">                                        BỆNH VIỆN QUẬN TÂN PHÚ       CỘNG HÒA XÃ HỘI CHỦ NGHĨA VIỆT NAM</t>
  </si>
  <si>
    <t xml:space="preserve">                          BỆNH VIỆN QUẬN TÂN PHÚ                     CỘNG HÒA XÃ HỘI CHỦ NGHĨA VIỆT NAM</t>
  </si>
  <si>
    <t>TÊN THỦ THUẬT</t>
  </si>
  <si>
    <t>GIÁ</t>
  </si>
  <si>
    <t>(Áp dụng từ ngày14/01/2020)</t>
  </si>
  <si>
    <t xml:space="preserve">              BẢNG GIÁ DỊCH VỤ KỸ THUẬT PK VỆ TINH </t>
  </si>
  <si>
    <t>GIAÙ TIEÀN (0.2 x 20.000 x km)</t>
  </si>
  <si>
    <t>GIÁ XĂNG : 20.000</t>
  </si>
  <si>
    <t xml:space="preserve"> TÊN BỆNH VIỆN CHUYỂN ĐẾN </t>
  </si>
  <si>
    <t xml:space="preserve"> KHOẢNG CÁCH (Km) (Tính cả lượt đi và lượt về) </t>
  </si>
  <si>
    <t xml:space="preserve"> GHI CHÚ </t>
  </si>
  <si>
    <t xml:space="preserve"> Nhóm I </t>
  </si>
  <si>
    <t xml:space="preserve"> BV AN BÌNH </t>
  </si>
  <si>
    <t xml:space="preserve"> BV TRUYỀN MÁU HUYẾT HỌC </t>
  </si>
  <si>
    <t xml:space="preserve"> BV Y HỌC DÂN TỘC </t>
  </si>
  <si>
    <t xml:space="preserve"> BV MẮT </t>
  </si>
  <si>
    <t xml:space="preserve"> BV DA LIỄU </t>
  </si>
  <si>
    <t xml:space="preserve"> Đ/c Phan Xích Long, PN </t>
  </si>
  <si>
    <t xml:space="preserve"> BV NHI ĐỒNG II </t>
  </si>
  <si>
    <t xml:space="preserve"> BV TRIỀU AN </t>
  </si>
  <si>
    <t xml:space="preserve"> BV TÂM THẦN (TPHCM) </t>
  </si>
  <si>
    <t xml:space="preserve"> BV TÂM THẦN (CƠ SỞ LÊ MINH XUÂN) </t>
  </si>
  <si>
    <t xml:space="preserve"> BV XUYÊN Á </t>
  </si>
  <si>
    <t xml:space="preserve"> BV NHI ĐỒNG Thành Phố </t>
  </si>
  <si>
    <t xml:space="preserve"> Nhóm II </t>
  </si>
  <si>
    <t xml:space="preserve"> Đ/c Nguyễn Chí Thanh,Q.5 </t>
  </si>
  <si>
    <t xml:space="preserve"> BV BƯU ĐIỆN </t>
  </si>
  <si>
    <t xml:space="preserve"> BV NGOẠI TK QUỐC TẾ </t>
  </si>
  <si>
    <t xml:space="preserve"> * Ghi chú : </t>
  </si>
  <si>
    <t xml:space="preserve"> Chi phí chuyển viện Ngoại viện  : 20.000 x số km  </t>
  </si>
  <si>
    <t xml:space="preserve"> Chi phí chuyển viện Cấp cứu : đã tính sẳn trong phần mềm đối với BN BHYT và thu phí. </t>
  </si>
  <si>
    <t>* Ghi chú :</t>
  </si>
  <si>
    <t>HƯỚNG DẪN TÍNH SỐ KM TRONG CHUYỂN VIỆN</t>
  </si>
  <si>
    <t xml:space="preserve"> GIÁ TIỀN (20.000 x km) </t>
  </si>
  <si>
    <t>BẢNG TÍNH CHI PHÍ CHUYỂN VIỆN ÁP DỤNG CHO 
BỆNH NHÂN DỊCH VỤ</t>
  </si>
  <si>
    <t>GIÁ TIỀN ( 12.000 x km)</t>
  </si>
  <si>
    <t>Nhóm I</t>
  </si>
  <si>
    <t>Nhóm II</t>
  </si>
  <si>
    <t xml:space="preserve">                                    PHÒNG TCKT                                   Độc Lập - Tự Do - Hạnh Phúc  </t>
  </si>
  <si>
    <t>SỐ KM</t>
  </si>
  <si>
    <t>SỐ LÍT XĂNG SỬ DỤNG (L)</t>
  </si>
  <si>
    <t>ĐƠN GIÁ/LÍT XĂNG (THEO THỰC TẾ)</t>
  </si>
  <si>
    <t>THÀNH TIỀN</t>
  </si>
  <si>
    <t>1</t>
  </si>
  <si>
    <t>2</t>
  </si>
  <si>
    <t>3</t>
  </si>
  <si>
    <t>4=3x0.2</t>
  </si>
  <si>
    <t>5</t>
  </si>
  <si>
    <t>6=4x5</t>
  </si>
  <si>
    <t>DỊCH VỤ</t>
  </si>
  <si>
    <t>Thành tiền = số lít xăng sử dụng x đơn giá</t>
  </si>
  <si>
    <t>Định mức sử dụng xăng: 0.2 lít/km</t>
  </si>
  <si>
    <t>Tên dịch vụ chuyển viện BHYT có số lít xăng sử dụng trong [..]</t>
  </si>
  <si>
    <t>TÊN BỆNH VIỆN CHUYỂN VIỆN</t>
  </si>
  <si>
    <t xml:space="preserve"> BV Phạm Ngọc Thạch [2.2] </t>
  </si>
  <si>
    <t xml:space="preserve"> BV Bình Dân [2.4] </t>
  </si>
  <si>
    <t xml:space="preserve"> BV Nhi Đồng I [2.2] </t>
  </si>
  <si>
    <t xml:space="preserve"> BV Nguyễn Tri Phương [2.4] </t>
  </si>
  <si>
    <t xml:space="preserve"> BV Nguyễn Trãi [2.8] </t>
  </si>
  <si>
    <t xml:space="preserve"> BV Tai Mũi Họng [2.4] </t>
  </si>
  <si>
    <t xml:space="preserve"> BV 7A [2.4] </t>
  </si>
  <si>
    <t xml:space="preserve"> BV An Bình [2.4] </t>
  </si>
  <si>
    <t xml:space="preserve"> BV 30/4 [2.4] </t>
  </si>
  <si>
    <t xml:space="preserve"> BV ĐK Vạn Hạnh [2.4] </t>
  </si>
  <si>
    <t xml:space="preserve"> BV Mắt [2.4] </t>
  </si>
  <si>
    <t xml:space="preserve"> BV Chấn Thương Chỉnh Hình [2.4] </t>
  </si>
  <si>
    <t xml:space="preserve"> BV Hoàn Mỹ (Phan Xích Long)[2.4] </t>
  </si>
  <si>
    <t xml:space="preserve"> BV Nhiệt Đới [3.2] </t>
  </si>
  <si>
    <t xml:space="preserve"> BV Từ Dũ [2.8] </t>
  </si>
  <si>
    <t xml:space="preserve"> BV Nhi Đồng II [3.4] </t>
  </si>
  <si>
    <t xml:space="preserve"> BV Nhân Dân Gia Định [3.2] </t>
  </si>
  <si>
    <t xml:space="preserve"> BV Sài Gòn [3.2] </t>
  </si>
  <si>
    <t xml:space="preserve"> BV Ung Bướu [3.2] </t>
  </si>
  <si>
    <t xml:space="preserve"> BV An Sinh [3.2]  </t>
  </si>
  <si>
    <t xml:space="preserve"> BV Triều An [3.6]  </t>
  </si>
  <si>
    <t xml:space="preserve"> BV 175 [3.6] </t>
  </si>
  <si>
    <t xml:space="preserve"> BV Quận 8 [3.6] </t>
  </si>
  <si>
    <t xml:space="preserve"> BV Quốc Tế Sài Gòn [2.8] </t>
  </si>
  <si>
    <t xml:space="preserve"> BV Nhi Đồng Thành Phố [6] </t>
  </si>
  <si>
    <t xml:space="preserve"> BV Đại Học Y Dược [1.8] </t>
  </si>
  <si>
    <t xml:space="preserve"> BV Hùng Vương [1.6] </t>
  </si>
  <si>
    <t xml:space="preserve"> BV Răng Hàm Mặt (Nguyễn Chí Thanh) [1.6] </t>
  </si>
  <si>
    <t xml:space="preserve"> BV Chợ Rẫy [1.6] </t>
  </si>
  <si>
    <t xml:space="preserve"> BV Trưng Vương [1.6]  </t>
  </si>
  <si>
    <t xml:space="preserve"> BV Thống Nhất [1] </t>
  </si>
  <si>
    <t xml:space="preserve"> BV 115 [1.8] </t>
  </si>
  <si>
    <t xml:space="preserve"> Viện Tim TP.HCM [1.8] </t>
  </si>
  <si>
    <t xml:space="preserve"> BV Bưu Điện [1.4] </t>
  </si>
  <si>
    <t xml:space="preserve"> BV Mê Kông [1.6]  </t>
  </si>
  <si>
    <t xml:space="preserve"> BV Ngoại Thần Kinh Quốc Tế [1.4] </t>
  </si>
  <si>
    <t xml:space="preserve"> BV Chỉnh Hình &amp; Phục Hồi Chức năng [1]</t>
  </si>
  <si>
    <t xml:space="preserve">                     BỆNH VIỆN QUẬN TÂN PHÚ           CỘNG HÒA XÃ HỘI CHỦ NGHĨA VIỆT NAM</t>
  </si>
  <si>
    <t xml:space="preserve">                                   PHÒNG TCKT                                        Độc Lập - Tự Do - Hạnh Phúc  </t>
  </si>
  <si>
    <t>Giá xăng thay đổi theo giá thị trường.</t>
  </si>
  <si>
    <t xml:space="preserve">                  BẢNG TÍNH CHI PHÍ CHUYỂN VIỆN ÁP DỤNG CHO 
BỆNH NHÂN BHYT</t>
  </si>
  <si>
    <t xml:space="preserve"> BV Truyền Máu Huyết Học [2.8] </t>
  </si>
  <si>
    <t xml:space="preserve"> BV Y Học Dân Tộc [2] </t>
  </si>
  <si>
    <t xml:space="preserve"> BV Tâm Thần (TPHCM) [3] </t>
  </si>
  <si>
    <t xml:space="preserve"> BV Tâm Thần (Cơ sở Lê Minh Xuân) [8] </t>
  </si>
  <si>
    <t xml:space="preserve"> BV Xuyên Á [8] </t>
  </si>
  <si>
    <t xml:space="preserve"> BV Da liễu [2.4] </t>
  </si>
  <si>
    <t>Menactra</t>
  </si>
  <si>
    <t>VA-MENGOC BC</t>
  </si>
  <si>
    <t xml:space="preserve"> VARICELLA</t>
  </si>
  <si>
    <t>VARIVAX</t>
  </si>
  <si>
    <t>MMRII</t>
  </si>
  <si>
    <t>Measles - Mumps - Rubella</t>
  </si>
  <si>
    <t>ABHAYRAB/INDIRAB</t>
  </si>
  <si>
    <t>VERORAB</t>
  </si>
  <si>
    <t xml:space="preserve"> JEVAX</t>
  </si>
  <si>
    <t>IMOJEV</t>
  </si>
  <si>
    <t>GENE-HBVAX 10mcg/0,5ml</t>
  </si>
  <si>
    <t>EUVAX 10</t>
  </si>
  <si>
    <t>GENE-HBVAX 20mcg/1ml</t>
  </si>
  <si>
    <t>EUVAX 20</t>
  </si>
  <si>
    <t>VAXIGRIP 0.25ml</t>
  </si>
  <si>
    <t>TYPHIM VI</t>
  </si>
  <si>
    <t>AVAXIM 80UI</t>
  </si>
  <si>
    <t>ROTATEQ</t>
  </si>
  <si>
    <t>Rotarix</t>
  </si>
  <si>
    <t>Synflorix</t>
  </si>
  <si>
    <t>CÁC BỆNH DO PHẾ CẦU</t>
  </si>
  <si>
    <t>Prevenar 13</t>
  </si>
  <si>
    <t>*</t>
  </si>
  <si>
    <t>PENTAXIM</t>
  </si>
  <si>
    <t>Infanrix Hexa/Hexaxim</t>
  </si>
  <si>
    <t>Tetraxim</t>
  </si>
  <si>
    <t>Cervarix</t>
  </si>
  <si>
    <t>Gardasil</t>
  </si>
  <si>
    <t>Havax</t>
  </si>
  <si>
    <t>BẠCH HẦU - HO GÀ - UỐN VÁN</t>
  </si>
  <si>
    <t>Boostrix</t>
  </si>
  <si>
    <t>NGỪA VIÊM GAN A + B</t>
  </si>
  <si>
    <t>Twinrix</t>
  </si>
  <si>
    <t>BẢNG GIÁ TIÊM NGỪA CÁC LOẠI VACCINE</t>
  </si>
  <si>
    <t>PHÒNG BỆNH</t>
  </si>
  <si>
    <t>TÊN SẢN PHẨM</t>
  </si>
  <si>
    <t>TƯ VẤN</t>
  </si>
  <si>
    <t>GIÁ TIÊM CHỦNG</t>
  </si>
  <si>
    <t>TỔNG CỘNG</t>
  </si>
  <si>
    <t>TT14</t>
  </si>
  <si>
    <t>Khám bệnh cấp cứu</t>
  </si>
  <si>
    <t>Chuyển viện các bệnh viện tuyến trên</t>
  </si>
  <si>
    <t>Định nhóm máu tại giường bệnh trước truyền máu [Nhi]</t>
  </si>
  <si>
    <t>Thở máy không xâm nhập ( thở CPAP, thở BiPAP)</t>
  </si>
  <si>
    <t>KHOA NHA</t>
  </si>
  <si>
    <t>NGOẠI KHOA</t>
  </si>
  <si>
    <t>XQUANG</t>
  </si>
  <si>
    <t>CHỤP CT SCANNER</t>
  </si>
  <si>
    <t>Chưa bg thuốc cản quang</t>
  </si>
  <si>
    <t>Chụp cắt lớp vi tính tiểu khung thường quy (gồm: chụp cắt lớp vi tính tử cung-buồng trứng, tiền liệt tuyến, các khối u vùng tiểu khung.v.v.) [không thuốc cản quang]</t>
  </si>
  <si>
    <t>SIÊU ÂM</t>
  </si>
  <si>
    <t>Siêu âm ổ bụng (gan mật, tụy, lách, thận, bàng quang) [trắng đen]</t>
  </si>
  <si>
    <t>XÉT NGHIỆM</t>
  </si>
  <si>
    <t>XÉT NGHIỆM GỬI MẪU</t>
  </si>
  <si>
    <t xml:space="preserve">                                         Trưởng Phòng TCKT</t>
  </si>
  <si>
    <t xml:space="preserve">                                          Trần Thị Kim Loan</t>
  </si>
  <si>
    <t>BỆNH VIỆN QUẬN TÂN PHÚ</t>
  </si>
  <si>
    <t>PHÒNG TCKT</t>
  </si>
  <si>
    <t>CỘNG HÒA XÃ HỘI CHỦ NGHĨA VIỆT NAM</t>
  </si>
  <si>
    <t>Độc lập - Tự do - Hạnh phúc</t>
  </si>
  <si>
    <t>BẢNG GIÁ KHÁM CHỮA BỆNH VÀ CÁC DỊCH VỤ KỸ THUẬT</t>
  </si>
  <si>
    <t>A. KHÁM BỆNH - KHÁM SỨC KHỎE</t>
  </si>
  <si>
    <t>NỘI DUNG ĐIỀU TRỊ</t>
  </si>
  <si>
    <t>KHÁM BỆNH</t>
  </si>
  <si>
    <t>KHÁM SỨC KHỎE</t>
  </si>
  <si>
    <t>DỊCH TRUYỀN SỰ NGHIỆP</t>
  </si>
  <si>
    <t>SỰ NGHIỆP</t>
  </si>
  <si>
    <t>DỊCH VỤ</t>
  </si>
  <si>
    <t>B. GIÁ PHÒNG - TIÊM CHỦNG</t>
  </si>
  <si>
    <t>GIÁ PHÒNG</t>
  </si>
  <si>
    <t>TIÊM NGỪA VACCIN</t>
  </si>
  <si>
    <t xml:space="preserve">NGỪA VIÊM GAN A </t>
  </si>
  <si>
    <t>C. CÁC DỊCH VỤ KỸ THUẬT</t>
  </si>
  <si>
    <t>CẤP CỨU</t>
  </si>
  <si>
    <t>CẤP CỨU NGOẠI VIỆN</t>
  </si>
  <si>
    <t>KHOA KHÁM BỆNH</t>
  </si>
  <si>
    <t>NỘI SOI</t>
  </si>
  <si>
    <t>KHOA NỘI</t>
  </si>
  <si>
    <t>KHOA SẢN</t>
  </si>
  <si>
    <t>THẨM MỸ NHA KHOA</t>
  </si>
  <si>
    <t>KHOA TAI MŨI HỌNG</t>
  </si>
  <si>
    <t>KHOA MẮT</t>
  </si>
  <si>
    <t>D. CÁC CẬN LÂM SÀNG</t>
  </si>
  <si>
    <t>KHOA NỘI NHIỄM</t>
  </si>
  <si>
    <t>KHOA BỎNG</t>
  </si>
  <si>
    <t>Theo dõi monitor/ 1 giờ</t>
  </si>
  <si>
    <t>Phẫu thuật chỉnh hình vách ngăn</t>
  </si>
  <si>
    <t>15.0112.0970</t>
  </si>
  <si>
    <t>C. Giàu khai 25/03/2021</t>
  </si>
  <si>
    <t>Áo Ống</t>
  </si>
  <si>
    <t xml:space="preserve">                 Trưởng Phòng TCKT</t>
  </si>
  <si>
    <t xml:space="preserve">                  Trần Thị Kim Loan</t>
  </si>
  <si>
    <t xml:space="preserve">                  Giám đốc</t>
  </si>
  <si>
    <t>Giá kính Micropure 123</t>
  </si>
  <si>
    <t>Đối với kính Micropure 123</t>
  </si>
  <si>
    <t>BV Dã Chiến Củ Chi</t>
  </si>
  <si>
    <t>BV Dã Chiến Cần Giờ</t>
  </si>
  <si>
    <t>BV Dã Chiến Củ Chi [15]</t>
  </si>
  <si>
    <t>BV Dã Chiến Cần Giờ [26]</t>
  </si>
  <si>
    <t>BV Dã Chiến Số 16 (Quận 7)</t>
  </si>
  <si>
    <t>BV Dã Chiến Số 14 (Huế)</t>
  </si>
  <si>
    <t>Tầm soát trước sinh (TriSure 3)</t>
  </si>
  <si>
    <t>Tầm soát trước sinh (TriSure 9.5)</t>
  </si>
  <si>
    <t>Tầm soát trước sinh (TriSure)</t>
  </si>
  <si>
    <t>Tầm soát dị tật bẩm sinh (gói 3 bệnh)</t>
  </si>
  <si>
    <t>Tầm soát dị tật bẩm sinh (gói 5 bệnh)</t>
  </si>
  <si>
    <t>Phá thai từ tuần thứ 6 đến hết 12 tuần bằng phương pháp hút chân không [6 - 8T]</t>
  </si>
  <si>
    <t>Phá thai từ tuần thứ 6 đến hết 12 tuần bằng phương pháp hút chân không [8 - 10T]</t>
  </si>
  <si>
    <t>10.0738.0556</t>
  </si>
  <si>
    <t>10.0741.0556</t>
  </si>
  <si>
    <t>báng</t>
  </si>
  <si>
    <t>27.0460.0541</t>
  </si>
  <si>
    <t>04.0041.0571</t>
  </si>
  <si>
    <t>Cắt bán phần 2 thuỳ tuyến giáp trong bướu giáp đơn thuần không có nhân bằng dao siêu âm</t>
  </si>
  <si>
    <t>07.0038.0356</t>
  </si>
  <si>
    <t>07.0045.0359</t>
  </si>
  <si>
    <t>07.0044.0356</t>
  </si>
  <si>
    <t>07.0046.0356</t>
  </si>
  <si>
    <t>10.0455.0448</t>
  </si>
  <si>
    <t>Khâu vùi túi thừa tá tràng</t>
  </si>
  <si>
    <t>10.0475.0459</t>
  </si>
  <si>
    <t>10.0479.0491</t>
  </si>
  <si>
    <t>Cắt ruột thừa, dẫn lưu ổ apxe</t>
  </si>
  <si>
    <t>10.0508.0459</t>
  </si>
  <si>
    <t>10.0512.0465</t>
  </si>
  <si>
    <t>10.0557.0494</t>
  </si>
  <si>
    <t>10.0571.0632</t>
  </si>
  <si>
    <t>STT 0632</t>
  </si>
  <si>
    <t>10.0735.0548</t>
  </si>
  <si>
    <t>Phẫu thuật vết thương bàn tay tổn thương gân duỗi</t>
  </si>
  <si>
    <t>Phẫu thuật làm cứng khớp cổ tay</t>
  </si>
  <si>
    <t>10.0846.0549</t>
  </si>
  <si>
    <t>10.0882.0559</t>
  </si>
  <si>
    <t>27.0434.0689</t>
  </si>
  <si>
    <t>STT 0689</t>
  </si>
  <si>
    <t>13.0090.0689</t>
  </si>
  <si>
    <t>Phẫu thuật nội soi cắt u nang buồng trứng kèm triệt sản</t>
  </si>
  <si>
    <t>13.0082.0689</t>
  </si>
  <si>
    <t>13.0071.0679</t>
  </si>
  <si>
    <t>Phẫu thuật điều trị u dưới móng [gây tê]</t>
  </si>
  <si>
    <t>Phẫu thuật điều trị móng chọc thịt [gây tê]</t>
  </si>
  <si>
    <t>Phẫu thuật điều trị móng cuộn, móng quặp [bóc móng][gây tê]</t>
  </si>
  <si>
    <t>Phẫu thuật điều trị móng cuộn, móng quặp [móng quặp 1 bên][gây tê]</t>
  </si>
  <si>
    <t>Phẫu thuật điều trị móng cuộn, móng quặp [móng quặp 2 bên][gây tê]</t>
  </si>
  <si>
    <t>Chích rạch, dẫn lưu ổ áp xe trên người bệnh đái tháo đường [gây tê]</t>
  </si>
  <si>
    <t>Phẫu thuật u thần kinh ngoại biên [gây tê]</t>
  </si>
  <si>
    <t>Phẫu thuật giải phóng chèn ép TK ngoại biên [gây tê]</t>
  </si>
  <si>
    <t>Phẫu thuật điều trị hội chứng ống cổ tay [gây tê][1 bên]</t>
  </si>
  <si>
    <t>Phẫu thuật điều trị hội chứng ống cổ tay [gây tê][2 bên]</t>
  </si>
  <si>
    <t>Phẫu thuật điều trị hội chứng chền ép thần kinh trụ [gây tê]</t>
  </si>
  <si>
    <t>trùng 498</t>
  </si>
  <si>
    <t>Phẫu thuật giải ép thần kinh (ống cổ tay, Khuỷu…) [gây tê]</t>
  </si>
  <si>
    <t>Phẫu thuật chuyển giường thần kinh trụ [gây tê]</t>
  </si>
  <si>
    <t>Chích áp xe tầng sinh môn [gây tê]</t>
  </si>
  <si>
    <t>Phẫu thuật mở bụng cắt góc tử cung [gây tê]</t>
  </si>
  <si>
    <t>Bóc nang tuyến Bartholin [gây tê]</t>
  </si>
  <si>
    <t>Chích rạch màng trinh do ứ máu kinh [gây tê]</t>
  </si>
  <si>
    <t>Bóc nhân xơ vú [gây tê]</t>
  </si>
  <si>
    <t>Phẫu thuật mộng đơn thuần [gây tê]</t>
  </si>
  <si>
    <t>Khâu da mi đơn giản [gây tê]</t>
  </si>
  <si>
    <t>Phẫu thuật quặm [1 mi - gây tê]</t>
  </si>
  <si>
    <t>Phẫu thuật quặm [2 mi - gây tê]</t>
  </si>
  <si>
    <t>Phẫu thuật quặm [3 mi - gây tê]</t>
  </si>
  <si>
    <t>Phẫu thuật quặm [4 mi - gây tê]</t>
  </si>
  <si>
    <t>Chích áp xe nhỏ vùng đầu cổ [gây tê]</t>
  </si>
  <si>
    <t>Test thở C13 tìm Helicobacterpylori</t>
  </si>
  <si>
    <t>Bóc, cắt u bã đậu, u mỡ dưới da đầu đường kính trên 10 cm [TE,GM]</t>
  </si>
  <si>
    <t>03.2444.1045</t>
  </si>
  <si>
    <t>Cắt u da vùng mặt, tạo hình. [TE,GM]</t>
  </si>
  <si>
    <t>03.2449.0834</t>
  </si>
  <si>
    <t>Cắt u phần mềm vùng cổ [NG,GM]</t>
  </si>
  <si>
    <t>03.2451.1049</t>
  </si>
  <si>
    <t>Cắt u mỡ, u bã đậu vùng hàm mặt đường kính dưới 5 cm [TMH,TE,GM]</t>
  </si>
  <si>
    <t>03.2532.1049</t>
  </si>
  <si>
    <t>03.2535.1049</t>
  </si>
  <si>
    <t>Cắt u mỡ, u bã đậu vùng hàm mặt đường kính trên 5 cm [TMH,TE,GM]</t>
  </si>
  <si>
    <t>Cắt u phần mềm vùng cổ [TMH,GM]</t>
  </si>
  <si>
    <t>Cắt bỏ u lành tính vùng tuyến nước bọt mang tai hoặc dưới hàm từ 2-5 cm [TMH,TE,GM]</t>
  </si>
  <si>
    <t>03.2538.1060</t>
  </si>
  <si>
    <t>Tạo hình các vạt da che phủ, vạt trượt [TMH,TE,GM]</t>
  </si>
  <si>
    <t>03.3802.0573</t>
  </si>
  <si>
    <t xml:space="preserve">Phẫu thuật KHX trật khớp cùng đòn </t>
  </si>
  <si>
    <t>Phẫu thuật kết hợp xương gãy đầu dưới xương đùi</t>
  </si>
  <si>
    <t>10.0918.0556</t>
  </si>
  <si>
    <t>Phẫu thuật kết hợp xương gãy bong sụn tiếp vùng khớp gối</t>
  </si>
  <si>
    <t>10.0919.0556</t>
  </si>
  <si>
    <t>Phẫu thuật kết hợp xương gãy thân xương cẳng chân</t>
  </si>
  <si>
    <t>10.0920.0556</t>
  </si>
  <si>
    <t>Phẫu thuật kết hợp xương gãy bong sụn tiếp đầu dưới xương chày</t>
  </si>
  <si>
    <t>10.0921.0556</t>
  </si>
  <si>
    <t>Phẫu thuật chuyển da, cơ che phủ [NG]</t>
  </si>
  <si>
    <t>Phẫu thuật chuyển da, cơ che phủ [TMH]</t>
  </si>
  <si>
    <t>Cắt các loại u vùng da đầu, cổ có đường kính 5 đến 10 cm [NG]</t>
  </si>
  <si>
    <t xml:space="preserve">Cắt các loại u vùng da đầu, cổ có đường kính 5 đến 10 cm </t>
  </si>
  <si>
    <t>12.0068.0834</t>
  </si>
  <si>
    <t>Cắt u xơ vùng hàm mặt đường kính dưới 3 cm</t>
  </si>
  <si>
    <t>12.0077.0834</t>
  </si>
  <si>
    <t>Cắt u môi lành tính có tạo hình</t>
  </si>
  <si>
    <t>Phẫu thuật điều trị hội chứng chền ép thần kinh quay [gây tê]</t>
  </si>
  <si>
    <t>Cắt u mỡ, u bã đậu vùng hàm mặt đường kính trên 5 cm [TMH,gây tê]</t>
  </si>
  <si>
    <t>Cắt u mỡ, u bã đậu vùng hàm mặt đường kính dưới 5 cm [TMH,gây tê]</t>
  </si>
  <si>
    <t>Phẫu thuật mộng có ghép (kết mạc tự thân, màng ối...) có hoặc không sử dụng keo dán sinh học [gây tê]</t>
  </si>
  <si>
    <t>14.0066.0809</t>
  </si>
  <si>
    <t>Rạch áp xe mi [gây tê]</t>
  </si>
  <si>
    <t>14.0215.0505</t>
  </si>
  <si>
    <t>Rạch áp xe túi lệ [gây tê]</t>
  </si>
  <si>
    <t>14.0216.0505</t>
  </si>
  <si>
    <t>15.0034.0997_GT</t>
  </si>
  <si>
    <t>13.0074.0686_GT</t>
  </si>
  <si>
    <t>13.0120.0616_GT</t>
  </si>
  <si>
    <t>13.0112.0669_GT</t>
  </si>
  <si>
    <t>13.0149.0624_GT</t>
  </si>
  <si>
    <t>Cắt u tiểu khung thuộc tử cung, buồng trứng to, dính, cắm sâu trong tiểu khung</t>
  </si>
  <si>
    <t>13.0061.0598</t>
  </si>
  <si>
    <t>13.0061.0598_GT</t>
  </si>
  <si>
    <t>Phẫu thuật mở bụng cắt u buồng trứng hoặc cắt phần phụ [gây tê; không thuốc]</t>
  </si>
  <si>
    <t>13.0072.0683_GT</t>
  </si>
  <si>
    <t>Phẫu thuật bóc tách, cắt bỏ hạch lao to vùng nách [gây tê; không thuốc]</t>
  </si>
  <si>
    <t>04.0033.0488_GT</t>
  </si>
  <si>
    <t>Phẫu thuật chỉnh hình cắt bỏ sẹo xấu do lao hạch cổ [gây tê; không thuốc]</t>
  </si>
  <si>
    <t>04.0035.1114_GT</t>
  </si>
  <si>
    <t>04.0036.1114_GT</t>
  </si>
  <si>
    <t>Phẫu thuật chỉnh hình cắt bỏ sẹo xấu do lao thành ngực [gây tê; không thuốc]</t>
  </si>
  <si>
    <t>04.0038.0571_GT</t>
  </si>
  <si>
    <t>Phẫu thuật nạo viêm lao thành ngực [gây tê; không thuốc]</t>
  </si>
  <si>
    <t>04.0039.0571_GT</t>
  </si>
  <si>
    <t>04.0040.0571_GT</t>
  </si>
  <si>
    <t>Phẫu thuật nạo dò hạch lao vùng cổ [gây tê; không thuốc]</t>
  </si>
  <si>
    <t>Phẫu thuật nạo dò hạch lao vùng nách [gây tê; không thuốc]</t>
  </si>
  <si>
    <t>04.0041.0571_GT</t>
  </si>
  <si>
    <t>Phẫu thuật nạo dò hạch lao vùng bẹn [gây tê; không thuốc]</t>
  </si>
  <si>
    <t>Cắt bán phần 2 thuỳ tuyến giáp trong bướu giáp đơn thuần không có nhân</t>
  </si>
  <si>
    <t>07.0048.0356</t>
  </si>
  <si>
    <t>Cắt 1 thuỳ tuyến giáp và cắt bán phần thùy còn lại trong Basedow bằng dao siêu âm</t>
  </si>
  <si>
    <t>Cắt bán phần 2 thuỳ tuyến giáp trong bướu giáp đa nhân bằng dao siêu âm [gây tê; không thuốc]</t>
  </si>
  <si>
    <t>07.0043.0356_GT</t>
  </si>
  <si>
    <t>07.0218.0571_GT</t>
  </si>
  <si>
    <t>Cắt đoạn xương bàn chân trên người bệnh đái tháo đường [gây tê; không thuốc]</t>
  </si>
  <si>
    <t>Nạo xương viêm trên người bệnh đái tháo đường [gây tê; không thuốc]</t>
  </si>
  <si>
    <t>07.0219.1144_GT</t>
  </si>
  <si>
    <t>07.0220.1144_GT</t>
  </si>
  <si>
    <t>Tháo khớp ngón chân trên người bệnh đái tháo đường [gây tê; không thuốc]</t>
  </si>
  <si>
    <t>Phẫu thuật dẫn lưu tối thiểu khoang màng phổi [gây tê; không thuốc]</t>
  </si>
  <si>
    <t>10.0152.0410_GT</t>
  </si>
  <si>
    <t>Phẫu thuật cắt u máu lớn (đường kính ≥ 10 cm) [gây tê; không thuốc]</t>
  </si>
  <si>
    <t>10.0264.0407_GT</t>
  </si>
  <si>
    <t>Dẫn lưu viêm tấy quanh thận, áp xe thận [gây tê; không thuốc]</t>
  </si>
  <si>
    <t>10.0319.0436_GT</t>
  </si>
  <si>
    <t>Lấy sỏi niệu quản đơn thuần [gây tê; không thuốc]</t>
  </si>
  <si>
    <t>10.0325.0421_GT</t>
  </si>
  <si>
    <t>Phẫu thuật cấp cứu vỡ bàng quang [gây tê; không thuốc]</t>
  </si>
  <si>
    <t>10.0350.0434_GT</t>
  </si>
  <si>
    <t>10.0352.0425_GT</t>
  </si>
  <si>
    <t>Phẫu thuật cắt túi thừa bàng quang [gây tê; không thuốc]</t>
  </si>
  <si>
    <t>Lấy sỏi bàng quang [gây tê; không thuốc]</t>
  </si>
  <si>
    <t>10.0355.0421_GT</t>
  </si>
  <si>
    <t>10.0356.0436_GT</t>
  </si>
  <si>
    <t>Dẫn lưu nước tiểu bàng quang [gây tê; không thuốc]</t>
  </si>
  <si>
    <t>Dẫn lưu áp xe khoang Retzius [gây tê; không thuốc]</t>
  </si>
  <si>
    <t>10.0357.0436_GT</t>
  </si>
  <si>
    <t>10.0360.0425_GT</t>
  </si>
  <si>
    <t>Cắt u ống niệu rốn và một phần bàng quang [gây tê; không thuốc]</t>
  </si>
  <si>
    <t>Cắt bỏ tinh hoàn lạc chỗ [gây tê; không thuốc]</t>
  </si>
  <si>
    <t>10.0386.0435_GT</t>
  </si>
  <si>
    <t>10.0394.0435_GT</t>
  </si>
  <si>
    <t>Hạ tinh hoàn ẩn, tinh hoàn lạc chổ [gây tê; không thuốc]</t>
  </si>
  <si>
    <t>Cắt bỏ tinh hoàn [gây tê; không thuốc]</t>
  </si>
  <si>
    <t>10.0406.0435_GT</t>
  </si>
  <si>
    <t>10.0407.0435_GT</t>
  </si>
  <si>
    <t>Phẫu thuật xoắn, vỡ tinh hoàn [gây tê; không thuốc]</t>
  </si>
  <si>
    <t>Mở thông dạ dày [gây tê; không thuốc]</t>
  </si>
  <si>
    <t>10.0416.0491_GT</t>
  </si>
  <si>
    <t>Mở bụng thăm dò [gây tê; không thuốc]</t>
  </si>
  <si>
    <t>10.0451.0491_GT</t>
  </si>
  <si>
    <t>10.0701.0491_GT</t>
  </si>
  <si>
    <t>10.0452.0491_GT</t>
  </si>
  <si>
    <t>Mở bụng thăm dò, sinh thiết [gây tê; không thuốc]</t>
  </si>
  <si>
    <t>Mở bụng thăm dò, lau rửa ổ bụng, đặt dẫn lưu [gây tê; không thuốc]</t>
  </si>
  <si>
    <t>Nối vị tràng [gây tê; không thuốc]</t>
  </si>
  <si>
    <t>10.0453.0464_GT</t>
  </si>
  <si>
    <t>10.0475.0459_GT</t>
  </si>
  <si>
    <t>Khâu vùi túi thừa tá tràng [gây tê; không thuốc]</t>
  </si>
  <si>
    <t>10.0476.0459_GT</t>
  </si>
  <si>
    <t>Cắt túi thừa tá tràng [gây tê; không thuốc]</t>
  </si>
  <si>
    <t>10.0479.0491_GT</t>
  </si>
  <si>
    <t>Mở thông hỗng tràng hoặc mở thông hồi tràng [gây tê; không thuốc]</t>
  </si>
  <si>
    <t>10.0492.0493_GT</t>
  </si>
  <si>
    <t>Phẫu thuật điều trị apxe tồn dư, dẫn lưu ổ bụng [gây tê; không thuốc]</t>
  </si>
  <si>
    <t>10.0506.0459_GT</t>
  </si>
  <si>
    <t>Cắt ruột thừa đơn thuần [gây tê; không thuốc]</t>
  </si>
  <si>
    <t>10.0507.0459_GT</t>
  </si>
  <si>
    <t>Cắt ruột thừa, lau rửa ổ bụng [gây tê; không thuốc]</t>
  </si>
  <si>
    <t>10.0508.0459_GT</t>
  </si>
  <si>
    <t>Cắt ruột thừa, dẫn lưu ổ apxe [gây tê; không thuốc]</t>
  </si>
  <si>
    <t>10.0509.0493_GT</t>
  </si>
  <si>
    <t>Dẫn lưu áp xe ruột thừa [gây tê; không thuốc]</t>
  </si>
  <si>
    <t>10.0511.0491_GT</t>
  </si>
  <si>
    <t>Dẫn lưu hoặc mở thông manh tràng [gây tê; không thuốc]</t>
  </si>
  <si>
    <t>27.0206.0459_GT</t>
  </si>
  <si>
    <t>Phẫu thuật nội soi cắt túi thừa đại tràng [gây tê; không thuốc]</t>
  </si>
  <si>
    <t>10.0525.0491_GT</t>
  </si>
  <si>
    <t>Làm hậu môn nhân tạo [gây tê; không thuốc]</t>
  </si>
  <si>
    <t>Phẫu thuật cắt 1 búi trĩ [gây tê; không thuốc]</t>
  </si>
  <si>
    <t>10.0547.0494_GT</t>
  </si>
  <si>
    <t>Phẫu thuật cắt trĩ kinh điển (phương pháp Milligan - Morgan hoặc Ferguson) [gây tê; không thuốc]</t>
  </si>
  <si>
    <t>10.0549.0494_GT</t>
  </si>
  <si>
    <t>10.0551.0494_GT</t>
  </si>
  <si>
    <t>Phẫu thuật lấy toàn bộ trĩ vòng [gây tê; không thuốc]</t>
  </si>
  <si>
    <t>Phẫu thuật khâu treo và triệt mạch trĩ (THD) [gây tê; không thuốc]</t>
  </si>
  <si>
    <t>10.0554.0494_GT</t>
  </si>
  <si>
    <t>10.0555.0494_GT</t>
  </si>
  <si>
    <t>Phẫu thuật chích, dẫn lưu áp xe cạnh hậu môn đơn giản [gây tê; không thuốc]</t>
  </si>
  <si>
    <t>10.0556.0494_GT</t>
  </si>
  <si>
    <t>10.0557.0494_GT</t>
  </si>
  <si>
    <t>Phẫu thuật điều trị áp xe hậu môn phức tạp [gây tê; không thuốc]</t>
  </si>
  <si>
    <t>Phẫu thuật điều trị rò hậu môn đơn giản [gây tê; không thuốc]</t>
  </si>
  <si>
    <t>10.0561.0494_GT</t>
  </si>
  <si>
    <t>Điều trị nứt kẽ hậu môn bằng cắt cơ tròn trong (vị trí 3 giờ và 9 giờ) [gây tê; không thuốc]</t>
  </si>
  <si>
    <t>10.0571.0632_GT</t>
  </si>
  <si>
    <t>Phẫu thuật cắt lọc, xử lý vết thương tầng sinh môn đơn giản [gây tê; không thuốc]</t>
  </si>
  <si>
    <t>Phẫu thuật cắt lọc, xử lý vết thương tầng sinh môn phức tạp [gây tê; không thuốc]</t>
  </si>
  <si>
    <t>10.0572.0577_GT</t>
  </si>
  <si>
    <t>Phẫu thuật cắt lọc, xử lý vết thương tầng sinh môn phức tạp [Sản]</t>
  </si>
  <si>
    <t>10.0616.0493_GT</t>
  </si>
  <si>
    <t>Dẫn lưu áp xe gan [gây tê; không thuốc]</t>
  </si>
  <si>
    <t>trùng 77 ẨN 77</t>
  </si>
  <si>
    <t>Dẫn lưu áp xe tồn dư sau mổ gan [gây tê; không thuốc]</t>
  </si>
  <si>
    <t>10.0617.0493_GT</t>
  </si>
  <si>
    <t>10.0633.0481</t>
  </si>
  <si>
    <t>Nối nang tụy với dạ dày [gây tê; không thuốc]</t>
  </si>
  <si>
    <t>10.0643.0464_GT</t>
  </si>
  <si>
    <t>Nối nang tụy với hỗng tràng [gây tê; không thuốc]</t>
  </si>
  <si>
    <t>10.0644.0464_GT</t>
  </si>
  <si>
    <t>10.0669.0464_GT</t>
  </si>
  <si>
    <t>Lấy tổ chức tụy hoại tử, dẫn lưu [gây tê; không thuốc]</t>
  </si>
  <si>
    <t>10.0679.0492_GT</t>
  </si>
  <si>
    <t>Phẫu thuật điều trị thoát vị bẹn bằng phương pháp Bassini [gây tê; không thuốc]</t>
  </si>
  <si>
    <t>Phẫu thuật điều trị thoát vị bẹn bằng phương pháp Shouldice [gây tê; không thuốc]</t>
  </si>
  <si>
    <t>10.0680.0492_GT</t>
  </si>
  <si>
    <t>Phẫu thuật điều trị thoát vị bẹn bằng phương pháp Lichtenstein [gây tê; không thuốc]</t>
  </si>
  <si>
    <t>10.0682.0492_GT</t>
  </si>
  <si>
    <t>Phẫu thuật điều trị thoát vị bẹn tái phát [gây tê; không thuốc]</t>
  </si>
  <si>
    <t>10.0683.0492_GT</t>
  </si>
  <si>
    <t>Phẫu thuật điều trị thoát vị bẹn 2 bên [gây tê; không thuốc]</t>
  </si>
  <si>
    <t>10.0684.0492_GT</t>
  </si>
  <si>
    <t>10.0686.0492_GT</t>
  </si>
  <si>
    <t>Phẫu thuật điều trị thoát vị vết mổ thành bụng [gây tê; không thuốc]</t>
  </si>
  <si>
    <t>10.0685.0492_GT</t>
  </si>
  <si>
    <t>Phẫu thuật điều trị thoát vị đùi [gây tê; không thuốc]</t>
  </si>
  <si>
    <t>10.0687.0492_GT</t>
  </si>
  <si>
    <t>Phẫu thuật điều trị thoát vị thành bụng khác [gây tê; không thuốc]</t>
  </si>
  <si>
    <t>Phẫu thuật khâu phục hồi thành bụng do toác vết mổ [gây tê; không thuốc]</t>
  </si>
  <si>
    <t>10.0698.0628_GT</t>
  </si>
  <si>
    <t>10.0716.0551_GT</t>
  </si>
  <si>
    <t>Phẫu thuật tháo khớp vai [gây tê; không thuốc]</t>
  </si>
  <si>
    <t>Phẫu thuật KHX khớp giả xương cánh tay [gây tê; không thuốc]</t>
  </si>
  <si>
    <t>10.0727.0553_GT</t>
  </si>
  <si>
    <t>Phẫu thuật KHX gãy mỏm khuỷu [gây tê; không thuốc]</t>
  </si>
  <si>
    <t>10.0734.0548_GT</t>
  </si>
  <si>
    <t>Phẫu thuật KHX gãy mỏm khuỷu phức tạp [gây tê; không thuốc]</t>
  </si>
  <si>
    <t>10.0735.0548_GT</t>
  </si>
  <si>
    <t>10.0749.0559_GT</t>
  </si>
  <si>
    <t>Phẫu thuật tổn thương gân duỗi cẳng và bàn ngón tay [gây tê; không thuốc]</t>
  </si>
  <si>
    <t>Phẫu thuật tổn thương gân gấp của cổ tay và cẳng tay [gây tê; không thuốc]</t>
  </si>
  <si>
    <t>10.0750.0559_GT</t>
  </si>
  <si>
    <t>Phẫu thuật tổn thương gân gấp bàn - cổ tay [gây tê; không thuốc]</t>
  </si>
  <si>
    <t>10.0751.0559_GT</t>
  </si>
  <si>
    <t>10.0772.0548_GT</t>
  </si>
  <si>
    <t>Phẫu thuật KHX gãy bánh chè [gây tê; không thuốc]</t>
  </si>
  <si>
    <t>10.0773.0548_GT</t>
  </si>
  <si>
    <t>Phẫu thuật KHX gãy xương bánh chè phức tạp [gây tê; không thuốc]</t>
  </si>
  <si>
    <t>Phẫu thuật thương tích phần mềm các cơ quan vận động [gây tê; không thuốc]</t>
  </si>
  <si>
    <t>10.0807.0577_GT</t>
  </si>
  <si>
    <t>Phẫu thuật dập nát phần mềm các cơ quan vận động [gây tê; không thuốc]</t>
  </si>
  <si>
    <t>10.0808.0577_GT</t>
  </si>
  <si>
    <t>10.0810.0559_GT</t>
  </si>
  <si>
    <t>Phẫu thuật vết thương bàn tay tổn thương gân duỗi [gây tê; không thuốc]</t>
  </si>
  <si>
    <t>10.0811.0559_GT</t>
  </si>
  <si>
    <t>Phẫu thuật vết thương phần mềm tổn thương gân gấp [gây tê; không thuốc]</t>
  </si>
  <si>
    <t>Phẫu thuật tái tạo dây chằng bên của ngón 1 bàn tay [gây tê; không thuốc]</t>
  </si>
  <si>
    <t>10.0826.0559_GT</t>
  </si>
  <si>
    <t>10.0839.0559_GT</t>
  </si>
  <si>
    <t>Khâu tổn thương gân gấp bàn tay ở vùng II [gây tê; không thuốc]</t>
  </si>
  <si>
    <t>10.0840.0559_GT</t>
  </si>
  <si>
    <t>Khâu phục hồi tổn thương gân duỗi [gây tê; không thuốc]</t>
  </si>
  <si>
    <t>10.0842.0559_GT</t>
  </si>
  <si>
    <t>Phẫu thuật điề trị bệnh DE QUER VAIN và ngón tay cò súng [gây tê; không thuốc]</t>
  </si>
  <si>
    <t>10.0843.0550_GT</t>
  </si>
  <si>
    <t>10.0845.0549_GT</t>
  </si>
  <si>
    <t>Phẫu thuật làm cứng khớp quay Trụ dưới [gây tê; không thuốc]</t>
  </si>
  <si>
    <t>10.0846.0549_GT</t>
  </si>
  <si>
    <t>Phẫu thuật làm cứng khớp cổ tay [gây tê; không thuốc]</t>
  </si>
  <si>
    <t>Phẫu thuật điều trị viêm bao hoạt dịch của gân gấp bàn ngón tay [gây tê; không thuốc]</t>
  </si>
  <si>
    <t>10.0847.0551_GT</t>
  </si>
  <si>
    <t>Phẫu thuật tạo hình điều trị tật dính ngón tay [gây tê; không thuốc]</t>
  </si>
  <si>
    <t>10.0850.0575_GT</t>
  </si>
  <si>
    <t>10.0851.0571_GT</t>
  </si>
  <si>
    <t>Phẫu thuật tạo hình điều trị tật thừa ngón tay [gây tê; không thuốc]</t>
  </si>
  <si>
    <t>10.0861.0577_GT</t>
  </si>
  <si>
    <t>Thương tích bàn tay phức tạp [gây tê; không thuốc]</t>
  </si>
  <si>
    <t>10.0862.0571_GT</t>
  </si>
  <si>
    <t>Phẫu thuật làm mỏm cụt ngón và đốt bàn ngón [gây tê; không thuốc]</t>
  </si>
  <si>
    <t>10.0863.0534_GT</t>
  </si>
  <si>
    <t>Phẫu thuật cắt cụt cẳng tay, cánh tay [Cắt cụt cẳng tay;gây tê; không thuốc]</t>
  </si>
  <si>
    <t>Phẫu thuật cắt cụt cẳng tay, cánh tay [Cắt cụt cánh tay;gây tê; không thuốc]</t>
  </si>
  <si>
    <t>10.0871.0548_GT</t>
  </si>
  <si>
    <t>Phẫu thuật kết hợp xương trật khớp cổ chân [gây tê; không thuốc]</t>
  </si>
  <si>
    <t>10.0874.0571_GT</t>
  </si>
  <si>
    <t>Cụt chấn thương cổ và bàn chân [gây tê; không thuốc]</t>
  </si>
  <si>
    <t>10.0877.0559_GT</t>
  </si>
  <si>
    <t>10.0876.0559_GT</t>
  </si>
  <si>
    <t>10.0878.0559_GT</t>
  </si>
  <si>
    <t>10.0875.0559_GT</t>
  </si>
  <si>
    <t>Phẫu thuật tổn thương gân chày trước [gây tê; không thuốc]</t>
  </si>
  <si>
    <t>Phẫu thuật tổn thương gân duỗi dài ngón I [gây tê; không thuốc]</t>
  </si>
  <si>
    <t>Phẫu thuật tổn thương gân Achille [gây tê; không thuốc]</t>
  </si>
  <si>
    <t>Phẫu thuật tổn thương gân cơ mác bên [gây tê; không thuốc]</t>
  </si>
  <si>
    <t>10.0880.0559_GT</t>
  </si>
  <si>
    <t>Phẫu thuật tổn thương gân gấp dài ngón I [gây tê; không thuốc]</t>
  </si>
  <si>
    <t>10.0879.0559_GT</t>
  </si>
  <si>
    <t>Phẫu thuật tổn thương gân cơ chày sau [gây tê; không thuốc]</t>
  </si>
  <si>
    <t>10.0881.0559_GT</t>
  </si>
  <si>
    <t>Phẫu thuật điều trị tổn thương gân cơ chóp xoay [gây tê; không thuốc]</t>
  </si>
  <si>
    <t>10.0882.0559_GT</t>
  </si>
  <si>
    <t>Phẫu thuật đứt gân cơ nhị đầu [gây tê; không thuốc]</t>
  </si>
  <si>
    <t>Phẫu thuật điều trị đứt gân Achille [gây tê; không thuốc]</t>
  </si>
  <si>
    <t>10.0885.0559_GT</t>
  </si>
  <si>
    <t>Phẫu thuật xơ cứng gân cơ tứ đầu đùi [gây tê; không thuốc]</t>
  </si>
  <si>
    <t>10.0900.0550_GT</t>
  </si>
  <si>
    <t>10.0942.0534_GT</t>
  </si>
  <si>
    <t>Phẫu thuật cắt cụt chi [gây tê; không thuốc]</t>
  </si>
  <si>
    <t>10.0943.0534_GT</t>
  </si>
  <si>
    <t>Phẫu thuật tháo khớp chi [gây tê; không thuốc]</t>
  </si>
  <si>
    <t>10.0947.0571_GT</t>
  </si>
  <si>
    <t>Phẫu thuật lấy xương chết, nạo viêm [gây tê; không thuốc]</t>
  </si>
  <si>
    <t>10.0952.0571_GT</t>
  </si>
  <si>
    <t>Phẫu thuật sửa mỏm cụt chi [gây tê; không thuốc]</t>
  </si>
  <si>
    <t>10.0953.0571_GT</t>
  </si>
  <si>
    <t>Phẫu thuật sửa mỏm cụt ngón tay/ngón chân (1 ngón) [gây tê; không thuốc]</t>
  </si>
  <si>
    <t>Phẫu thuật vết thương phần mềm đơn giản/rách da đầu [gây tê; không thuốc]</t>
  </si>
  <si>
    <t>10.0954.0576_GT</t>
  </si>
  <si>
    <t>Phẫu thuật vết thương phần mềm đơn giản/rách da đầu [TMH]</t>
  </si>
  <si>
    <t>Phẫu thuật vết thương phần mềm đơn giản/rách da đầu [TMH;gây tê; không thuốc]</t>
  </si>
  <si>
    <t>10.0955.0577_GT</t>
  </si>
  <si>
    <t>Phẫu thuật vết thương phần mềm phức tạp [gây tê; không thuốc]</t>
  </si>
  <si>
    <t>Phẫu thuật vết thương phần mềm phức tạp [TMH]</t>
  </si>
  <si>
    <t>10.0956.0551_GT</t>
  </si>
  <si>
    <t>Phẫu thuật làm sạch ổ khớp [gây tê; không thuốc]</t>
  </si>
  <si>
    <t>10.0963.0559_GT</t>
  </si>
  <si>
    <t>Phẫu thuật nối gân duỗi/ kéo dài gân(1 gân) [gây tê; không thuốc]</t>
  </si>
  <si>
    <t>10.0964.0559_GT</t>
  </si>
  <si>
    <t>Phẫu thuật nối gân gấp/ kéo dài gân (1 gân) [gây tê; không thuốc]</t>
  </si>
  <si>
    <t>10.0968.0553_GT</t>
  </si>
  <si>
    <t>Phẫu thuật ghép xương tự thân [gây tê; không thuốc]</t>
  </si>
  <si>
    <t>Phẫu thuật gỡ dính thần kinh [gây tê; không thuốc]</t>
  </si>
  <si>
    <t>10.0975.0551_GT</t>
  </si>
  <si>
    <t>10.0983.0551_GT</t>
  </si>
  <si>
    <t>Phẫu thuật vết thương khớp [gây tê; không thuốc]</t>
  </si>
  <si>
    <t>Ghép da tự thân mảnh lớn dưới 5% diện tích cơ thể ở người lớn [gây tê; không thuốc]</t>
  </si>
  <si>
    <t>11.0031.1120_GT</t>
  </si>
  <si>
    <t>11.0103.1114_GT</t>
  </si>
  <si>
    <t>11.0104.1113_GT</t>
  </si>
  <si>
    <t>Cắt sẹo khâu kín [gây tê; không thuốc]</t>
  </si>
  <si>
    <t>Cắt sẹo ghép da mảnh trung bình [gây tê; không thuốc]</t>
  </si>
  <si>
    <t>12.0191.0407_GT</t>
  </si>
  <si>
    <t>Cắt u máu, u bạch huyết thành ngực đường kính 5 - 10 cm [gây tê; không thuốc]</t>
  </si>
  <si>
    <t>12.0267.0653+GT</t>
  </si>
  <si>
    <t>Cắt u vú lành tính [Ng,gây tê; không thuốc]</t>
  </si>
  <si>
    <t>Cắt polyp cổ tử cung</t>
  </si>
  <si>
    <t>12.0278.0655</t>
  </si>
  <si>
    <t>12.0278.0655_GT</t>
  </si>
  <si>
    <t>12.0323.0653_GT</t>
  </si>
  <si>
    <t>Phẫu thuật phì đại tuyến vú nam [gây tê; không thuốc]</t>
  </si>
  <si>
    <t>13.0002.0672_GT</t>
  </si>
  <si>
    <t>13.0005.0675_GT</t>
  </si>
  <si>
    <t>13.0007.0671_GT</t>
  </si>
  <si>
    <t>13.0008.0670_GT</t>
  </si>
  <si>
    <t>13.0011.0707_GT</t>
  </si>
  <si>
    <t>13.0012.0708_GT</t>
  </si>
  <si>
    <t>13.0013.0649_GT</t>
  </si>
  <si>
    <t>13.0017.0652_GT</t>
  </si>
  <si>
    <t>13.0018.0625_GT</t>
  </si>
  <si>
    <t>13.0032.0632_GT</t>
  </si>
  <si>
    <t>13.0067.0657_GT</t>
  </si>
  <si>
    <t>13.0068.0681_GT</t>
  </si>
  <si>
    <t>13.0069.0681_GT</t>
  </si>
  <si>
    <t>13.0070.0681_GT</t>
  </si>
  <si>
    <t>13.0071.0679_GT</t>
  </si>
  <si>
    <t>13.0075.0668_GT</t>
  </si>
  <si>
    <t>Phẫu thuật nội soi cắt u nang buồng trứng xoắn [gây tê; không thuốc]</t>
  </si>
  <si>
    <t>13.0080.0689_GT</t>
  </si>
  <si>
    <t>Phẫu thuật chửa ngoài tử cung không có choáng [gây tê; không thuốc]</t>
  </si>
  <si>
    <t>13.0092.0683_GT</t>
  </si>
  <si>
    <t>13.0101.0666_GT</t>
  </si>
  <si>
    <t>13.0102.0678_GT</t>
  </si>
  <si>
    <t>13.0103.0677_GT</t>
  </si>
  <si>
    <t>13.0109.0662_GT</t>
  </si>
  <si>
    <t>13.0110.0651_GT</t>
  </si>
  <si>
    <t>13.0111.0656_GT</t>
  </si>
  <si>
    <t>13.0115.0650_GT</t>
  </si>
  <si>
    <t>13.0116.0663_GT</t>
  </si>
  <si>
    <t>13.0117.0595_GT</t>
  </si>
  <si>
    <t>13.0118.0595_GT</t>
  </si>
  <si>
    <t>13.0121.0688_GT</t>
  </si>
  <si>
    <t>13.0122.0688_GT</t>
  </si>
  <si>
    <t>13.0124.0688_GT</t>
  </si>
  <si>
    <t>13.0126.0688_GT</t>
  </si>
  <si>
    <t>13.0136.0628_GT</t>
  </si>
  <si>
    <t>13.0140.0627_GT</t>
  </si>
  <si>
    <t>13.0141.0627_GT</t>
  </si>
  <si>
    <t>13.0143.0655_GT</t>
  </si>
  <si>
    <t>13.0147.0597_GT</t>
  </si>
  <si>
    <t>13.0174.0653_GT</t>
  </si>
  <si>
    <t>13.0222.0631_GT</t>
  </si>
  <si>
    <t>13.0224.0631_GT</t>
  </si>
  <si>
    <t>Phẫu thuật vá nhĩ bằng nội soi [1 bên;gây tê; không thuốc]</t>
  </si>
  <si>
    <t>Phẫu thuật vá nhĩ bằng nội soi [2 bên;gây tê; không thuốc]</t>
  </si>
  <si>
    <t>15.0035.0971_GT</t>
  </si>
  <si>
    <t>Đặt ống thông khí màng nhĩ [1 bên;gây tê; không thuốc]</t>
  </si>
  <si>
    <t>Đặt ống thông khí màng nhĩ [2 bên;gây tê; không thuốc]</t>
  </si>
  <si>
    <t>15.0048.0971_GT</t>
  </si>
  <si>
    <t>Phẫu thuật nội soi đặt ống thông khí màng nhĩ [1 bên;gây tê; không thuốc]</t>
  </si>
  <si>
    <t>Phẫu thuật nội soi đặt ống thông khí màng nhĩ [2 bên;gây tê; không thuốc]</t>
  </si>
  <si>
    <t>15.0049.0971_GT</t>
  </si>
  <si>
    <t>Phẫu thuật nội soi cầm máu mũi [1 bên;gây tê; không thuốc]</t>
  </si>
  <si>
    <t>Phẫu thuật nội soi cầm máu mũi [2 bên;gây tê; không thuốc]</t>
  </si>
  <si>
    <t>15.0097.0960_GT</t>
  </si>
  <si>
    <t>Phẫu thuật nội soi mở xoang sàng</t>
  </si>
  <si>
    <t>15.0077.0978</t>
  </si>
  <si>
    <t>15.0078.0978</t>
  </si>
  <si>
    <t>Phẫu thuật nội soi mở xoang hàm</t>
  </si>
  <si>
    <t>Phẫu thuật nội soi cầm máu sau phẫu thuật nội soi mũi xoang</t>
  </si>
  <si>
    <t>15.0098.0929</t>
  </si>
  <si>
    <t>Phẫu thuật nội soi chỉnh hình cuốn mũi giữa</t>
  </si>
  <si>
    <t>15.0104.0942</t>
  </si>
  <si>
    <t>Phẫu thuật nội soi chỉnh hình cuốn mũi dưới</t>
  </si>
  <si>
    <t>15.0106.0969</t>
  </si>
  <si>
    <t>Chích nhọt ống tai ngoài</t>
  </si>
  <si>
    <t>03.2119.0505</t>
  </si>
  <si>
    <t>Phẫu thuật nội soi tách dính niêm mạc hốc mũi</t>
  </si>
  <si>
    <t>15.0099.1001</t>
  </si>
  <si>
    <t>Sinh thiết hốc mũi</t>
  </si>
  <si>
    <t>15.0135.0168</t>
  </si>
  <si>
    <t>Nội soi sinh thiết u hốc mũi</t>
  </si>
  <si>
    <t>15.0136.1005</t>
  </si>
  <si>
    <t>Cầm máu điểm mạch mũi bằng hóa chất (Bạc Nitrat)</t>
  </si>
  <si>
    <t>15.0145.1002</t>
  </si>
  <si>
    <t>Hút rửa mũi, xoang sau mổ</t>
  </si>
  <si>
    <t>15.0147.1006</t>
  </si>
  <si>
    <t>Phẫu thuật mở khí quản (Gây tê/ gây mê)</t>
  </si>
  <si>
    <t>15.0174.0120</t>
  </si>
  <si>
    <t>Chích áp xe phần mềm lớn [gây tê]</t>
  </si>
  <si>
    <t>15.0109.0969</t>
  </si>
  <si>
    <t>Phẫu thuật nội soi cắt cuốn dưới</t>
  </si>
  <si>
    <t>Phẫu thuật nội soi bịt lỗ thủng vách ngăn mũi</t>
  </si>
  <si>
    <t>15.0111.0970</t>
  </si>
  <si>
    <t>Phẫu thuật chỉnh hình vách ngăn</t>
  </si>
  <si>
    <t>15.0203.0988</t>
  </si>
  <si>
    <t>Nội soi cầm máu sau phẫu thuật vùng hạ họng, thanh quản</t>
  </si>
  <si>
    <t>Phẫu thuật sinh thiết hạch cổ [gây tê; không thuốc]</t>
  </si>
  <si>
    <t>15.0300.0955_GT</t>
  </si>
  <si>
    <t>.</t>
  </si>
  <si>
    <t>Phẫu thuật nội soi khâu thủng ruột non [gây tê; không thuốc]</t>
  </si>
  <si>
    <t>27.0172.0464_GT</t>
  </si>
  <si>
    <t>Phẫu thuật nội soi tháo lồng ruột và cố định manh tràng [gây tê; không thuốc]</t>
  </si>
  <si>
    <t>27.0183.0462_GT</t>
  </si>
  <si>
    <t>27.0190.2039</t>
  </si>
  <si>
    <t>Tiêm hội chứng đường hầm cổ tay</t>
  </si>
  <si>
    <t>27.0191.0451</t>
  </si>
  <si>
    <t>Phẫu thuật nội soi khâu thủng đại tràng [gây tê; không thuốc]</t>
  </si>
  <si>
    <t>27.0207.0459_GT</t>
  </si>
  <si>
    <t>Phẫu thuật nội soi cố định trực tràng [gây tê; không thuốc]</t>
  </si>
  <si>
    <t>27.0225.0462_GT</t>
  </si>
  <si>
    <t>Phẫu thuật nội soi khâu thủng trực tràng [gây tê; không thuốc]</t>
  </si>
  <si>
    <t>27.0227.0459_GT</t>
  </si>
  <si>
    <t>Phẫu thuật nội soi khâu vết thương trực tràng [gây tê; không thuốc]</t>
  </si>
  <si>
    <t>27.0229.0459_GT</t>
  </si>
  <si>
    <t>Phẫu thuật nội soi xử lý viêm phúc mạc tiểu khung</t>
  </si>
  <si>
    <t>27.0412.0702</t>
  </si>
  <si>
    <t>Phẫu thuật nội soi viêm phần phụ</t>
  </si>
  <si>
    <t>27.0419.0702</t>
  </si>
  <si>
    <t>Phẫu thuật nội soi khâu vết thương đại tràng [gây tê; không thuốc]</t>
  </si>
  <si>
    <t>Phẫu thuật cắt bỏ tổ chức hoại tử trong ổ loét tì đè [gây tê; không thuốc]</t>
  </si>
  <si>
    <t>28.0280.0571_GT</t>
  </si>
  <si>
    <t>Phẫu thuật điều trị vết thương dương vật [gây tê; không thuốc]</t>
  </si>
  <si>
    <t>28.0288.0576_GT</t>
  </si>
  <si>
    <t>Phẫu thuật tạo hình các khuyết da vùng đùi bằng ghép da tự thân [gây tê; không thuốc]</t>
  </si>
  <si>
    <t>28.0385.0574_GT</t>
  </si>
  <si>
    <t>Phẫu thuật tạo hình các khuyết da vùng khoeo bằng ghép da tự thân [gây tê; không thuốc]</t>
  </si>
  <si>
    <t>28.0386.0574_GT</t>
  </si>
  <si>
    <t>Phẫu thuật tạo hình các khuyết da vùng cẳng bằng ghép da tự thân [gây tê; không thuốc]</t>
  </si>
  <si>
    <t>28.0387.0574_GT</t>
  </si>
  <si>
    <t>chỉ a/d cho BN ngoại trú</t>
  </si>
  <si>
    <t xml:space="preserve">                                         BỆNH VIỆN QUẬN TÂN PHÚ                                 CỘNG HÒA XÃ HỘI CHỦ NGHĨA VIỆT NAM</t>
  </si>
  <si>
    <t xml:space="preserve">KHÁM BỆNH DỊCH VỤ NHANH (MẮT) </t>
  </si>
  <si>
    <t>Giường Nội khoa loại 1 Hạng II - Khoa Hồi sức cấp cứu</t>
  </si>
  <si>
    <t>khám sức khỏe</t>
  </si>
  <si>
    <t>Phẫu thuật kết hợp xương gãy lồi cầu ngoài xương cánh tay</t>
  </si>
  <si>
    <t>10.0909.0548</t>
  </si>
  <si>
    <t>10.0909.0548_GT</t>
  </si>
  <si>
    <t>Phẫu thuật kết hợp xương gãy lồi cầu ngoài xương cánh tay [gây tê; không thuốc]</t>
  </si>
  <si>
    <t>Phẫu thuật kết hợp xương gãy ròng rọc xương cánh tay</t>
  </si>
  <si>
    <t>10.0910.0548</t>
  </si>
  <si>
    <t>10.0910.0548_GT</t>
  </si>
  <si>
    <t>Phẫu thuật kết hợp xương gãy ròng rọc xương cánh tay [gây tê; không thuốc]</t>
  </si>
  <si>
    <t>Phẫu thuật điều trị trật khớp khuỷu [gây tê; không thuốc]</t>
  </si>
  <si>
    <t>Phẫu thuật điều trị trật khớp khuỷu</t>
  </si>
  <si>
    <t>10.0911.0548</t>
  </si>
  <si>
    <t>10.0911.0548_GT</t>
  </si>
  <si>
    <t>Phẫu thuật kết hợp xương trên màn hình tăng sáng</t>
  </si>
  <si>
    <t>10.0932.0557</t>
  </si>
  <si>
    <t>Nội soi lấy sỏi bàng quang</t>
  </si>
  <si>
    <t>03.4116.0418</t>
  </si>
  <si>
    <t>Cắt u phì đại lành tính tuyến tiền liệt qua nội soi</t>
  </si>
  <si>
    <t>37.8D05.0433</t>
  </si>
  <si>
    <t>27.0396.0433</t>
  </si>
  <si>
    <t>37.8D05.0419</t>
  </si>
  <si>
    <t>Phẫu thuật nội soi cắt u thận lành tính</t>
  </si>
  <si>
    <t>27.0345.0419</t>
  </si>
  <si>
    <t>Phẫu thuật nội soi cắt thận đơn giản</t>
  </si>
  <si>
    <t>27.0344.0419</t>
  </si>
  <si>
    <t>Phẫu thuật nội soi cắt tinh hoàn trong ổ bụng</t>
  </si>
  <si>
    <t>27.0405.1197</t>
  </si>
  <si>
    <t>Phẫu thuật nội soi thắt tĩnh mạch tinh</t>
  </si>
  <si>
    <t>27.0406.1197</t>
  </si>
  <si>
    <t>Gây mê khác</t>
  </si>
  <si>
    <t>09.9000.1894</t>
  </si>
  <si>
    <t>37.8D15.1894</t>
  </si>
  <si>
    <t>Cấy que tránh thai Implanon NXT</t>
  </si>
  <si>
    <t>Procalcitonin (PCT)</t>
  </si>
  <si>
    <t>BẢNG GIÁ DỊCH VỤ KỸ THUẬT KHOA KHÁM BỆNH</t>
  </si>
  <si>
    <t xml:space="preserve">                   BỆNH VIỆN QUẬN TÂN PHÚ           CỘNG HÒA XÃ HỘI CHỦ NGHĨA VIỆT NAM</t>
  </si>
  <si>
    <t xml:space="preserve">                        BỆNH VIỆN QUẬN TÂN PHÚ         CỘNG HÒA XÃ HỘI CHỦ NGHĨA VIỆT NAM</t>
  </si>
  <si>
    <t>Số lít xăng
 sử dụng</t>
  </si>
  <si>
    <t>Thành tiền</t>
  </si>
  <si>
    <t>Số lít xăng
 sử dụng x đơn giá</t>
  </si>
  <si>
    <t xml:space="preserve">BẢNG GIÁ DỊCH VỤ KỸ THUẬT XÉT NGHIỆM </t>
  </si>
  <si>
    <t>(Áp dụng từ ngày 21/02/2022)</t>
  </si>
  <si>
    <t>Tân Phú, ngày 18 tháng 02 năm 2022</t>
  </si>
  <si>
    <t>-</t>
  </si>
  <si>
    <t>Phẫu thuật viêm phúc mạc ruột thừa</t>
  </si>
  <si>
    <t>03.3328.0686</t>
  </si>
  <si>
    <t xml:space="preserve">               Trưởng phòng TCKT                                                         Giám đốc</t>
  </si>
  <si>
    <t>Gỡ dính gân [gây tê; không thuốc]</t>
  </si>
  <si>
    <t>03.3804.0559_GT</t>
  </si>
  <si>
    <t>Tháo khớp kiểu PIROGOFF</t>
  </si>
  <si>
    <t>03.3321.0456</t>
  </si>
  <si>
    <t>Nội soi thực quản - dạ dày - tá tràng có dùng thuốc tiền mê tìm H.Pylori</t>
  </si>
  <si>
    <t>Nội soi đại trực tràng toàn bộ ống mềm có dùng thuốc tiền mê</t>
  </si>
  <si>
    <t>Nguyễn Thanh Trường</t>
  </si>
  <si>
    <t xml:space="preserve">             Giám đốc</t>
  </si>
  <si>
    <t>IX. CHẤT GÂY NGHIỆN</t>
  </si>
  <si>
    <t>X. KHÍ MÁU ĐỘNG MẠCH</t>
  </si>
  <si>
    <t>XI. SÀNG LỌC TRƯỚC SINH</t>
  </si>
  <si>
    <t xml:space="preserve">       Nguyễn Thanh Trường</t>
  </si>
  <si>
    <t xml:space="preserve">KHÁM BỆNH DỊCH VỤ NHANH (TMH) </t>
  </si>
  <si>
    <t>Thể tích khối hồng cầu (hematocrit) bằng máy ly tâm [CC]</t>
  </si>
  <si>
    <t>Thở máy bằng xâm nhập [CC,TE]</t>
  </si>
  <si>
    <t>Thở máy không xâm nhập (thở CPAP, Thở BiPAP) [CC,TE]</t>
  </si>
  <si>
    <t>Thông khí nhân tạo xâm nhập [giờ theo thực tế]</t>
  </si>
  <si>
    <t>Thông khí nhân tạo không xâm nhập [giờ theo thực tế]</t>
  </si>
  <si>
    <t>01.0132.0209</t>
  </si>
  <si>
    <t>01.0128.0209</t>
  </si>
  <si>
    <t>Chỉ áp dụng cho bệnh nhân ngoại trú</t>
  </si>
  <si>
    <t>Chỉ áp dụng cho bệnh nhân ngoại trú.</t>
  </si>
  <si>
    <t>Thay băng [THAY BĂNG VT CHIỀU DÀI &lt; 15 CM (cc)]</t>
  </si>
  <si>
    <t>Thay băng [THAY BĂNG VT CHIỀU DÀI &gt;15CM ĐẾN 30CM (cc)]</t>
  </si>
  <si>
    <t>Thay băng [THAY BĂNG VT CHIỀU DÀI TỪ 30CM ĐẾN &lt; 50 CM (cc)]</t>
  </si>
  <si>
    <t>Thay băng [THAY BĂNG VT CHIỀU DÀI  &lt; 30 CM (cc)]</t>
  </si>
  <si>
    <t>Thay băng [THAY BĂNG VT CHIỀU DÀI TỪ 30CM ĐẾN 50 CM NHIỄM TRÙNG (cc)]</t>
  </si>
  <si>
    <t>Thay băng [THAY BĂNG VT CHIỀU DÀI &gt; 50 CM NHIỄM TRÙNG (cc)]</t>
  </si>
  <si>
    <t>Thay băng [TB VT CHIỀU DÀI &lt; 15 CM (NG)]</t>
  </si>
  <si>
    <t>Thay băng [TB VT CHIỀU DÀI &gt;15 CM ĐẾN 30 CM(NG)]</t>
  </si>
  <si>
    <t>Thay băng [TB VT CHIỀU DÀI TỪ 30CM ĐẾN &lt; 50 CM (NG)]</t>
  </si>
  <si>
    <t>Thay băng [TB VT CHIỀU DÀI &lt; 30 CM NHIỄM TRÙNG (NG)]</t>
  </si>
  <si>
    <t>Thay băng [TB VT CHIỀU DÀI TỪ 30CM ĐẾN 50 CM NHIỄM TRÙNG (NG)]</t>
  </si>
  <si>
    <t>Thay băng [TB VT CHIỀU DÀI &gt; 50 CM NHIỄM TRÙNG (NG)]</t>
  </si>
  <si>
    <t>Thay băng [THAY BĂNG VT CHIỀU DÀI &lt; 15 CM (N)]</t>
  </si>
  <si>
    <t>Thay băng [THAY BĂNG VT CHIỀU DÀI &gt;15CM ĐẾN 30CM (N)]</t>
  </si>
  <si>
    <t>Thay băng [THAY BĂNG VT CHIỀU DÀI TỪ 30CM ĐẾN &lt; 50 CM (N)]</t>
  </si>
  <si>
    <t>Thay băng [THAY BĂNG VT CHIỀU DÀI  &lt; 30 CM (N)]</t>
  </si>
  <si>
    <t>Thay băng [THAY BĂNG VT CHIỀU DÀI TỪ 30CM ĐẾN 50 CM NHIỄM TRÙNG (N)]</t>
  </si>
  <si>
    <t>Thay băng [THAY BĂNG VT CHIỀU DÀI &gt; 50 CM NHIỄM TRÙNG (N)]</t>
  </si>
  <si>
    <t>Thông khí nhân tạo xâm nhập [giờ theo thực tế][NỘI]</t>
  </si>
  <si>
    <t>Thông khí nhân tạo không xâm nhập [giờ theo thực tế][NỘI]</t>
  </si>
  <si>
    <t>10.9003.0200</t>
  </si>
  <si>
    <t>10.9003.0201</t>
  </si>
  <si>
    <t>10.9003.0202</t>
  </si>
  <si>
    <t>10.9003.0203</t>
  </si>
  <si>
    <t>10.9003.0204</t>
  </si>
  <si>
    <t>10.9003.0205</t>
  </si>
  <si>
    <t>20.0013.2048</t>
  </si>
  <si>
    <t>15.0303.0200</t>
  </si>
  <si>
    <t>Thay băng vết mổ [THAY BĂNG VT CHIỀU DÀI &lt; 15 CM (TMH)]</t>
  </si>
  <si>
    <t>Nội soi tai mũi họng [HỌNG]</t>
  </si>
  <si>
    <t>Thay băng [THAY BĂNG VT CHIỀU DÀI &lt; 15 CM (S)]</t>
  </si>
  <si>
    <t>Thay băng [THAY BĂNG VT CHIỀU DÀI &gt;15CM ĐẾN 30CM (S)]</t>
  </si>
  <si>
    <t>Thay băng [THAY BĂNG VT CHIỀU DÀI TỪ 30CM ĐẾN &lt; 50 CM (S)]</t>
  </si>
  <si>
    <t>Thay băng [THAY BĂNG VT CHIỀU DÀI  &lt; 30 CM (S)]</t>
  </si>
  <si>
    <t>Thay băng [THAY BĂNG VT CHIỀU DÀI TỪ 30CM ĐẾN 50 CM NHIỄM TRÙNG (S)]</t>
  </si>
  <si>
    <t>Thay băng [THAY BĂNG VT CHIỀU DÀI &gt; 50 CM NHIỄM TRÙNG (S)]</t>
  </si>
  <si>
    <t>Khâu vết thương phần mềm dài trên 10cm [Khâu vết thương phần mềm tổn thương nông chiều dài &lt; 10cm,SẢN]</t>
  </si>
  <si>
    <t>10.9005.0216</t>
  </si>
  <si>
    <t xml:space="preserve">Giá xăng thực tế </t>
  </si>
  <si>
    <t xml:space="preserve"> 450.000 / Răng </t>
  </si>
  <si>
    <t>KHÁM TƯ VẤN DINH DƯỠNG</t>
  </si>
  <si>
    <t>ENGERIX B</t>
  </si>
  <si>
    <t>VAXIGRIP TETRA</t>
  </si>
  <si>
    <t>INFLUVAC TETRA</t>
  </si>
  <si>
    <t>Định lượng Protein (niệu) [NT 24 giờ]</t>
  </si>
  <si>
    <t xml:space="preserve"> 300.000 / chốt </t>
  </si>
  <si>
    <t>Phẫu thuật mở bụng thăm dò, xử trí bệnh lý phụ khoa</t>
  </si>
  <si>
    <t>13.0132.0685</t>
  </si>
  <si>
    <t>Khâu vết thương phần mềm dài trên 10cm [Khâu vết thương phần mềm tổn thương nông chiều dài &lt; 10cm][RHM]</t>
  </si>
  <si>
    <t>Khâu vết thương phần mềm dài trên 10cm [Tổn thương nông][RHM]</t>
  </si>
  <si>
    <t>10.9005.0217</t>
  </si>
  <si>
    <t>Khâu vết thương phần mềm dài trên 10cm [Khâu vết thương phần mềm tổn thương sâu chiều dài &lt; 10cm][RHM]</t>
  </si>
  <si>
    <t>10.9005.0218</t>
  </si>
  <si>
    <t>Khâu vết thương phần mềm dài trên 10cm [Tổn thương sâu][RHM]</t>
  </si>
  <si>
    <t>10.9005.0219</t>
  </si>
  <si>
    <t xml:space="preserve">                    Trần Thị Kim Loan                                                   Nguyễn Thanh Trường</t>
  </si>
  <si>
    <t xml:space="preserve">                  Trưởng phòng TCKT                                                              Giám đốc</t>
  </si>
  <si>
    <t>NGỪA CÚM GC FLU Quadrivalent Pre-filled Syringe inj</t>
  </si>
  <si>
    <t>Điện tim thường [CC]</t>
  </si>
  <si>
    <t>SODIUM BICARBONATE 4.2% 10,5G/250 ml</t>
  </si>
  <si>
    <t>AMINOSTERIL N HEPA 8% 8% 500 ml</t>
  </si>
  <si>
    <t>NATRI CLORID [NaCL] 0.9% 500 ml</t>
  </si>
  <si>
    <t>GLUCOSE 5% 500 ml</t>
  </si>
  <si>
    <t>GLUCOSE 10% 500 ml</t>
  </si>
  <si>
    <t>NATRI CLORID 0,9% VÀ GLUCOSE 5% 500 ml</t>
  </si>
  <si>
    <t>GLUCOSE 30% 250ml</t>
  </si>
  <si>
    <t>GLUCOSE 5% 100ml</t>
  </si>
  <si>
    <t>LACTATED RINGER'S AND DEXTROSE 500ml</t>
  </si>
  <si>
    <t>LIPIDEM 250ml</t>
  </si>
  <si>
    <t>NATRI CLORID 0,9% 100ml</t>
  </si>
  <si>
    <t>NATRI CLORID 3% 100ml</t>
  </si>
  <si>
    <t>NEPHROSTERIL 7% 250ml</t>
  </si>
  <si>
    <t>NUTRIFLEX LIPID PERI 1250ml</t>
  </si>
  <si>
    <t>NUTRIFLEX PERI 40g; 80G 1000ml</t>
  </si>
  <si>
    <t>VOLUVEN 6% 6% (Trọng lượng phân tử 130.000 Da)</t>
  </si>
  <si>
    <t>BẢNG GIÁ DỊCH TRUYỀN</t>
  </si>
  <si>
    <t>03.2191.0898</t>
  </si>
  <si>
    <t>Dây truyền dịch + kim bướm</t>
  </si>
  <si>
    <t>Truyền manitol 250ml</t>
  </si>
  <si>
    <t>Thể tích khối hồng cầu (hematocrit) bằng máy ly tâm [Nội]</t>
  </si>
  <si>
    <t>22.0160.1345</t>
  </si>
  <si>
    <t xml:space="preserve">  </t>
  </si>
  <si>
    <t>Giường Nội khoa loại 1 Hạng II - Khoa Nội tổng hợp</t>
  </si>
  <si>
    <t>Giường Hồi sức cấp cứu Hạng II - Khoa Nội tổng hợp</t>
  </si>
  <si>
    <t>TÓM TẮT HỒ SƠ BỆNH ÁN [Đ/V bệnh nhân]</t>
  </si>
  <si>
    <t>TÓM TẮT HỒ SƠ BỆNH ÁN [Đ/V công ty bảo hiểm]</t>
  </si>
  <si>
    <t>Định lượng Troponin I [Troponin I hs]</t>
  </si>
  <si>
    <t>Đối với kính Sensar (mềm)</t>
  </si>
  <si>
    <t>Giá kính Sensar (mềm)</t>
  </si>
  <si>
    <t>Đối với kính Tecnis Eyhance (mềm)</t>
  </si>
  <si>
    <t xml:space="preserve">Giá kính Tecnis Eyhance (mềm) </t>
  </si>
  <si>
    <t>Đối với kính Bioline Yellow Bluclight (mềm)</t>
  </si>
  <si>
    <t>PHẪU THUẬT PHACO</t>
  </si>
  <si>
    <t>Tân Phú, ngày 14 tháng 02 năm 2023</t>
  </si>
  <si>
    <t xml:space="preserve">                  Trần Thị Kim Loan                                             Nguyễn Thanh Trường</t>
  </si>
  <si>
    <t>(Ap dụng từ ngày 15/02/2023)</t>
  </si>
  <si>
    <t>Giá kính Bioline Yelloow Bluclight (mềm)</t>
  </si>
  <si>
    <t>Xét nghiệm đường máu mao mạch tại giường (một lần)</t>
  </si>
  <si>
    <t>Roma test</t>
  </si>
  <si>
    <t>01.0018.0004</t>
  </si>
  <si>
    <t>Siêu âm tim cấp cứu tại giường [CC]</t>
  </si>
  <si>
    <t>Siêu âm tim cấp cứu tại giường [Nhi]</t>
  </si>
  <si>
    <t>Siêu âm tim cấp cứu tại giường [Nội]</t>
  </si>
  <si>
    <t>03.0041.0004</t>
  </si>
  <si>
    <t>02.0119.0004</t>
  </si>
  <si>
    <t>01.0239.0001</t>
  </si>
  <si>
    <t>Siêu âm ổ bụng tại giường cấp cứu [CC]</t>
  </si>
  <si>
    <t>Dùng tên khác</t>
  </si>
  <si>
    <t>2,067,260</t>
  </si>
  <si>
    <t>2,528,000</t>
  </si>
  <si>
    <t>bỏ</t>
  </si>
  <si>
    <t>hỏi lại có gây tê không</t>
  </si>
  <si>
    <t>k có giá bhyt</t>
  </si>
  <si>
    <t>07.0233.0355</t>
  </si>
  <si>
    <t>05.0068.0343</t>
  </si>
  <si>
    <t>05.0054.0343</t>
  </si>
  <si>
    <t>05.0005.0329</t>
  </si>
  <si>
    <t>05.0004.0334</t>
  </si>
  <si>
    <t>10.0149.0344</t>
  </si>
  <si>
    <t>sửa mã sai 10.0049.0344</t>
  </si>
  <si>
    <t>sửa mã sai 10.0833.0344</t>
  </si>
  <si>
    <t>hỏi lại</t>
  </si>
  <si>
    <t>sửa mã</t>
  </si>
  <si>
    <t>10.0456.0449</t>
  </si>
  <si>
    <t>27.208b.0459</t>
  </si>
  <si>
    <t>27.208b.0459_GT</t>
  </si>
  <si>
    <t>03.3349.0494</t>
  </si>
  <si>
    <t>03.0191.1510
01.0281.1510</t>
  </si>
  <si>
    <t>13/07/2023</t>
  </si>
  <si>
    <t>Siêu âm can thiệp - Đặt ống thông dẫn lưu ổ áp xe [chưa bao gồm ống thông]</t>
  </si>
  <si>
    <t>VIII</t>
  </si>
  <si>
    <t>TIẾT NIỆU - SINH DỤC</t>
  </si>
  <si>
    <t>Siêu âm can thiệp - chọc hút mủ ổ áp xe gan</t>
  </si>
  <si>
    <t>Bóc u tiền liệt tuyến qua đường bàng quang</t>
  </si>
  <si>
    <t>Bóc u tiền liệt tuyến qua đường bàng quang [gây tê]</t>
  </si>
  <si>
    <t>Bóc giả mạc</t>
  </si>
  <si>
    <t>Bóc sợi giác mạc (Viêm giác mạc sợi)</t>
  </si>
  <si>
    <t>Nội soi cắt u niệu đạo, van niệu đạo</t>
  </si>
  <si>
    <t>Nội soi tán sỏi niệu đạo</t>
  </si>
  <si>
    <t>Nội soi bàng quang tán sỏi</t>
  </si>
  <si>
    <t>Phẫu thuật nội soi cắt chỏm nang thận qua phúc mạc</t>
  </si>
  <si>
    <t>Phẫu thuật nội soi cắt nang thận qua phúc mạc</t>
  </si>
  <si>
    <t>Phẫu thuật nội soi cắt chỏm nang thận sau phúc mạc</t>
  </si>
  <si>
    <t>Phẫu thuật nội soi cắt nang thận sau phúc mạc</t>
  </si>
  <si>
    <t>Chụp Xquang tại giường</t>
  </si>
  <si>
    <t>Siêu âm tại giường</t>
  </si>
  <si>
    <t>Rút sonde jj qua đường nội soi bàng quang [NG]</t>
  </si>
  <si>
    <t>02.0229.0152</t>
  </si>
  <si>
    <t>VARILRIX</t>
  </si>
  <si>
    <t>Test giãn phế quản (broncho modilator test)[Test hồi phục phế quản]</t>
  </si>
  <si>
    <t xml:space="preserve">Tiêm tĩnh mạch, truyền tĩnh mạch </t>
  </si>
  <si>
    <t xml:space="preserve">Tiêm trong da, tiêm dưới da, tiêm bắp thịt </t>
  </si>
  <si>
    <t>Tiêm tĩnh mạch [CC,TE]</t>
  </si>
  <si>
    <t>Tiền công chăm sóc, theo dõi điều trị ngoại trú trong ngày ≤ 4h</t>
  </si>
  <si>
    <t>Tiền công chăm sóc, theo dõi điều trị ngoại trú trong ngày ≥ 4h</t>
  </si>
  <si>
    <t>Nội soi bàng quang có gây mê [NG]</t>
  </si>
  <si>
    <t>02.0492.0147</t>
  </si>
  <si>
    <t>Dịch vụ theo yêu cầu/ ngoài giờ/TT13</t>
  </si>
  <si>
    <t>Dịch vụ theo yêu cầu/ngoài giờ/TT13</t>
  </si>
  <si>
    <t>Dịch vụ theo yêu cầu /ngoài giờ/TT13</t>
  </si>
  <si>
    <t>Tư vấn tiêm chủng [Tư vấn và khám sàng lọc trước tiêm chủng]</t>
  </si>
  <si>
    <t xml:space="preserve"> BHYT          (theo TT22) </t>
  </si>
  <si>
    <t>359.200 đ/người/ngày</t>
  </si>
  <si>
    <t>212.600 đ/người/ngày</t>
  </si>
  <si>
    <t>182.700 đ/người/ngày</t>
  </si>
  <si>
    <t>287.500 đ/người/ngày</t>
  </si>
  <si>
    <t>252.100 đ/người/ngày</t>
  </si>
  <si>
    <t>224.700 đ/người/ngày</t>
  </si>
  <si>
    <t>192.100 đ/người/ngày</t>
  </si>
  <si>
    <t>207.400/ngày</t>
  </si>
  <si>
    <t>237.300/ngày</t>
  </si>
  <si>
    <t>132.500/ngày</t>
  </si>
  <si>
    <t>167.900/ngày</t>
  </si>
  <si>
    <t>195.300/ngày</t>
  </si>
  <si>
    <t>227.900/ngày</t>
  </si>
  <si>
    <t>(Áp dụng từ ngày 22/11/2023)</t>
  </si>
  <si>
    <t xml:space="preserve">  BHYT     (theo TT22) </t>
  </si>
  <si>
    <t xml:space="preserve">    BHYT   (theo TT22) </t>
  </si>
  <si>
    <t>Test giãn phế quản (broncho modilator test) [Test hồi phục phế quản Nhi]</t>
  </si>
  <si>
    <t xml:space="preserve">BHYT (theo TT22) </t>
  </si>
  <si>
    <t>BHYT (theo TT22)</t>
  </si>
  <si>
    <t>chưa bg thuốc</t>
  </si>
  <si>
    <t>chưa bg chi phí màng ối</t>
  </si>
  <si>
    <t xml:space="preserve">Chưa bg chi phí màng  </t>
  </si>
  <si>
    <t>Tân Phú, ngày 20 tháng 11 năm 2023</t>
  </si>
  <si>
    <t xml:space="preserve"> BHYT    (theo TT22)</t>
  </si>
  <si>
    <t>BHYT (theo TT22</t>
  </si>
  <si>
    <t>Tiêm ngừa HBIG cho trẻ sơ sinh (ImmunoHBs 180UI/1ml)</t>
  </si>
  <si>
    <t>sai, đổi mã tương đương 02.0366.0146</t>
  </si>
  <si>
    <t>Chưa bao gồm lưỡi bào, lưỡi cắt, bộ dây bơm nước, đầu đốt, tay dao đốt điện, nẹp, ốc, vít.</t>
  </si>
  <si>
    <t>Chưa bao gồm các loại đinh, nẹp, vít, các loại khung, thanh nâng ngực và đai nẹp ngoài.</t>
  </si>
  <si>
    <t>Chưa bao gồm dao hàn mạch, hàn mô</t>
  </si>
  <si>
    <t>Chưa bao gồm máy cắt nối tự động và ghim khâu máy cắt nối.</t>
  </si>
  <si>
    <t>Chưa bao gồm máy cắt nối tự động và ghim khâu máy cắt nối, khóa kẹp mạch máu, vật liệu cầm máu.</t>
  </si>
  <si>
    <t>Chưa bao gồm máy cắt nối tự động và ghim khâu trong máy.</t>
  </si>
  <si>
    <t>Chưa bao gồm máy cắt nối tự động và ghim khâu máy cắt nối; dao siêu âm hoặc dao hàn mô hoặc dao hàn mạch.</t>
  </si>
  <si>
    <t>Chưa bao gồm keo sinh học, đầu dao cắt gan siêu âm, dao cắt hàn mạch, hàn mô.</t>
  </si>
  <si>
    <t>Chưa bao gồm kẹp khóa mạch máu, miếng cầm máu, máy cắt nối tự động và ghim khâu máy cắt nối.</t>
  </si>
  <si>
    <t>Chưa bao gồm tấm màng nâng, khóa kẹp mạch máu, vật liệu cầm máu.</t>
  </si>
  <si>
    <t>Chưa bao gồm vật liệu cầm máu.</t>
  </si>
  <si>
    <t>Chưa bao gồm đầu tán sỏi và điện cực tán sỏi.</t>
  </si>
  <si>
    <t>Chưa bao gồm máy cắt nối tự động và ghim khâu máy cắt nối, khóa kẹp mạch máu, dao siêu âm hoặc dao hàn mô hoặc dao hàn mạch.</t>
  </si>
  <si>
    <t>Chưa bao gồm kim hoặc đinh.</t>
  </si>
  <si>
    <t>Chưa bao gồm gân nhân tạo.</t>
  </si>
  <si>
    <t>Chưa bao gồm dao siêu âm hoặc dao hàn mô hoặc dao hàn mạch.</t>
  </si>
  <si>
    <t>Chưa bao gồm hóa chất.</t>
  </si>
  <si>
    <t>Chưa bao gồm sonde JJ.</t>
  </si>
  <si>
    <t>Chưa bao gồm đinh, nẹp vít, khung cố định ngoài.</t>
  </si>
  <si>
    <t>Chưa bao gồm sonde JJ, rọ lấy sỏi.</t>
  </si>
  <si>
    <t>BHYT
 (theo TT22)</t>
  </si>
  <si>
    <t xml:space="preserve"> BHYT (theo TT22)</t>
  </si>
  <si>
    <t>Chưa bao gồm xương nhân tạo hoặc sản phẩm sinh học thay thế xương, xi măng, đinh, nẹp, vít.</t>
  </si>
  <si>
    <t>Chưa bao gồm khung cố định ngoài, nẹp, ốc, vít, lồng, xương nhân tạo hoặc sản phẩm sinh học thay thế xương.</t>
  </si>
  <si>
    <t>Cắt u kết mạc có hoặc không u giác mạc không ghép</t>
  </si>
  <si>
    <t>20/12/2023</t>
  </si>
  <si>
    <t>14.0088.0736</t>
  </si>
  <si>
    <t>37.8D07.0736</t>
  </si>
  <si>
    <t xml:space="preserve"> Dịch vụ   (theo TT21)</t>
  </si>
  <si>
    <t>Dịch vụ           (theo TT21)</t>
  </si>
  <si>
    <t xml:space="preserve">  Dịch vụ           (theo TT21)</t>
  </si>
  <si>
    <t xml:space="preserve"> Dịch vụ  (theo TT21)</t>
  </si>
  <si>
    <t>Dịch vụ (theo TT21)</t>
  </si>
  <si>
    <t>ĐH : 21.8-25</t>
  </si>
  <si>
    <t>KHÁM BỆNH THEO YÊU CẦU</t>
  </si>
  <si>
    <t xml:space="preserve"> Dịch vụ (theo TT21)</t>
  </si>
  <si>
    <t>Tầm soát liên cầu khuẩn (GBS)</t>
  </si>
  <si>
    <t>Cắt u tiểu khung thuộc tử cung, buồng trứng to, dính, cắm sâu trong tiểu khung [gây tê]</t>
  </si>
  <si>
    <t>Phẫu thuật gỡ dính thần kinh [gây tê]</t>
  </si>
  <si>
    <t>Phẫu thuật vết thương khớp [gây tê]</t>
  </si>
  <si>
    <t>Phẫu thuật thương tích phần mềm các cơ quan vận động [gây tê]</t>
  </si>
  <si>
    <t>Phẫu thuật dập nát phần mềm các cơ quan vận động [gây tê]</t>
  </si>
  <si>
    <t>Phẫu thuật vết thương bàn tay tổn thương gân duỗi [gây tê]</t>
  </si>
  <si>
    <t>Phẫu thuật vết thương phần mềm tổn thương gân gấp [gây tê]</t>
  </si>
  <si>
    <t>Phẫu thuật cắt 1 búi trĩ  [gây tê]</t>
  </si>
  <si>
    <t>Phẫu thuật lấy toàn bộ trĩ vòng [gây tê]</t>
  </si>
  <si>
    <t>Phẫu thuật khâu treo và triệt mạch trĩ (THD) [gây tê]</t>
  </si>
  <si>
    <t>Phẫu thuật làm cứng khớp quay Trụ dưới [gây tê]</t>
  </si>
  <si>
    <t>Phẫu thuật làm cứng khớp cổ tay [gây tê]</t>
  </si>
  <si>
    <t>Phẫu thuật tạo hình điều trị tật thừa ngón tay [gây tê]</t>
  </si>
  <si>
    <t>Thương tích bàn tay phức tạp [gây tê]</t>
  </si>
  <si>
    <t>Phẫu thuật làm mỏm cụt ngón và đốt bàn ngón [gây tê]</t>
  </si>
  <si>
    <t>Phẫu thuật cắt cụt cẳng tay, cánh tay [Cắt cụt cẳng tay;gây tê]</t>
  </si>
  <si>
    <t>Phẫu thuật cắt cụt cẳng tay, cánh tay [Cắt cụt cánh tay;gây tê]</t>
  </si>
  <si>
    <t>Khâu tổn thương gân gấp vùng I, III, IV, V [gây tê]</t>
  </si>
  <si>
    <t>Khâu tổn thương gân gấp bàn tay ở vùng II [gây tê]</t>
  </si>
  <si>
    <t>Khâu phục hồi tổn thương gân duỗi [gây tê]</t>
  </si>
  <si>
    <t>Phẫu thuật điề trị bệnh DE QUER VAIN và ngón tay cò súng [gây tê]</t>
  </si>
  <si>
    <t>Phẫu thuật cấp cứu vỡ bàng quang [gây tê]</t>
  </si>
  <si>
    <t>Dẫn lưu nước tiểu bàng quang [gây tê]</t>
  </si>
  <si>
    <t>Dẫn lưu viêm tấy quanh thận, áp xe thận [gây tê]</t>
  </si>
  <si>
    <t>Phẫu thuật nạo dò hạch lao vùng cổ [gây tê]</t>
  </si>
  <si>
    <t>Phẫu thuật dẫn lưu tối thiểu khoang màng phổi [gây tê]</t>
  </si>
  <si>
    <t>Phẫu thuật tổn thương gân duỗi cẳng và bàn ngón tay [gây tê]</t>
  </si>
  <si>
    <t>Phẫu thuật tổn thương gân gấp của cổ tay và cẳng tay [gây tê]</t>
  </si>
  <si>
    <t>Tiêm bắp thịt</t>
  </si>
  <si>
    <t>Tiêm tĩnh mạch</t>
  </si>
  <si>
    <t>Truyền tĩnh mạch</t>
  </si>
  <si>
    <t>03.2389.0212</t>
  </si>
  <si>
    <t>03.2390.0212</t>
  </si>
  <si>
    <t>Loại 1 giường/phòng ( Bao gồm : tủ lạnh, tivi, máy lạnh, máy nóng lạnh )</t>
  </si>
  <si>
    <t>Loại 2 giường/phòng ( Bao gồm : tủ lạnh, tivi, máy lạnh, máy nóng lạnh )</t>
  </si>
  <si>
    <t>Loại 3 giường/phòng ( Bao gồm : tủ lạnh, tivi, máy lạnh, máy nóng lạnh )</t>
  </si>
  <si>
    <t>Loại 4 giường/phòng ( Bao gồm : máy lạnh, máy nóng lạnh )</t>
  </si>
  <si>
    <t>1.800.000 đ/người/ngày (75.000/giờ)</t>
  </si>
  <si>
    <t>900..000 đ/người/ngày (37.500/giờ)</t>
  </si>
  <si>
    <t>600.000 đ/người/ngày (25.000/giờ)</t>
  </si>
  <si>
    <t>330.000 đ/người/ngày (13.750/giờ)</t>
  </si>
  <si>
    <t>CHÊNH LỆCH TIỀN PHÒNG LOẠI 1 GIƯỜNG (Nội/ nhi)</t>
  </si>
  <si>
    <t>CHÊNH LỆCH TIỀN PHÒNG LOẠI 2 GIƯỜNG (Nội/ nhi)</t>
  </si>
  <si>
    <t>CHÊNH LỆCH TIỀN PHÒNG LOẠI 3 GIƯỜNG (Nội/ nhi)</t>
  </si>
  <si>
    <t>CHÊNH LỆCH TIỀN PHÒNG LOẠI 4 GIƯỜNG (Nhi)</t>
  </si>
  <si>
    <t>1.587.400/ngày</t>
  </si>
  <si>
    <t>687.400/ngày</t>
  </si>
  <si>
    <t>387.400/ngày</t>
  </si>
  <si>
    <t>117.400/ngày</t>
  </si>
  <si>
    <t>CHÊNH LỆCH TIỀN PHÒNG LOẠI 1 GIƯỜNG (NG/S/TMH/M)</t>
  </si>
  <si>
    <t>CHÊNH LỆCH TIỀN PHÒNG LOẠI 2 GIƯỜNG (NG/S/TMH/M)</t>
  </si>
  <si>
    <t>CHÊNH LỆCH TIỀN PHÒNG LOẠI 3 GIƯỜNG (NG/S/TMH/M)</t>
  </si>
  <si>
    <t>CHÊNH LỆCH TIỀN PHÒNG LOẠI 4 GIƯỜNG (NG/S/TMH/M)</t>
  </si>
  <si>
    <t>717.300/ngày</t>
  </si>
  <si>
    <t>417.300/ngày</t>
  </si>
  <si>
    <t>CHÊNH LỆCH  TIỀN PHÒNG LOẠI 1 GIƯỜNG (GIƯỜNG NGOẠI KHOA LOẠI 1 - SAU PT LOẠI ĐB)</t>
  </si>
  <si>
    <t>CHÊNH LỆCH  TIỀN PHÒNG LOẠI 2 GIƯỜNG (GIƯỜNG NGOẠI KHOA LOẠI 1 - SAU PT LOẠI ĐB)</t>
  </si>
  <si>
    <t>CHÊNH LỆCH  TIỀN PHÒNG LOẠI 3 GIƯỜNG (GIƯỜNG NGOẠI KHOA LOẠI 1 - SAU PT LOẠI ĐB)</t>
  </si>
  <si>
    <t>CHÊNH LỆCH  TIỀN PHÒNG LOẠI 4 GIƯỜNG (GIƯỜNG NGOẠI KHOA LOẠI 1 - SAU PT LOẠI ĐB)</t>
  </si>
  <si>
    <t>1.512.500/ngày</t>
  </si>
  <si>
    <t>612.500/ngày</t>
  </si>
  <si>
    <t>312.500/ngày</t>
  </si>
  <si>
    <t>CHÊNH LỆCH  TIỀN PHÒNG LOẠI 1 GIƯỜNG (GIƯỜNG NGOẠI KHOA LOẠI 2 - SAU PT LOẠI I)</t>
  </si>
  <si>
    <t>CHÊNH LỆCH  TIỀN PHÒNG LOẠI 2 GIƯỜNG (GIƯỜNG NGOẠI KHOA LOẠI 2 - SAU PT LOẠI I)</t>
  </si>
  <si>
    <t>CHÊNH LỆCH  TIỀN PHÒNG LOẠI 3 GIƯỜNG (GIƯỜNG NGOẠI KHOA LOẠI 2 - SAU PT LOẠI I)</t>
  </si>
  <si>
    <t>CHÊNH LỆCH  TIỀN PHÒNG LOẠI 4 GIƯỜNG (GIƯỜNG NGOẠI KHOA LOẠI 2 - SAU PT LOẠI I)</t>
  </si>
  <si>
    <t>1.547.900/ngày</t>
  </si>
  <si>
    <t>647.900/ngày</t>
  </si>
  <si>
    <t>347.900/ngày</t>
  </si>
  <si>
    <t>CHÊNH LỆCH  TIỀN PHÒNG LOẠI 1 GIƯỜNG (GIƯỜNG NGOẠI KHOA LOẠI 3 - SAU PT LOẠI II)</t>
  </si>
  <si>
    <t>CHÊNH LỆCH  TIỀN PHÒNG LOẠI 2 GIƯỜNG (GIƯỜNG NGOẠI KHOA LOẠI 3 - SAU PT LOẠI II)</t>
  </si>
  <si>
    <t>CHÊNH LỆCH  TIỀN PHÒNG LOẠI 3 GIƯỜNG (GIƯỜNG NGOẠI KHOA LOẠI 3 - SAU PT LOẠI II)</t>
  </si>
  <si>
    <t>CHÊNH LỆCH  TIỀN PHÒNG LOẠI 4 GIƯỜNG (GIƯỜNG NGOẠI KHOA LOẠI 3 - SAU PT LOẠI II)</t>
  </si>
  <si>
    <t>1.575.300/ngày</t>
  </si>
  <si>
    <t>675.300/ngày</t>
  </si>
  <si>
    <t>375.300/ngày</t>
  </si>
  <si>
    <t>1.607.900/ngày</t>
  </si>
  <si>
    <t>707.900/ngày</t>
  </si>
  <si>
    <t>407.900/ngày</t>
  </si>
  <si>
    <t>GIÁ NGÀY GIƯỜNG BỆNH ( BN DV )</t>
  </si>
  <si>
    <t>PHỤ THU CHÊNH LỆCH PHÒNG DV</t>
  </si>
  <si>
    <t xml:space="preserve">30.000/ghế/ngày </t>
  </si>
  <si>
    <t>Tiền giường gây mê hồi sức</t>
  </si>
  <si>
    <t>Tân phú, ngày 08 tháng 01 năm 2024</t>
  </si>
  <si>
    <t>PHỤ THU CHÊNH LỆCH TIỀN GIƯỜNG DV THEO YÊU CẦU</t>
  </si>
  <si>
    <t>GIÁ NGÀY GIƯỜNG BỆNH (DV THEO YÊU CẦU)</t>
  </si>
  <si>
    <t>1.617.300/ngày</t>
  </si>
  <si>
    <t>CHÊNH LỆCH  TIỀN PHÒNG LOẠI 1 GIƯỜNG (GIƯỜNG NGOẠI KHOA LOẠI 4 - SAU PT LOẠI III)</t>
  </si>
  <si>
    <t>CHÊNH LỆCH  TIỀN PHÒNG LOẠI 2 GIƯỜNG (GIƯỜNG NGOẠI KHOA LOẠI 4 - SAU PT LOẠI III)</t>
  </si>
  <si>
    <t>CHÊNH LỆCH  TIỀN PHÒNG LOẠI 3 GIƯỜNG (GIƯỜNG NGOẠI KHOA LOẠI 4 - SAU PT LOẠI III)</t>
  </si>
  <si>
    <t>CHÊNH LỆCH  TIỀN PHÒNG LOẠI 4 GIƯỜNG (GIƯỜNG NGOẠI KHOA LOẠI 4 - SAU PT LOẠI III)</t>
  </si>
  <si>
    <t>Loại 4 giường/phòng [Nhi] ( Bao gồm : máy lạnh)</t>
  </si>
  <si>
    <t>CHÊNH LỆCH TIỀN PHÒNG LOẠI 4 GIƯỜNG (Nội/nhi)</t>
  </si>
  <si>
    <t>Phẫu thuật điều trị thoát vị bẹn 2 bên [gây tê]</t>
  </si>
  <si>
    <t>Phẫu thuật chỉnh hình cắt bỏ sẹo xấu do lao hạch cổ [gây tê]</t>
  </si>
  <si>
    <t>Phẫu thuật chỉnh hình cắt bỏ sẹo xấu do lao thành ngực [gây tê]</t>
  </si>
  <si>
    <t>Phẫu thuật nạo viêm lao thành ngực [gây tê]</t>
  </si>
  <si>
    <t>Phẫu thuật nạo dò hạch lao vùng nách [gây tê]</t>
  </si>
  <si>
    <t>Phẫu thuật nạo dò hạch lao vùng bẹn [gây tê]</t>
  </si>
  <si>
    <t>Dẫn lưu áp xe gan [gây tê]</t>
  </si>
  <si>
    <t>Dẫn lưu áp xe tồn dư sau mổ gan [gây tê]</t>
  </si>
  <si>
    <t>Phẫu thuật tổn thương gân gấp bàn - cổ tay [gây tê]</t>
  </si>
  <si>
    <t>Vá nhĩ đơn thuần [gây tê]</t>
  </si>
  <si>
    <t>Phẫu thuật mở bụng xử trí viêm phúc mạc tiểu khung, viêm phần phụ, ứ mủ vòi trứng [gây tê]</t>
  </si>
  <si>
    <t>Đóng rò trực tràng - âm đạo hoặc rò tiết niệu - sinh dục [gây tê]</t>
  </si>
  <si>
    <t>Phẫu thuật làm lại tầng sinh môn và cơ vòng do rách phức tạp [gây tê]</t>
  </si>
  <si>
    <t>Phẫu thuật cắt tử cung đường âm đạo [gây tê]</t>
  </si>
  <si>
    <t>Phẫu thuật mở bụng cắt tử cung hoàn toàn [gây tê]</t>
  </si>
  <si>
    <t>Phẫu thuật mở bụng cắt tử cung hoàn toàn cả khối [gây tê]</t>
  </si>
  <si>
    <t>Phẫu thuật bóc khối lạc nội mạc tử cung ở tầng sinh môn, thành bụng [gây tê]</t>
  </si>
  <si>
    <t>Phẫu thuật chấn thương tầng sinh môn [gây tê]</t>
  </si>
  <si>
    <t>Cắt cổ tử cung trên bệnh nhân đã mổ cắt tử cung bán phần đường bụng [gây tê]</t>
  </si>
  <si>
    <t>Cắt cổ tử cung trên bệnh nhân đã mổ cắt tử cung bán phần đường âm đạo [gây tê]</t>
  </si>
  <si>
    <t>Phẫu thuật mở bụng cắt tử cung bán phần [gây tê]</t>
  </si>
  <si>
    <t>Cắt bỏ âm hộ đơn thuần [gây tê]</t>
  </si>
  <si>
    <t>Phẫu thuật phì đại tuyến vú nam [gây tê]</t>
  </si>
  <si>
    <t>Phẫu thuật nội soi buồng tử cung cắt nhân xơ tử cung dưới niêm mạc [gây tê]</t>
  </si>
  <si>
    <t>Phẫu thuật nội soi buồng tử cung cắt Polip buồng tử cung [gây tê]</t>
  </si>
  <si>
    <t>Phẫu thuật nội soi buồng tử cung tách dính buồng tử cung [gây tê]</t>
  </si>
  <si>
    <t>Phẫu thuật nội soi buồng tử cung lấy dị vật buồng tử cung [gây tê]</t>
  </si>
  <si>
    <t>Phẫu thuật mở bụng bóc u xơ tử cung [gây tê]</t>
  </si>
  <si>
    <t>Phẫu thuật khối viêm dính tiểu khung [gây tê]</t>
  </si>
  <si>
    <t>Làm lại vết mổ thành bụng (bục, tụ máu, nhiễm khuẩn...) sau phẫu thuật sản phụ khoa [gây tê]</t>
  </si>
  <si>
    <t>Dẫn lưu áp xe khoang Retzius [gây tê]</t>
  </si>
  <si>
    <t>Mở bụng thăm dò [gây tê]</t>
  </si>
  <si>
    <t>Mở bụng thăm dò, sinh thiết [gây tê]</t>
  </si>
  <si>
    <t>Mở bụng thăm dò, lau rửa ổ bụng, đặt dẫn lưu [gây tê]</t>
  </si>
  <si>
    <t>Phẫu thuật điều trị thoát vị bẹn bằng phương pháp Lichtenstein [gây tê]</t>
  </si>
  <si>
    <t>Phẫu thuật điều trị thoát vị bẹn bằng phương pháp Bassini [gây tê]</t>
  </si>
  <si>
    <t>Cắt u vú lành tính [Ng,gây tê]</t>
  </si>
  <si>
    <t>Cắt u vú lành tính [gây tê]</t>
  </si>
  <si>
    <t>Phẫu thuật xoắn, vỡ tinh hoàn [gây tê]</t>
  </si>
  <si>
    <t>Phẫu thuật điều trị thoát vị bẹn tái phát [gây tê]</t>
  </si>
  <si>
    <t>Phẫu thuật điều trị thoát vị đùi [gây tê]</t>
  </si>
  <si>
    <t>Phẫu thuật điều trị thoát vị vết mổ thành bụng [gây tê]</t>
  </si>
  <si>
    <t>Phẫu thuật điều trị thoát vị thành bụng khác [gây tê]</t>
  </si>
  <si>
    <t>Khoét chóp cổ tử cung [gây tê]</t>
  </si>
  <si>
    <t>Cắt cụt cổ tử cung [gây tê]</t>
  </si>
  <si>
    <t>Nối nang tụy với hỗng tràng [gây tê]</t>
  </si>
  <si>
    <t>Phẫu thuật khâu phục hồi thành bụng do toác vết mổ [gây tê]</t>
  </si>
  <si>
    <t>Phẫu thuật tổn thương gân duỗi dài ngón I [gây tê]</t>
  </si>
  <si>
    <t>Phẫu thuật lấy thai lần hai trở lên [gây tê]</t>
  </si>
  <si>
    <t>Phẫu thuật tháo khớp chi [gây tê]</t>
  </si>
  <si>
    <t>Phẫu thuật nội soi khâu thủng đại tràng [gây tê]</t>
  </si>
  <si>
    <t>Phẫu thuật nội soi khâu vết thương đại tràng [gây tê]</t>
  </si>
  <si>
    <t>Phẫu thuật nội soi khâu thủng trực tràng [gây tê]</t>
  </si>
  <si>
    <t>Phẫu thuật nội soi khâu vết thương trực tràng [gây tê]</t>
  </si>
  <si>
    <t>Phẫu thuật cắt lọc, xử lý vết thương tầng sinh môn đơn giản [gây tê]</t>
  </si>
  <si>
    <t>Phẫu thuật cắt lọc, xử lý vết thương tầng sinh môn phức tạp [gây tê]</t>
  </si>
  <si>
    <t>Phẫu thuật cắt lọc, xử lý vết thương tầng sinh môn phức tạp [gây tê, Sản]</t>
  </si>
  <si>
    <t>Gỡ dính gân [gây tê]</t>
  </si>
  <si>
    <t>Lấy khối máu tụ âm đạo, tầng sinh môn [gây tê]</t>
  </si>
  <si>
    <t>Cụt chấn thương cổ và bàn chân [gây tê]</t>
  </si>
  <si>
    <t>Phẫu thuật tổn thương gân chày trước [gây tê]</t>
  </si>
  <si>
    <t>Phẫu thuật tổn thương gân Achille [gây tê]</t>
  </si>
  <si>
    <t>Phẫu thuật tổn thương gân cơ mác bên [gây tê]</t>
  </si>
  <si>
    <t>Phẫu thuật tổn thương gân gấp dài ngón I [gây tê]</t>
  </si>
  <si>
    <t>Phẫu thuật lấy xương chết, nạo viêm [gây tê]</t>
  </si>
  <si>
    <t>Phẫu thuật sửa mỏm cụt chi [gây tê]</t>
  </si>
  <si>
    <t>Cắt bỏ tinh hoàn [gây tê]</t>
  </si>
  <si>
    <t>Cắt bỏ tinh hoàn lạc chỗ [gây tê]</t>
  </si>
  <si>
    <t>Mở thông dạ dày [gây tê]</t>
  </si>
  <si>
    <t>Cắt u máu, u bạch huyết thành ngực đường kính 5 - 10 cm [gây tê]</t>
  </si>
  <si>
    <t>Phẫu thuật sửa mỏm cụt ngón tay/ngón chân (1 ngón) [gây tê]</t>
  </si>
  <si>
    <t>Phẫu thuật vết thương phần mềm đơn giản/rách da đầu [gây tê]</t>
  </si>
  <si>
    <t>Phẫu thuật vết thương phần mềm đơn giản/rách da đầu [gây tê,TMH]</t>
  </si>
  <si>
    <t>Nối nang tụy với dạ dày [gây tê]</t>
  </si>
  <si>
    <t>Lấy dụng cụ tử cung trong ổ bụng qua đường rạch nhỏ [gây tê]</t>
  </si>
  <si>
    <t>Triệt sản nữ qua đường rạch nhỏ [gây tê]</t>
  </si>
  <si>
    <t>Phẫu thuật cắt vách ngăn âm đạo, mở thông âm đạo [gây tê]</t>
  </si>
  <si>
    <t>Phẫu thuật cắt âm vật phì đại [gây tê]</t>
  </si>
  <si>
    <t>Phẫu thuật cắt tinh hoàn lạc chỗ [gây tê]</t>
  </si>
  <si>
    <t>Phẫu thuật Crossen [gây tê]</t>
  </si>
  <si>
    <t>Phẫu thuật Manchester [gây tê]</t>
  </si>
  <si>
    <t>Phẫu thuật Lefort [gây tê]</t>
  </si>
  <si>
    <t>Cắt sẹo khâu kín [gây tê]</t>
  </si>
  <si>
    <t>Cắt sẹo ghép da mảnh trung bình [gây tê]</t>
  </si>
  <si>
    <t>Phẫu thuật cắt polip cổ tử cung [gây tê]</t>
  </si>
  <si>
    <t>Phẫu thuật điều trị thoát vị bẹn bằng phương pháp Shouldice [gây tê]</t>
  </si>
  <si>
    <t>Cắt u thành âm đạo [gây tê]</t>
  </si>
  <si>
    <t>Phẫu thuật nối gân duỗi/ kéo dài gân(1 gân) [gây tê]</t>
  </si>
  <si>
    <t>Phẫu thuật nối gân gấp/ kéo dài gân(1 gân) [gây tê]</t>
  </si>
  <si>
    <t>Khâu rách cùng đồ âm đạo [gây tê]</t>
  </si>
  <si>
    <t>Hạ tinh hoàn ẩn, tinh hoàn lạc chổ [gây tê]</t>
  </si>
  <si>
    <t>Cắt ruột thừa đơn thuần [gây tê]</t>
  </si>
  <si>
    <t>Cắt ruột thừa, lau rửa ổ bụng [gây tê]</t>
  </si>
  <si>
    <t>Cắt ruột thừa, dẫn lưu ổ apxe [gây tê]</t>
  </si>
  <si>
    <t>Dẫn lưu áp xe ruột thừa [gây tê]</t>
  </si>
  <si>
    <t>Cắt đoạn xương bàn chân trên người bệnh đái tháo đường [gây tê]</t>
  </si>
  <si>
    <t>Nạo xương viêm trên người bệnh đái tháo đường [gây tê]</t>
  </si>
  <si>
    <t>Tháo khớp ngón chân trên người bệnh đái tháo đường [gây tê]</t>
  </si>
  <si>
    <t>Phẫu thuật lấy thai do bệnh lý sản khoa (rau tiền đạo, rau bong non, tiền sản giật, sản giật...) [gây tê]</t>
  </si>
  <si>
    <t>Phẫu thuật cắt bỏ tổ chức hoại tử trong ổ loét tì đè [gây tê]</t>
  </si>
  <si>
    <t>Phẫu thuật điều trị vết thương dương vật [gây tê]</t>
  </si>
  <si>
    <t>Phẫu thuật tạo hình các khuyết da vùng đùi bằng ghép da tự thân [gây tê]</t>
  </si>
  <si>
    <t>Phẫu thuật tạo hình các khuyết da vùng khoeo bằng ghép da tự thân [gây tê]</t>
  </si>
  <si>
    <t>Phẫu thuật tạo hình các khuyết da vùng cẳng bằng ghép da tự thân [gây tê]</t>
  </si>
  <si>
    <t>Phẫu thuật lấy thai lần đầu [gây tê]</t>
  </si>
  <si>
    <t>Phẫu thuật lấy thai có kèm các kỹ thuật cầm máu (thắt động mạch tử cung, mũi khâu B- lynch…) [gây tê]</t>
  </si>
  <si>
    <t>Phẫu thuật điều trị apxe tồn dư, dẫn lưu ổ bụng [gây tê]</t>
  </si>
  <si>
    <t>Phẫu thuật KHX khớp giả xương cánh tay [gây tê]</t>
  </si>
  <si>
    <t>Phẫu thuật thắt động mạch hạ vị trong cấp cứu sản phụ khoa [gây tê]</t>
  </si>
  <si>
    <t>Phẫu thuật thắt động mạch tử cung trong cấp cứu sản phụ khoa [gây tê]</t>
  </si>
  <si>
    <t>Phẫu thuật bảo tồn tử cung do vỡ tử cung [gây tê]</t>
  </si>
  <si>
    <t>Phẫu thuật cắt lọc vết mổ, khâu lại tử cung sau mổ lấy thai [gây tê]</t>
  </si>
  <si>
    <t>Khâu tử cung do nạo thủng [gây tê]</t>
  </si>
  <si>
    <t>Làm hậu môn nhân tạo [gây tê]</t>
  </si>
  <si>
    <t>Phẫu thuật tổn thương gân cơ chày sau [gây tê]</t>
  </si>
  <si>
    <t>Phẫu thuật điều trị tổn thương gân cơ chóp xoay [gây tê]</t>
  </si>
  <si>
    <t>Phẫu thuật đứt gân cơ nhị đầu [gây tê]</t>
  </si>
  <si>
    <t>Phẫu thuật điều trị đứt gân Achille [gây tê]</t>
  </si>
  <si>
    <t>Phẫu thuật xơ cứng gân cơ tứ đầu đùi [gây tê]</t>
  </si>
  <si>
    <t>Phẫu thuật cắt u máu lớn (đường kính ≥ 10 cm) [gây tê]</t>
  </si>
  <si>
    <t>Dẫn lưu hoặc mở thông manh tràng [gây tê]</t>
  </si>
  <si>
    <t>Lấy sỏi bàng quang [gây tê]</t>
  </si>
  <si>
    <t>Phẫu thuật chích, dẫn lưu áp xe cạnh hậu môn đơn giản [gây tê]</t>
  </si>
  <si>
    <t>Phẫu thuật điều trị áp xe hậu môn phức tạp [gây tê]</t>
  </si>
  <si>
    <t>Phẫu thuật điều trị rò hậu môn đơn giản [gây tê]</t>
  </si>
  <si>
    <t>Phẫu thuật ghép xương tự thân [gây tê]</t>
  </si>
  <si>
    <t>Nối vị tràng [gây tê]</t>
  </si>
  <si>
    <t>Mở thông hỗng tràng hoặc mở thông hồi tràng [gây tê]</t>
  </si>
  <si>
    <t>Cắt polyp cổ tử cung [gây tê]</t>
  </si>
  <si>
    <t>Khâu vùi túi thừa tá tràng [gây tê]</t>
  </si>
  <si>
    <t>Cắt túi thừa tá tràng [gây tê]</t>
  </si>
  <si>
    <t>Điều trị nứt kẽ hậu môn bằng cắt cơ tròn trong (vị trí 3 giờ và 9 giờ) [gây tê]</t>
  </si>
  <si>
    <t>Phẫu thuật điều trị viêm bao hoạt dịch của gân gấp bàn ngón tay [gây tê]</t>
  </si>
  <si>
    <t>Phẫu thuật tạo hình điều trị tật dính ngón tay [gây tê]</t>
  </si>
  <si>
    <t>Phẫu thuật tái tạo dây chằng bên của ngón 1 bàn tay [gây tê]</t>
  </si>
  <si>
    <t>Lấy sỏi niệu quản đơn thuần [gây tê]</t>
  </si>
  <si>
    <t>Phẫu thuật vết thương phần mềm phức tạp [gây tê]</t>
  </si>
  <si>
    <t>Phẫu thuật vết thương phần mềm phức tạp [TMH;gây tê]</t>
  </si>
  <si>
    <t>Dịch vụ  (theo TT21)</t>
  </si>
  <si>
    <t>(Áp dụng từ ngày 01/02/2024)</t>
  </si>
  <si>
    <t xml:space="preserve">    (Áp dụng ngày 01/02/2024)</t>
  </si>
  <si>
    <t xml:space="preserve">( Áp dụng ngày  01/02/2024) </t>
  </si>
  <si>
    <t>Dịch vụ theo yêu cầu/TT13</t>
  </si>
  <si>
    <t xml:space="preserve">    (Áp dụng từ ngày 01/02/2024)</t>
  </si>
  <si>
    <t xml:space="preserve">    ( Áp dụng ngày 01/02/2024)</t>
  </si>
  <si>
    <t xml:space="preserve">         (Áp dụng từ ngày 01/02/2024)</t>
  </si>
  <si>
    <t xml:space="preserve">             ( Áp dụng ngày 01/02/2024)</t>
  </si>
  <si>
    <t>Phẫu thuật lấy răng ngầm trong xương</t>
  </si>
  <si>
    <t>(Áp dụng ngày 01/02/ 2024)</t>
  </si>
  <si>
    <t xml:space="preserve"> 550.000 / Răng </t>
  </si>
  <si>
    <t xml:space="preserve"> 700.000 / Răng </t>
  </si>
  <si>
    <t xml:space="preserve"> 1.200.000 / Răng </t>
  </si>
  <si>
    <t xml:space="preserve"> 5.000.000 / Hàm </t>
  </si>
  <si>
    <t xml:space="preserve">6.000.000 / Hàm </t>
  </si>
  <si>
    <t xml:space="preserve"> 10.000.000 / Hàm </t>
  </si>
  <si>
    <t xml:space="preserve"> 1.500.000 / Hàm </t>
  </si>
  <si>
    <t xml:space="preserve"> 1.700.000 / Hàm </t>
  </si>
  <si>
    <t xml:space="preserve"> 680.000 / Hàm </t>
  </si>
  <si>
    <t xml:space="preserve"> 350.000 / Lưới </t>
  </si>
  <si>
    <t xml:space="preserve"> 650.000 / Lưới </t>
  </si>
  <si>
    <t xml:space="preserve">130.000 / Lần </t>
  </si>
  <si>
    <t xml:space="preserve"> 400.000 / Móc </t>
  </si>
  <si>
    <t xml:space="preserve"> 850.000 / đơn vị </t>
  </si>
  <si>
    <t xml:space="preserve">650.000 / đơn vị </t>
  </si>
  <si>
    <t xml:space="preserve"> 750.000 / đơn vị </t>
  </si>
  <si>
    <t xml:space="preserve"> 350.000 / đơn vị </t>
  </si>
  <si>
    <t xml:space="preserve"> 1.200.000 / hàm </t>
  </si>
  <si>
    <t xml:space="preserve"> 350.000 / ống </t>
  </si>
  <si>
    <t xml:space="preserve"> 450.000 / Cặp </t>
  </si>
  <si>
    <t>(Áp dụng ngày 01/02/2024)</t>
  </si>
  <si>
    <t>300.000 - 500.000</t>
  </si>
  <si>
    <t>Dịch vụ theo yêu cầu / ngoài giờ/TT13</t>
  </si>
  <si>
    <t>Tân Phú, ngày 28 tháng 01 năm 2024</t>
  </si>
  <si>
    <t>(Áp dụng từ ngày 01/2/2024)</t>
  </si>
  <si>
    <t>Tân Phú, ngày 28 tháng 01 năm 2024</t>
  </si>
  <si>
    <t>KHÁM BỆNH THEO YÊU CẦU [Lần 2]</t>
  </si>
  <si>
    <t>(Áp dụng từ ngày 01/02/2024)</t>
  </si>
  <si>
    <t>Tân phú, ngày 28  tháng 01 năm 2024</t>
  </si>
  <si>
    <t>Tân phú, ngày 28 tháng 01 năm 2024</t>
  </si>
  <si>
    <t xml:space="preserve">         (Áp dụng ngày 01/02/2024)</t>
  </si>
  <si>
    <t>Tân Phú, ngày 27 tháng 01 năm 2024</t>
  </si>
  <si>
    <t>Hút thai từ 5-6 tuần có tiền mê</t>
  </si>
  <si>
    <t>Phá thai từ tuần thứ 6 đến hết 12 tuần bằng phương pháp hút chân không [6 - 8T] có tiền mê</t>
  </si>
  <si>
    <t>Phá thai từ tuần thứ 6 đến hết 12 tuần bằng phương pháp hút chân không [8 - 10T] có tiền mê</t>
  </si>
  <si>
    <t>Phá thai từ tuần thứ 6 đến hết 12 tuần bằng phương pháp hút chân không [10&lt;12T] có tiền mê</t>
  </si>
  <si>
    <t>Tầm soát ung thư cổ tử cung (Max Prep)</t>
  </si>
  <si>
    <t>Tầm soát HPV định type (Sản)</t>
  </si>
  <si>
    <t>Bộ đôi tầm soát ung thư CTC (Max prep + HPV)</t>
  </si>
  <si>
    <t>Nội soi buồng tử cung can thiệp</t>
  </si>
  <si>
    <t>XQ:68.3-120</t>
  </si>
  <si>
    <t>HCV:55400-80</t>
  </si>
  <si>
    <t>HbsAg:55400-80</t>
  </si>
  <si>
    <t>HIV:55400-100</t>
  </si>
  <si>
    <t>PHÍ CẤP BẢN PHOTO HỒ SƠ BỆNH ÁN</t>
  </si>
  <si>
    <t xml:space="preserve">             (Áp dụng ngày  01/02/2024)</t>
  </si>
  <si>
    <t xml:space="preserve">                (Áp dụng từ ngày 01/02/2024)</t>
  </si>
  <si>
    <t>Phẫu thuật nội soi tái tạo dây chằng chéo trước bằng gân chân ngỗng</t>
  </si>
  <si>
    <t>50,000 - 100,000</t>
  </si>
  <si>
    <t>Định lượng Cortisol (máu)</t>
  </si>
  <si>
    <t>Quần áo người bệnh</t>
  </si>
  <si>
    <t>Thanh thải Creatinine</t>
  </si>
  <si>
    <t>Pro BNP</t>
  </si>
  <si>
    <t>Transferrin</t>
  </si>
  <si>
    <t>Ceton máu</t>
  </si>
  <si>
    <t>Công thức tế bào dịch [Tủy sống]</t>
  </si>
  <si>
    <t>Công thức tế bào dịch [Màng bụng]</t>
  </si>
  <si>
    <t>Công thức tế bào dịch [Màng phổi]</t>
  </si>
  <si>
    <t>Công thức tế bào dịch [Não tủy]</t>
  </si>
  <si>
    <t>Phosphatase kiềm (ALP)</t>
  </si>
  <si>
    <t>Chlamydia trachomatis IgM</t>
  </si>
  <si>
    <t>Chlamydia trachomatis IgG</t>
  </si>
  <si>
    <t>Xét nghiệm Widal</t>
  </si>
  <si>
    <t>Free PSA</t>
  </si>
  <si>
    <t>CYFRA21-1(Phổi)</t>
  </si>
  <si>
    <t>CA72-4 (Dạ dày)</t>
  </si>
  <si>
    <t>Định lượng CA19-9 (Carbonhydrate antigen 19-9) [Máu]</t>
  </si>
  <si>
    <t>Progesterone</t>
  </si>
  <si>
    <t>Testosterone</t>
  </si>
  <si>
    <t>Prolactine</t>
  </si>
  <si>
    <t>Estradiol</t>
  </si>
  <si>
    <t>Giải phẫu bệnh</t>
  </si>
  <si>
    <t>Cell Block</t>
  </si>
  <si>
    <t>Glucose/Dịch</t>
  </si>
  <si>
    <t>Albumin/Dịch</t>
  </si>
  <si>
    <t>LDH/Dịch</t>
  </si>
  <si>
    <t>Ly tâm dịch, chẩn đoán tế bào học</t>
  </si>
  <si>
    <t>Đếm tế bào phân loại tế bào</t>
  </si>
  <si>
    <t>PCR lao (đàm/dịch/mủ/khác)</t>
  </si>
  <si>
    <t>Enchinococcus granulosis IgG</t>
  </si>
  <si>
    <t>Strongyloides stercoralis IgG</t>
  </si>
  <si>
    <t>Cysticercus cellulosae IgG</t>
  </si>
  <si>
    <t>Fasciola sp IgG</t>
  </si>
  <si>
    <t>Ascaris lumbricoides IgG</t>
  </si>
  <si>
    <t>Sero Filariasis IgG</t>
  </si>
  <si>
    <t>Gnathostoma spinigerum IgG</t>
  </si>
  <si>
    <t>Toxocara canis IgG</t>
  </si>
  <si>
    <t>Angiostrongylus cantonensis IgG</t>
  </si>
  <si>
    <t>Trichinella spiralis IgG</t>
  </si>
  <si>
    <t>Schitosoma mansoni IgG</t>
  </si>
  <si>
    <t>Paragoimus sp</t>
  </si>
  <si>
    <t>Clonorchis sinensis IgG</t>
  </si>
  <si>
    <t>Entamoeba histolytica IgG</t>
  </si>
  <si>
    <t>Cytomegalo virus IgG</t>
  </si>
  <si>
    <t>Cytomegalo virus IgM</t>
  </si>
  <si>
    <t>Điện di Hemoglobin</t>
  </si>
  <si>
    <t>PCR dịch màng bụng</t>
  </si>
  <si>
    <t>PCR dịch màng phổi</t>
  </si>
  <si>
    <t>OB testing (máu ẩn trong phân)</t>
  </si>
  <si>
    <t>Đinh lượng Fibrinogen (Tên khác: Định lượng yếu tố I), phương pháp trực tiếp, bằng máy tự động</t>
  </si>
  <si>
    <t>Đinh lượng Fibrinogen (Tên khác: Định lượng yếu tố I), phương pháp trực tiếp, bằng máy tự độngFIBRINOGEN (Tên khác: Định lượng yếu tố I), phương pháp trực tiếp, bằng máy tự động</t>
  </si>
  <si>
    <t>H.pylori Ab test nhanh</t>
  </si>
  <si>
    <t>Vi khuẩn nhuộm soi [dịch phết họng]</t>
  </si>
  <si>
    <t>H.pylori test nhanh</t>
  </si>
  <si>
    <t>Đo nhĩ lượng</t>
  </si>
  <si>
    <t>Đo phản xạ cơ bàn đạp</t>
  </si>
  <si>
    <t>Đo âm ốc tai (OAE)</t>
  </si>
  <si>
    <t xml:space="preserve">     (Áp dụng từ ngày 01/03/2024)</t>
  </si>
  <si>
    <t>Tân Phú, ngày 26 tháng 02 năm 2024</t>
  </si>
  <si>
    <t>Phẫu thuật cắt túi thừa bàng quang [gây tê]</t>
  </si>
  <si>
    <t>Cắt u ống niệu rốn và một phần bàng quang [gây tê]</t>
  </si>
  <si>
    <t xml:space="preserve">Nội soi tai </t>
  </si>
  <si>
    <t>Nội soi mũi</t>
  </si>
  <si>
    <t>Nội soi họng</t>
  </si>
  <si>
    <t>Lấy dị vật tai [Đơn giản 2 bên]</t>
  </si>
  <si>
    <t>Lấy dị vật tai [Đơn giản 1 bên]</t>
  </si>
  <si>
    <t>Đo thính lực đơn âm (PTA)</t>
  </si>
  <si>
    <t>tbm :47.5-75</t>
  </si>
  <si>
    <t>crea :21.8-30</t>
  </si>
  <si>
    <t>ure :21.8-30</t>
  </si>
  <si>
    <t>sgot-sgpt :43.6-60</t>
  </si>
  <si>
    <t>VDRL:80</t>
  </si>
  <si>
    <t>Heroin:80</t>
  </si>
  <si>
    <t>Ma tuy: 160</t>
  </si>
  <si>
    <t>Định lượng con trong mau :80</t>
  </si>
  <si>
    <t>NT : 27.8-50</t>
  </si>
  <si>
    <t>Virus test nhanh</t>
  </si>
  <si>
    <t>(Áp dụng dụng từ ngày 04/04/2024)</t>
  </si>
  <si>
    <t>Tân Phú, ngày 28 tháng 03 năm 2024</t>
  </si>
  <si>
    <t>Cắt u mỡ, u bã đậu vùng hàm mặt đường kính trên 5 cm [TMH,gây mê]</t>
  </si>
  <si>
    <t>Cắt u mỡ, u bã đậu vùng hàm mặt đường kính dưới 5 cm [TMH,gây mê]</t>
  </si>
  <si>
    <t>12.0092.0909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</si>
</sst>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_-;\-* #,##0.00_-;_-* &quot;-&quot;??_-;_-@_-"/>
    <numFmt numFmtId="165" formatCode="_(* #,##0.00_);_(* \(#,##0.00\);_(* &quot;-&quot;??_);_(@_)"/>
    <numFmt numFmtId="166" formatCode="_(* #,##0_);_(* \(#,##0\);_(* &quot;-&quot;??_);_(@_)"/>
    <numFmt numFmtId="167" formatCode="#.#"/>
    <numFmt numFmtId="168" formatCode="_(* #,##0.0_);_(* \(#,##0.0\);_(* &quot;-&quot;??_);_(@_)"/>
    <numFmt numFmtId="169" formatCode="_-* #,##0_-;\-* #,##0_-;_-* &quot;-&quot;??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sz val="16"/>
      <name val="Times New Roman"/>
      <family val="1"/>
    </font>
    <font>
      <sz val="10"/>
      <name val="Arial"/>
      <family val="2"/>
    </font>
    <font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4"/>
      <name val="Times New Roman"/>
      <family val="1"/>
    </font>
    <font>
      <b/>
      <sz val="14"/>
      <color theme="1"/>
      <name val="Times New Roman"/>
      <family val="1"/>
    </font>
    <font>
      <i/>
      <sz val="12.5"/>
      <name val="Times New Roman"/>
      <family val="1"/>
    </font>
    <font>
      <b/>
      <i/>
      <sz val="14"/>
      <name val="Times New Roman"/>
      <family val="1"/>
    </font>
    <font>
      <sz val="11"/>
      <color theme="1"/>
      <name val="Times New Roman"/>
      <family val="1"/>
    </font>
    <font>
      <sz val="10"/>
      <name val="VNI-Times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22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b/>
      <sz val="12"/>
      <color theme="1"/>
      <name val="Times New Roman"/>
      <family val="1"/>
    </font>
    <font>
      <b/>
      <sz val="12.5"/>
      <name val="Times New Roman"/>
      <family val="1"/>
    </font>
    <font>
      <sz val="12.5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sz val="10"/>
      <color indexed="8"/>
      <name val="Arial"/>
      <family val="2"/>
    </font>
    <font>
      <sz val="10"/>
      <color theme="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i/>
      <sz val="14"/>
      <name val="Times New Roman"/>
      <family val="1"/>
    </font>
    <font>
      <i/>
      <sz val="12"/>
      <name val="Times New Roman"/>
      <family val="1"/>
    </font>
    <font>
      <i/>
      <sz val="14"/>
      <color theme="1"/>
      <name val="Times New Roman"/>
      <family val="1"/>
    </font>
    <font>
      <i/>
      <sz val="11"/>
      <name val="Times New Roman"/>
      <family val="1"/>
    </font>
    <font>
      <sz val="10"/>
      <color rgb="FFFF0000"/>
      <name val="Times New Roman"/>
      <family val="1"/>
    </font>
    <font>
      <b/>
      <sz val="24"/>
      <name val="Times New Roman"/>
      <family val="1"/>
    </font>
    <font>
      <sz val="14"/>
      <color rgb="FF000000"/>
      <name val="Times New Roman"/>
      <family val="1"/>
    </font>
    <font>
      <b/>
      <sz val="9"/>
      <color indexed="81"/>
      <name val="Tahoma"/>
      <family val="2"/>
    </font>
    <font>
      <b/>
      <i/>
      <sz val="15"/>
      <name val="Times New Roman"/>
      <family val="1"/>
    </font>
    <font>
      <i/>
      <sz val="10"/>
      <name val="Times New Roman"/>
      <family val="1"/>
    </font>
    <font>
      <b/>
      <i/>
      <u/>
      <sz val="14"/>
      <name val="Times New Roman"/>
      <family val="1"/>
    </font>
    <font>
      <b/>
      <sz val="10.5"/>
      <name val="Times New Roman"/>
      <family val="1"/>
    </font>
    <font>
      <i/>
      <sz val="13"/>
      <name val="Times New Roman"/>
      <family val="1"/>
    </font>
    <font>
      <b/>
      <sz val="14"/>
      <color theme="0"/>
      <name val="Times New Roman"/>
      <family val="1"/>
    </font>
    <font>
      <sz val="9"/>
      <color indexed="81"/>
      <name val="Tahoma"/>
      <family val="2"/>
    </font>
    <font>
      <b/>
      <i/>
      <sz val="13"/>
      <name val="Times New Roman"/>
      <family val="1"/>
    </font>
    <font>
      <sz val="11"/>
      <name val="Calibri"/>
      <family val="2"/>
      <scheme val="minor"/>
    </font>
    <font>
      <sz val="11"/>
      <color theme="1"/>
      <name val="VNI-Times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17" fillId="0" borderId="0"/>
    <xf numFmtId="165" fontId="17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5" fontId="17" fillId="0" borderId="0" applyFont="0" applyFill="0" applyBorder="0" applyAlignment="0" applyProtection="0"/>
    <xf numFmtId="0" fontId="9" fillId="0" borderId="0"/>
    <xf numFmtId="0" fontId="58" fillId="0" borderId="0"/>
  </cellStyleXfs>
  <cellXfs count="122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5" xfId="0" applyFont="1" applyBorder="1" applyAlignment="1">
      <alignment horizontal="center" vertical="center" wrapText="1"/>
    </xf>
    <xf numFmtId="0" fontId="6" fillId="0" borderId="0" xfId="0" applyFont="1"/>
    <xf numFmtId="0" fontId="6" fillId="0" borderId="7" xfId="2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6" fontId="12" fillId="0" borderId="0" xfId="1" applyNumberFormat="1" applyFont="1" applyBorder="1" applyAlignment="1">
      <alignment horizontal="right"/>
    </xf>
    <xf numFmtId="0" fontId="12" fillId="0" borderId="0" xfId="0" applyFont="1"/>
    <xf numFmtId="166" fontId="12" fillId="0" borderId="7" xfId="1" applyNumberFormat="1" applyFont="1" applyBorder="1" applyAlignment="1">
      <alignment horizontal="right"/>
    </xf>
    <xf numFmtId="0" fontId="12" fillId="0" borderId="0" xfId="3" applyFont="1" applyAlignment="1">
      <alignment horizontal="center" vertical="center" wrapText="1"/>
    </xf>
    <xf numFmtId="0" fontId="6" fillId="0" borderId="0" xfId="3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0" borderId="0" xfId="3" applyFont="1" applyAlignment="1">
      <alignment horizontal="left" vertical="center" wrapText="1"/>
    </xf>
    <xf numFmtId="0" fontId="6" fillId="0" borderId="0" xfId="3" applyFont="1" applyAlignment="1">
      <alignment horizontal="center" vertical="center" wrapText="1"/>
    </xf>
    <xf numFmtId="0" fontId="6" fillId="0" borderId="0" xfId="4" applyFont="1" applyAlignment="1">
      <alignment horizontal="center" vertical="center" wrapText="1"/>
    </xf>
    <xf numFmtId="3" fontId="12" fillId="0" borderId="7" xfId="3" applyNumberFormat="1" applyFont="1" applyBorder="1" applyAlignment="1">
      <alignment horizontal="center" vertical="center" wrapText="1"/>
    </xf>
    <xf numFmtId="0" fontId="12" fillId="0" borderId="7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7" fillId="0" borderId="7" xfId="3" applyFont="1" applyBorder="1" applyAlignment="1">
      <alignment horizontal="left" vertical="center"/>
    </xf>
    <xf numFmtId="0" fontId="12" fillId="4" borderId="7" xfId="3" applyFont="1" applyFill="1" applyBorder="1" applyAlignment="1">
      <alignment horizontal="left" vertical="center" wrapText="1"/>
    </xf>
    <xf numFmtId="0" fontId="20" fillId="0" borderId="0" xfId="4" applyFont="1" applyAlignment="1">
      <alignment vertical="center"/>
    </xf>
    <xf numFmtId="0" fontId="21" fillId="0" borderId="7" xfId="2" applyFont="1" applyBorder="1" applyAlignment="1">
      <alignment horizontal="center" vertical="center" wrapText="1"/>
    </xf>
    <xf numFmtId="0" fontId="22" fillId="0" borderId="7" xfId="2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/>
    </xf>
    <xf numFmtId="0" fontId="23" fillId="0" borderId="0" xfId="3" applyFont="1" applyAlignment="1">
      <alignment horizontal="center"/>
    </xf>
    <xf numFmtId="0" fontId="4" fillId="0" borderId="0" xfId="4" applyFont="1"/>
    <xf numFmtId="0" fontId="6" fillId="0" borderId="0" xfId="2" applyFont="1"/>
    <xf numFmtId="0" fontId="3" fillId="0" borderId="0" xfId="2" applyFont="1"/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7" fillId="0" borderId="0" xfId="3" applyFont="1" applyAlignment="1">
      <alignment horizontal="left"/>
    </xf>
    <xf numFmtId="0" fontId="2" fillId="0" borderId="0" xfId="3" applyFont="1"/>
    <xf numFmtId="3" fontId="20" fillId="0" borderId="0" xfId="3" applyNumberFormat="1" applyFont="1" applyAlignment="1">
      <alignment horizontal="center"/>
    </xf>
    <xf numFmtId="0" fontId="7" fillId="0" borderId="0" xfId="3" applyFont="1"/>
    <xf numFmtId="0" fontId="21" fillId="0" borderId="0" xfId="3" applyFont="1" applyAlignment="1">
      <alignment horizontal="center" vertical="center"/>
    </xf>
    <xf numFmtId="0" fontId="26" fillId="0" borderId="0" xfId="3" applyFont="1" applyAlignment="1">
      <alignment horizontal="center" vertical="center"/>
    </xf>
    <xf numFmtId="166" fontId="20" fillId="0" borderId="0" xfId="5" applyNumberFormat="1" applyFont="1" applyAlignment="1">
      <alignment horizontal="center" vertical="center"/>
    </xf>
    <xf numFmtId="0" fontId="2" fillId="0" borderId="0" xfId="3" applyFont="1" applyAlignment="1">
      <alignment horizontal="center" vertical="center"/>
    </xf>
    <xf numFmtId="0" fontId="20" fillId="0" borderId="0" xfId="3" applyFont="1" applyAlignment="1">
      <alignment horizontal="center" vertical="center"/>
    </xf>
    <xf numFmtId="0" fontId="2" fillId="2" borderId="0" xfId="3" applyFont="1" applyFill="1" applyAlignment="1">
      <alignment horizontal="center" vertical="center"/>
    </xf>
    <xf numFmtId="0" fontId="20" fillId="3" borderId="0" xfId="3" applyFont="1" applyFill="1" applyAlignment="1">
      <alignment horizontal="center" vertical="center"/>
    </xf>
    <xf numFmtId="3" fontId="12" fillId="0" borderId="0" xfId="3" applyNumberFormat="1" applyFont="1" applyAlignment="1">
      <alignment horizontal="center" vertical="center" wrapText="1"/>
    </xf>
    <xf numFmtId="0" fontId="27" fillId="0" borderId="0" xfId="3" applyFont="1" applyAlignment="1">
      <alignment horizontal="center"/>
    </xf>
    <xf numFmtId="0" fontId="12" fillId="0" borderId="0" xfId="4" applyFont="1" applyAlignment="1">
      <alignment vertical="center" wrapText="1"/>
    </xf>
    <xf numFmtId="0" fontId="6" fillId="0" borderId="0" xfId="4" applyFont="1" applyAlignment="1">
      <alignment vertical="center" wrapText="1"/>
    </xf>
    <xf numFmtId="0" fontId="3" fillId="0" borderId="0" xfId="4" applyFont="1"/>
    <xf numFmtId="0" fontId="10" fillId="2" borderId="7" xfId="4" applyFont="1" applyFill="1" applyBorder="1" applyAlignment="1">
      <alignment horizontal="center" vertical="center"/>
    </xf>
    <xf numFmtId="0" fontId="3" fillId="0" borderId="0" xfId="2" applyFont="1" applyAlignment="1">
      <alignment horizontal="center"/>
    </xf>
    <xf numFmtId="0" fontId="7" fillId="0" borderId="0" xfId="2" applyFont="1"/>
    <xf numFmtId="166" fontId="12" fillId="0" borderId="0" xfId="5" applyNumberFormat="1" applyFont="1" applyBorder="1" applyAlignment="1">
      <alignment horizontal="left" wrapText="1"/>
    </xf>
    <xf numFmtId="0" fontId="12" fillId="0" borderId="0" xfId="2" applyFont="1"/>
    <xf numFmtId="0" fontId="12" fillId="0" borderId="0" xfId="4" applyFont="1" applyAlignment="1">
      <alignment horizontal="center"/>
    </xf>
    <xf numFmtId="0" fontId="7" fillId="0" borderId="0" xfId="4" applyFont="1" applyAlignment="1">
      <alignment horizontal="center"/>
    </xf>
    <xf numFmtId="0" fontId="6" fillId="0" borderId="0" xfId="2" applyFont="1" applyAlignment="1">
      <alignment vertical="center"/>
    </xf>
    <xf numFmtId="0" fontId="6" fillId="0" borderId="0" xfId="4" applyFont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0" fontId="7" fillId="0" borderId="0" xfId="2" applyFont="1" applyAlignment="1">
      <alignment vertical="center"/>
    </xf>
    <xf numFmtId="0" fontId="32" fillId="0" borderId="0" xfId="2" applyFont="1"/>
    <xf numFmtId="0" fontId="7" fillId="0" borderId="0" xfId="4" applyFont="1" applyAlignment="1">
      <alignment horizontal="center" vertical="center"/>
    </xf>
    <xf numFmtId="0" fontId="7" fillId="0" borderId="0" xfId="4" applyFont="1"/>
    <xf numFmtId="0" fontId="2" fillId="0" borderId="0" xfId="4" applyFont="1"/>
    <xf numFmtId="0" fontId="20" fillId="0" borderId="0" xfId="4" applyFont="1"/>
    <xf numFmtId="0" fontId="2" fillId="0" borderId="0" xfId="4" applyFont="1" applyAlignment="1">
      <alignment horizontal="center" vertical="center"/>
    </xf>
    <xf numFmtId="0" fontId="4" fillId="0" borderId="0" xfId="4" applyFont="1" applyAlignment="1">
      <alignment horizontal="center"/>
    </xf>
    <xf numFmtId="0" fontId="2" fillId="4" borderId="0" xfId="4" applyFont="1" applyFill="1"/>
    <xf numFmtId="0" fontId="28" fillId="0" borderId="0" xfId="4" applyFont="1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6" fillId="0" borderId="0" xfId="2" applyFont="1" applyAlignment="1">
      <alignment horizontal="center" vertical="center" wrapText="1"/>
    </xf>
    <xf numFmtId="0" fontId="2" fillId="0" borderId="0" xfId="4" applyFont="1" applyAlignment="1">
      <alignment vertical="center"/>
    </xf>
    <xf numFmtId="0" fontId="12" fillId="0" borderId="7" xfId="4" applyFont="1" applyBorder="1" applyAlignment="1">
      <alignment horizontal="left" vertical="center" wrapText="1"/>
    </xf>
    <xf numFmtId="166" fontId="12" fillId="4" borderId="7" xfId="5" applyNumberFormat="1" applyFont="1" applyFill="1" applyBorder="1" applyAlignment="1">
      <alignment horizontal="center" vertical="center"/>
    </xf>
    <xf numFmtId="0" fontId="27" fillId="0" borderId="12" xfId="6" applyFont="1" applyBorder="1" applyAlignment="1">
      <alignment horizontal="justify" vertical="center"/>
    </xf>
    <xf numFmtId="4" fontId="7" fillId="0" borderId="0" xfId="4" quotePrefix="1" applyNumberFormat="1" applyFont="1" applyAlignment="1">
      <alignment vertical="center"/>
    </xf>
    <xf numFmtId="166" fontId="12" fillId="2" borderId="7" xfId="5" applyNumberFormat="1" applyFont="1" applyFill="1" applyBorder="1" applyAlignment="1">
      <alignment horizontal="center" vertical="center"/>
    </xf>
    <xf numFmtId="0" fontId="7" fillId="0" borderId="0" xfId="4" applyFont="1" applyAlignment="1">
      <alignment vertical="center"/>
    </xf>
    <xf numFmtId="167" fontId="7" fillId="0" borderId="0" xfId="4" quotePrefix="1" applyNumberFormat="1" applyFont="1" applyAlignment="1">
      <alignment vertical="center"/>
    </xf>
    <xf numFmtId="0" fontId="12" fillId="0" borderId="0" xfId="4" applyFont="1" applyAlignment="1">
      <alignment horizontal="left" vertical="center" wrapText="1"/>
    </xf>
    <xf numFmtId="4" fontId="7" fillId="0" borderId="0" xfId="4" quotePrefix="1" applyNumberFormat="1" applyFont="1"/>
    <xf numFmtId="0" fontId="12" fillId="0" borderId="0" xfId="4" applyFont="1" applyAlignment="1">
      <alignment vertical="center"/>
    </xf>
    <xf numFmtId="0" fontId="20" fillId="4" borderId="0" xfId="4" applyFont="1" applyFill="1"/>
    <xf numFmtId="0" fontId="20" fillId="4" borderId="0" xfId="4" applyFont="1" applyFill="1" applyAlignment="1">
      <alignment horizontal="center"/>
    </xf>
    <xf numFmtId="0" fontId="7" fillId="2" borderId="0" xfId="4" applyFont="1" applyFill="1" applyAlignment="1">
      <alignment horizontal="center"/>
    </xf>
    <xf numFmtId="0" fontId="7" fillId="4" borderId="0" xfId="4" applyFont="1" applyFill="1"/>
    <xf numFmtId="0" fontId="4" fillId="2" borderId="0" xfId="4" applyFont="1" applyFill="1" applyAlignment="1">
      <alignment horizontal="center"/>
    </xf>
    <xf numFmtId="0" fontId="4" fillId="4" borderId="0" xfId="4" applyFont="1" applyFill="1"/>
    <xf numFmtId="0" fontId="2" fillId="4" borderId="0" xfId="4" applyFont="1" applyFill="1" applyAlignment="1">
      <alignment horizontal="center"/>
    </xf>
    <xf numFmtId="0" fontId="2" fillId="0" borderId="0" xfId="4" applyFont="1" applyAlignment="1">
      <alignment horizontal="center"/>
    </xf>
    <xf numFmtId="0" fontId="26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12" fillId="0" borderId="7" xfId="4" applyFont="1" applyBorder="1" applyAlignment="1">
      <alignment horizontal="left" vertical="center"/>
    </xf>
    <xf numFmtId="166" fontId="10" fillId="4" borderId="7" xfId="5" applyNumberFormat="1" applyFont="1" applyFill="1" applyBorder="1" applyAlignment="1">
      <alignment vertical="center"/>
    </xf>
    <xf numFmtId="166" fontId="12" fillId="4" borderId="7" xfId="5" applyNumberFormat="1" applyFont="1" applyFill="1" applyBorder="1" applyAlignment="1">
      <alignment vertical="center"/>
    </xf>
    <xf numFmtId="166" fontId="10" fillId="2" borderId="7" xfId="5" applyNumberFormat="1" applyFont="1" applyFill="1" applyBorder="1" applyAlignment="1">
      <alignment vertical="center"/>
    </xf>
    <xf numFmtId="166" fontId="12" fillId="0" borderId="7" xfId="5" applyNumberFormat="1" applyFont="1" applyBorder="1" applyAlignment="1">
      <alignment horizontal="right" vertical="center"/>
    </xf>
    <xf numFmtId="166" fontId="10" fillId="2" borderId="7" xfId="5" applyNumberFormat="1" applyFont="1" applyFill="1" applyBorder="1" applyAlignment="1">
      <alignment horizontal="right" vertical="center"/>
    </xf>
    <xf numFmtId="166" fontId="10" fillId="2" borderId="0" xfId="5" applyNumberFormat="1" applyFont="1" applyFill="1" applyBorder="1" applyAlignment="1">
      <alignment horizontal="right" vertical="center"/>
    </xf>
    <xf numFmtId="0" fontId="37" fillId="0" borderId="0" xfId="4" applyFont="1"/>
    <xf numFmtId="0" fontId="38" fillId="0" borderId="0" xfId="4" applyFont="1" applyAlignment="1">
      <alignment horizontal="center"/>
    </xf>
    <xf numFmtId="0" fontId="36" fillId="4" borderId="0" xfId="4" applyFont="1" applyFill="1"/>
    <xf numFmtId="166" fontId="12" fillId="0" borderId="7" xfId="5" applyNumberFormat="1" applyFont="1" applyBorder="1" applyAlignment="1">
      <alignment vertical="center"/>
    </xf>
    <xf numFmtId="166" fontId="12" fillId="0" borderId="7" xfId="5" applyNumberFormat="1" applyFont="1" applyBorder="1" applyAlignment="1">
      <alignment vertical="center" wrapText="1"/>
    </xf>
    <xf numFmtId="166" fontId="12" fillId="0" borderId="7" xfId="5" applyNumberFormat="1" applyFont="1" applyBorder="1" applyAlignment="1">
      <alignment horizontal="left" vertical="center"/>
    </xf>
    <xf numFmtId="0" fontId="10" fillId="0" borderId="7" xfId="4" applyFont="1" applyBorder="1" applyAlignment="1">
      <alignment horizontal="left" vertical="center" wrapText="1"/>
    </xf>
    <xf numFmtId="0" fontId="37" fillId="0" borderId="0" xfId="4" applyFont="1" applyAlignment="1">
      <alignment horizontal="center" vertical="center" wrapText="1"/>
    </xf>
    <xf numFmtId="0" fontId="12" fillId="0" borderId="0" xfId="4" applyFont="1" applyAlignment="1">
      <alignment horizontal="center" vertical="center"/>
    </xf>
    <xf numFmtId="0" fontId="27" fillId="0" borderId="0" xfId="4" applyFont="1"/>
    <xf numFmtId="166" fontId="27" fillId="0" borderId="0" xfId="5" applyNumberFormat="1" applyFont="1"/>
    <xf numFmtId="166" fontId="10" fillId="4" borderId="7" xfId="5" applyNumberFormat="1" applyFont="1" applyFill="1" applyBorder="1" applyAlignment="1">
      <alignment horizontal="right" vertical="center"/>
    </xf>
    <xf numFmtId="166" fontId="12" fillId="4" borderId="7" xfId="5" applyNumberFormat="1" applyFont="1" applyFill="1" applyBorder="1" applyAlignment="1">
      <alignment horizontal="right" vertical="center"/>
    </xf>
    <xf numFmtId="0" fontId="16" fillId="0" borderId="0" xfId="4" applyFont="1"/>
    <xf numFmtId="166" fontId="12" fillId="0" borderId="7" xfId="5" applyNumberFormat="1" applyFont="1" applyBorder="1" applyAlignment="1">
      <alignment horizontal="center" vertical="center"/>
    </xf>
    <xf numFmtId="166" fontId="16" fillId="0" borderId="7" xfId="5" applyNumberFormat="1" applyFont="1" applyBorder="1"/>
    <xf numFmtId="166" fontId="27" fillId="0" borderId="0" xfId="4" applyNumberFormat="1" applyFont="1"/>
    <xf numFmtId="0" fontId="12" fillId="4" borderId="0" xfId="4" applyFont="1" applyFill="1" applyAlignment="1">
      <alignment vertical="center"/>
    </xf>
    <xf numFmtId="0" fontId="12" fillId="0" borderId="0" xfId="2" applyFont="1" applyAlignment="1">
      <alignment vertical="center"/>
    </xf>
    <xf numFmtId="166" fontId="12" fillId="0" borderId="7" xfId="5" applyNumberFormat="1" applyFont="1" applyBorder="1" applyAlignment="1">
      <alignment horizontal="right" vertical="center" wrapText="1"/>
    </xf>
    <xf numFmtId="166" fontId="2" fillId="0" borderId="7" xfId="5" applyNumberFormat="1" applyFont="1" applyBorder="1" applyAlignment="1">
      <alignment horizontal="center" vertical="center" wrapText="1"/>
    </xf>
    <xf numFmtId="0" fontId="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2" fillId="4" borderId="0" xfId="4" applyFont="1" applyFill="1" applyAlignment="1">
      <alignment horizontal="center" vertical="center"/>
    </xf>
    <xf numFmtId="0" fontId="7" fillId="4" borderId="0" xfId="4" applyFont="1" applyFill="1" applyAlignment="1">
      <alignment horizontal="center" vertical="center"/>
    </xf>
    <xf numFmtId="0" fontId="27" fillId="0" borderId="0" xfId="4" applyFont="1" applyAlignment="1">
      <alignment vertical="center"/>
    </xf>
    <xf numFmtId="0" fontId="32" fillId="0" borderId="0" xfId="2" applyFont="1" applyAlignment="1">
      <alignment horizontal="center" vertical="center"/>
    </xf>
    <xf numFmtId="0" fontId="38" fillId="0" borderId="0" xfId="4" applyFont="1" applyAlignment="1">
      <alignment horizontal="center" vertical="center"/>
    </xf>
    <xf numFmtId="0" fontId="37" fillId="0" borderId="0" xfId="4" applyFont="1" applyAlignment="1">
      <alignment vertical="center"/>
    </xf>
    <xf numFmtId="0" fontId="2" fillId="4" borderId="0" xfId="4" applyFont="1" applyFill="1" applyAlignment="1">
      <alignment vertical="center"/>
    </xf>
    <xf numFmtId="0" fontId="12" fillId="0" borderId="6" xfId="4" applyFont="1" applyBorder="1" applyAlignment="1">
      <alignment vertical="center"/>
    </xf>
    <xf numFmtId="166" fontId="37" fillId="0" borderId="7" xfId="5" applyNumberFormat="1" applyFont="1" applyBorder="1" applyAlignment="1">
      <alignment vertical="center" wrapText="1"/>
    </xf>
    <xf numFmtId="166" fontId="40" fillId="0" borderId="7" xfId="5" applyNumberFormat="1" applyFont="1" applyBorder="1" applyAlignment="1">
      <alignment horizontal="left" vertical="center" wrapText="1"/>
    </xf>
    <xf numFmtId="166" fontId="10" fillId="2" borderId="0" xfId="5" applyNumberFormat="1" applyFont="1" applyFill="1" applyBorder="1" applyAlignment="1">
      <alignment vertical="center"/>
    </xf>
    <xf numFmtId="0" fontId="6" fillId="0" borderId="7" xfId="4" applyFont="1" applyBorder="1" applyAlignment="1">
      <alignment horizontal="left" vertical="center" wrapText="1"/>
    </xf>
    <xf numFmtId="166" fontId="11" fillId="2" borderId="7" xfId="5" applyNumberFormat="1" applyFont="1" applyFill="1" applyBorder="1" applyAlignment="1">
      <alignment vertical="center"/>
    </xf>
    <xf numFmtId="166" fontId="11" fillId="2" borderId="0" xfId="5" applyNumberFormat="1" applyFont="1" applyFill="1" applyBorder="1" applyAlignment="1">
      <alignment vertical="center"/>
    </xf>
    <xf numFmtId="0" fontId="25" fillId="4" borderId="0" xfId="4" applyFont="1" applyFill="1"/>
    <xf numFmtId="0" fontId="30" fillId="4" borderId="0" xfId="4" applyFont="1" applyFill="1"/>
    <xf numFmtId="0" fontId="5" fillId="0" borderId="0" xfId="4" applyFont="1" applyAlignment="1">
      <alignment horizontal="center"/>
    </xf>
    <xf numFmtId="3" fontId="21" fillId="2" borderId="0" xfId="3" applyNumberFormat="1" applyFont="1" applyFill="1" applyAlignment="1">
      <alignment horizontal="center" vertical="center"/>
    </xf>
    <xf numFmtId="0" fontId="6" fillId="4" borderId="0" xfId="4" applyFont="1" applyFill="1" applyAlignment="1">
      <alignment horizontal="center" vertical="center" wrapText="1"/>
    </xf>
    <xf numFmtId="166" fontId="33" fillId="4" borderId="7" xfId="5" applyNumberFormat="1" applyFont="1" applyFill="1" applyBorder="1" applyAlignment="1">
      <alignment vertical="center"/>
    </xf>
    <xf numFmtId="166" fontId="7" fillId="2" borderId="0" xfId="5" applyNumberFormat="1" applyFont="1" applyFill="1" applyBorder="1" applyAlignment="1">
      <alignment vertical="center"/>
    </xf>
    <xf numFmtId="166" fontId="12" fillId="2" borderId="7" xfId="5" applyNumberFormat="1" applyFont="1" applyFill="1" applyBorder="1" applyAlignment="1">
      <alignment vertical="center"/>
    </xf>
    <xf numFmtId="166" fontId="25" fillId="4" borderId="7" xfId="5" applyNumberFormat="1" applyFont="1" applyFill="1" applyBorder="1" applyAlignment="1">
      <alignment vertical="center" wrapText="1"/>
    </xf>
    <xf numFmtId="166" fontId="33" fillId="0" borderId="7" xfId="5" applyNumberFormat="1" applyFont="1" applyFill="1" applyBorder="1" applyAlignment="1">
      <alignment vertical="center"/>
    </xf>
    <xf numFmtId="166" fontId="33" fillId="2" borderId="7" xfId="5" applyNumberFormat="1" applyFont="1" applyFill="1" applyBorder="1" applyAlignment="1">
      <alignment vertical="center"/>
    </xf>
    <xf numFmtId="0" fontId="11" fillId="2" borderId="7" xfId="4" applyFont="1" applyFill="1" applyBorder="1" applyAlignment="1">
      <alignment horizontal="center" vertical="center"/>
    </xf>
    <xf numFmtId="0" fontId="11" fillId="2" borderId="0" xfId="4" applyFont="1" applyFill="1" applyAlignment="1">
      <alignment horizontal="center" vertical="center"/>
    </xf>
    <xf numFmtId="0" fontId="11" fillId="0" borderId="0" xfId="4" applyFont="1" applyAlignment="1">
      <alignment horizontal="left" vertical="center" wrapText="1"/>
    </xf>
    <xf numFmtId="166" fontId="33" fillId="2" borderId="0" xfId="5" applyNumberFormat="1" applyFont="1" applyFill="1" applyBorder="1" applyAlignment="1">
      <alignment vertical="center"/>
    </xf>
    <xf numFmtId="0" fontId="12" fillId="0" borderId="0" xfId="4" applyFont="1"/>
    <xf numFmtId="0" fontId="42" fillId="4" borderId="0" xfId="4" applyFont="1" applyFill="1" applyAlignment="1">
      <alignment horizontal="center"/>
    </xf>
    <xf numFmtId="0" fontId="6" fillId="2" borderId="0" xfId="4" applyFont="1" applyFill="1" applyAlignment="1">
      <alignment horizontal="center"/>
    </xf>
    <xf numFmtId="0" fontId="41" fillId="0" borderId="0" xfId="4" applyFont="1" applyAlignment="1">
      <alignment horizontal="right" vertical="center"/>
    </xf>
    <xf numFmtId="0" fontId="3" fillId="2" borderId="0" xfId="4" applyFont="1" applyFill="1" applyAlignment="1">
      <alignment horizontal="center"/>
    </xf>
    <xf numFmtId="0" fontId="3" fillId="2" borderId="0" xfId="4" applyFont="1" applyFill="1"/>
    <xf numFmtId="0" fontId="27" fillId="2" borderId="0" xfId="4" applyFont="1" applyFill="1"/>
    <xf numFmtId="0" fontId="27" fillId="2" borderId="0" xfId="4" applyFont="1" applyFill="1" applyAlignment="1">
      <alignment horizontal="center"/>
    </xf>
    <xf numFmtId="0" fontId="13" fillId="2" borderId="7" xfId="4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3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/>
    </xf>
    <xf numFmtId="0" fontId="7" fillId="2" borderId="0" xfId="4" applyFont="1" applyFill="1" applyAlignment="1">
      <alignment vertical="center"/>
    </xf>
    <xf numFmtId="166" fontId="7" fillId="2" borderId="0" xfId="5" applyNumberFormat="1" applyFont="1" applyFill="1" applyBorder="1" applyAlignment="1">
      <alignment horizontal="right" vertical="center"/>
    </xf>
    <xf numFmtId="0" fontId="7" fillId="3" borderId="0" xfId="4" applyFont="1" applyFill="1" applyAlignment="1">
      <alignment vertical="center"/>
    </xf>
    <xf numFmtId="0" fontId="27" fillId="0" borderId="0" xfId="4" applyFont="1" applyAlignment="1">
      <alignment vertical="center" wrapText="1"/>
    </xf>
    <xf numFmtId="0" fontId="4" fillId="2" borderId="0" xfId="4" applyFont="1" applyFill="1" applyAlignment="1">
      <alignment horizontal="center" vertical="center"/>
    </xf>
    <xf numFmtId="166" fontId="25" fillId="2" borderId="0" xfId="5" applyNumberFormat="1" applyFont="1" applyFill="1" applyBorder="1" applyAlignment="1">
      <alignment vertical="center"/>
    </xf>
    <xf numFmtId="166" fontId="27" fillId="2" borderId="0" xfId="5" applyNumberFormat="1" applyFont="1" applyFill="1" applyBorder="1" applyAlignment="1">
      <alignment horizontal="right"/>
    </xf>
    <xf numFmtId="0" fontId="44" fillId="2" borderId="0" xfId="4" applyFont="1" applyFill="1" applyAlignment="1">
      <alignment horizontal="right"/>
    </xf>
    <xf numFmtId="0" fontId="27" fillId="2" borderId="0" xfId="4" applyFont="1" applyFill="1" applyAlignment="1">
      <alignment horizontal="left"/>
    </xf>
    <xf numFmtId="0" fontId="3" fillId="2" borderId="0" xfId="4" applyFont="1" applyFill="1" applyAlignment="1">
      <alignment horizontal="left"/>
    </xf>
    <xf numFmtId="0" fontId="18" fillId="4" borderId="7" xfId="7" applyFont="1" applyFill="1" applyBorder="1" applyAlignment="1">
      <alignment horizontal="center" vertical="center"/>
    </xf>
    <xf numFmtId="0" fontId="13" fillId="0" borderId="0" xfId="4" applyFont="1" applyAlignment="1">
      <alignment horizontal="center"/>
    </xf>
    <xf numFmtId="0" fontId="6" fillId="0" borderId="0" xfId="4" applyFont="1"/>
    <xf numFmtId="0" fontId="45" fillId="4" borderId="0" xfId="4" applyFont="1" applyFill="1"/>
    <xf numFmtId="0" fontId="11" fillId="0" borderId="7" xfId="4" applyFont="1" applyBorder="1" applyAlignment="1">
      <alignment vertical="center"/>
    </xf>
    <xf numFmtId="166" fontId="25" fillId="4" borderId="0" xfId="5" applyNumberFormat="1" applyFont="1" applyFill="1" applyBorder="1" applyAlignment="1">
      <alignment vertical="center"/>
    </xf>
    <xf numFmtId="0" fontId="12" fillId="0" borderId="7" xfId="4" applyFont="1" applyBorder="1" applyAlignment="1">
      <alignment vertical="center"/>
    </xf>
    <xf numFmtId="0" fontId="7" fillId="0" borderId="0" xfId="4" applyFont="1" applyAlignment="1">
      <alignment horizontal="left"/>
    </xf>
    <xf numFmtId="0" fontId="10" fillId="4" borderId="0" xfId="4" applyFont="1" applyFill="1"/>
    <xf numFmtId="0" fontId="33" fillId="4" borderId="0" xfId="4" applyFont="1" applyFill="1"/>
    <xf numFmtId="0" fontId="4" fillId="0" borderId="0" xfId="4" applyFont="1" applyAlignment="1">
      <alignment horizontal="left"/>
    </xf>
    <xf numFmtId="166" fontId="6" fillId="0" borderId="7" xfId="4" applyNumberFormat="1" applyFont="1" applyBorder="1" applyAlignment="1">
      <alignment horizontal="center" vertical="center"/>
    </xf>
    <xf numFmtId="0" fontId="12" fillId="2" borderId="7" xfId="4" applyFont="1" applyFill="1" applyBorder="1" applyAlignment="1">
      <alignment horizontal="center" vertical="center"/>
    </xf>
    <xf numFmtId="166" fontId="12" fillId="2" borderId="7" xfId="5" applyNumberFormat="1" applyFont="1" applyFill="1" applyBorder="1" applyAlignment="1">
      <alignment horizontal="right" vertical="center"/>
    </xf>
    <xf numFmtId="0" fontId="27" fillId="0" borderId="13" xfId="6" applyFont="1" applyBorder="1" applyAlignment="1">
      <alignment horizontal="justify" vertical="center"/>
    </xf>
    <xf numFmtId="0" fontId="12" fillId="2" borderId="7" xfId="4" applyFont="1" applyFill="1" applyBorder="1" applyAlignment="1">
      <alignment vertical="center"/>
    </xf>
    <xf numFmtId="166" fontId="6" fillId="2" borderId="7" xfId="5" applyNumberFormat="1" applyFont="1" applyFill="1" applyBorder="1" applyAlignment="1">
      <alignment horizontal="right" vertical="center"/>
    </xf>
    <xf numFmtId="166" fontId="12" fillId="2" borderId="0" xfId="5" applyNumberFormat="1" applyFont="1" applyFill="1" applyBorder="1" applyAlignment="1">
      <alignment horizontal="right" vertical="center"/>
    </xf>
    <xf numFmtId="0" fontId="12" fillId="2" borderId="0" xfId="4" applyFont="1" applyFill="1" applyAlignment="1">
      <alignment horizontal="center" vertical="center"/>
    </xf>
    <xf numFmtId="0" fontId="12" fillId="2" borderId="0" xfId="4" applyFont="1" applyFill="1" applyAlignment="1">
      <alignment vertical="center"/>
    </xf>
    <xf numFmtId="0" fontId="18" fillId="4" borderId="7" xfId="7" applyFont="1" applyFill="1" applyBorder="1" applyAlignment="1">
      <alignment horizontal="center" vertical="center" wrapText="1"/>
    </xf>
    <xf numFmtId="0" fontId="12" fillId="2" borderId="7" xfId="4" applyFont="1" applyFill="1" applyBorder="1" applyAlignment="1">
      <alignment vertical="center" wrapText="1"/>
    </xf>
    <xf numFmtId="0" fontId="12" fillId="0" borderId="7" xfId="4" applyFont="1" applyBorder="1" applyAlignment="1">
      <alignment vertical="center" wrapText="1"/>
    </xf>
    <xf numFmtId="166" fontId="10" fillId="3" borderId="7" xfId="5" applyNumberFormat="1" applyFont="1" applyFill="1" applyBorder="1" applyAlignment="1">
      <alignment vertical="center"/>
    </xf>
    <xf numFmtId="0" fontId="6" fillId="0" borderId="18" xfId="4" applyFont="1" applyBorder="1" applyAlignment="1">
      <alignment horizontal="center"/>
    </xf>
    <xf numFmtId="0" fontId="6" fillId="0" borderId="7" xfId="4" applyFont="1" applyBorder="1" applyAlignment="1">
      <alignment horizontal="center"/>
    </xf>
    <xf numFmtId="166" fontId="12" fillId="0" borderId="19" xfId="5" applyNumberFormat="1" applyFont="1" applyBorder="1" applyAlignment="1">
      <alignment horizontal="right"/>
    </xf>
    <xf numFmtId="0" fontId="12" fillId="0" borderId="18" xfId="4" applyFont="1" applyBorder="1" applyAlignment="1">
      <alignment horizontal="center"/>
    </xf>
    <xf numFmtId="0" fontId="12" fillId="0" borderId="7" xfId="4" applyFont="1" applyBorder="1"/>
    <xf numFmtId="0" fontId="12" fillId="0" borderId="7" xfId="4" quotePrefix="1" applyFont="1" applyBorder="1"/>
    <xf numFmtId="166" fontId="6" fillId="0" borderId="19" xfId="5" applyNumberFormat="1" applyFont="1" applyBorder="1" applyAlignment="1">
      <alignment horizontal="center"/>
    </xf>
    <xf numFmtId="0" fontId="12" fillId="0" borderId="7" xfId="4" applyFont="1" applyBorder="1" applyAlignment="1">
      <alignment horizontal="left"/>
    </xf>
    <xf numFmtId="0" fontId="12" fillId="0" borderId="20" xfId="4" applyFont="1" applyBorder="1" applyAlignment="1">
      <alignment horizontal="center"/>
    </xf>
    <xf numFmtId="0" fontId="12" fillId="0" borderId="21" xfId="4" applyFont="1" applyBorder="1" applyAlignment="1">
      <alignment horizontal="left"/>
    </xf>
    <xf numFmtId="0" fontId="12" fillId="0" borderId="0" xfId="4" applyFont="1" applyAlignment="1">
      <alignment horizontal="left"/>
    </xf>
    <xf numFmtId="166" fontId="12" fillId="0" borderId="0" xfId="5" applyNumberFormat="1" applyFont="1" applyBorder="1" applyAlignment="1">
      <alignment horizontal="right"/>
    </xf>
    <xf numFmtId="0" fontId="12" fillId="0" borderId="7" xfId="4" applyFont="1" applyBorder="1" applyAlignment="1">
      <alignment horizontal="center" vertical="center" wrapText="1"/>
    </xf>
    <xf numFmtId="0" fontId="8" fillId="0" borderId="0" xfId="4" applyFont="1" applyAlignment="1">
      <alignment horizontal="center"/>
    </xf>
    <xf numFmtId="0" fontId="16" fillId="4" borderId="0" xfId="4" applyFont="1" applyFill="1"/>
    <xf numFmtId="0" fontId="38" fillId="0" borderId="0" xfId="4" applyFont="1" applyAlignment="1">
      <alignment horizontal="center" vertical="center" wrapText="1"/>
    </xf>
    <xf numFmtId="49" fontId="47" fillId="0" borderId="24" xfId="4" applyNumberFormat="1" applyFont="1" applyBorder="1" applyAlignment="1">
      <alignment horizontal="left" vertical="center" wrapText="1" shrinkToFit="1"/>
    </xf>
    <xf numFmtId="0" fontId="13" fillId="4" borderId="7" xfId="4" applyFont="1" applyFill="1" applyBorder="1" applyAlignment="1">
      <alignment horizontal="center" vertical="center" wrapText="1"/>
    </xf>
    <xf numFmtId="166" fontId="10" fillId="2" borderId="7" xfId="5" applyNumberFormat="1" applyFont="1" applyFill="1" applyBorder="1" applyAlignment="1">
      <alignment horizontal="center" vertical="center" wrapText="1"/>
    </xf>
    <xf numFmtId="166" fontId="12" fillId="0" borderId="0" xfId="5" applyNumberFormat="1" applyFont="1" applyBorder="1" applyAlignment="1">
      <alignment vertical="center"/>
    </xf>
    <xf numFmtId="0" fontId="36" fillId="2" borderId="0" xfId="4" applyFont="1" applyFill="1"/>
    <xf numFmtId="0" fontId="43" fillId="4" borderId="0" xfId="4" applyFont="1" applyFill="1"/>
    <xf numFmtId="0" fontId="13" fillId="0" borderId="0" xfId="4" applyFont="1"/>
    <xf numFmtId="0" fontId="21" fillId="0" borderId="0" xfId="4" applyFont="1" applyAlignment="1">
      <alignment horizontal="center"/>
    </xf>
    <xf numFmtId="0" fontId="30" fillId="0" borderId="0" xfId="4" applyFont="1" applyAlignment="1">
      <alignment horizontal="center" vertical="center" wrapText="1"/>
    </xf>
    <xf numFmtId="0" fontId="4" fillId="4" borderId="0" xfId="4" applyFont="1" applyFill="1" applyAlignment="1">
      <alignment horizontal="center" vertical="center" wrapText="1"/>
    </xf>
    <xf numFmtId="0" fontId="30" fillId="4" borderId="0" xfId="4" applyFont="1" applyFill="1" applyAlignment="1">
      <alignment horizontal="center" vertical="center"/>
    </xf>
    <xf numFmtId="9" fontId="7" fillId="0" borderId="0" xfId="4" applyNumberFormat="1" applyFont="1" applyAlignment="1">
      <alignment vertical="center"/>
    </xf>
    <xf numFmtId="0" fontId="30" fillId="4" borderId="0" xfId="4" applyFont="1" applyFill="1" applyAlignment="1">
      <alignment horizontal="center" vertical="center" wrapText="1"/>
    </xf>
    <xf numFmtId="166" fontId="7" fillId="4" borderId="0" xfId="5" quotePrefix="1" applyNumberFormat="1" applyFont="1" applyFill="1" applyBorder="1" applyAlignment="1">
      <alignment vertical="center"/>
    </xf>
    <xf numFmtId="166" fontId="33" fillId="4" borderId="0" xfId="5" quotePrefix="1" applyNumberFormat="1" applyFont="1" applyFill="1" applyBorder="1" applyAlignment="1">
      <alignment vertical="center"/>
    </xf>
    <xf numFmtId="0" fontId="33" fillId="0" borderId="0" xfId="4" applyFont="1" applyAlignment="1">
      <alignment vertical="center"/>
    </xf>
    <xf numFmtId="0" fontId="19" fillId="4" borderId="7" xfId="7" applyFont="1" applyFill="1" applyBorder="1" applyAlignment="1">
      <alignment horizontal="center" vertical="center"/>
    </xf>
    <xf numFmtId="0" fontId="6" fillId="0" borderId="7" xfId="4" applyFont="1" applyBorder="1" applyAlignment="1">
      <alignment vertical="center"/>
    </xf>
    <xf numFmtId="0" fontId="12" fillId="3" borderId="7" xfId="4" applyFont="1" applyFill="1" applyBorder="1" applyAlignment="1">
      <alignment vertical="center"/>
    </xf>
    <xf numFmtId="166" fontId="7" fillId="3" borderId="0" xfId="5" applyNumberFormat="1" applyFont="1" applyFill="1" applyBorder="1" applyAlignment="1">
      <alignment vertical="center"/>
    </xf>
    <xf numFmtId="0" fontId="10" fillId="2" borderId="0" xfId="4" applyFont="1" applyFill="1"/>
    <xf numFmtId="0" fontId="26" fillId="0" borderId="0" xfId="2" applyFont="1" applyAlignment="1">
      <alignment vertical="center"/>
    </xf>
    <xf numFmtId="0" fontId="26" fillId="0" borderId="0" xfId="2" applyFont="1" applyAlignment="1">
      <alignment horizontal="center" vertical="center" wrapText="1"/>
    </xf>
    <xf numFmtId="0" fontId="7" fillId="0" borderId="25" xfId="4" applyFont="1" applyBorder="1"/>
    <xf numFmtId="0" fontId="2" fillId="0" borderId="0" xfId="4" applyFont="1" applyAlignment="1">
      <alignment vertical="center" wrapText="1"/>
    </xf>
    <xf numFmtId="166" fontId="2" fillId="0" borderId="0" xfId="5" applyNumberFormat="1" applyFont="1" applyBorder="1" applyAlignment="1">
      <alignment horizontal="center" vertical="center" wrapText="1"/>
    </xf>
    <xf numFmtId="0" fontId="38" fillId="0" borderId="0" xfId="2" applyFont="1"/>
    <xf numFmtId="0" fontId="37" fillId="0" borderId="0" xfId="4" applyFont="1" applyAlignment="1">
      <alignment horizontal="center"/>
    </xf>
    <xf numFmtId="0" fontId="37" fillId="0" borderId="0" xfId="4" applyFont="1" applyAlignment="1">
      <alignment vertical="center" wrapText="1"/>
    </xf>
    <xf numFmtId="166" fontId="12" fillId="4" borderId="7" xfId="5" applyNumberFormat="1" applyFont="1" applyFill="1" applyBorder="1" applyAlignment="1">
      <alignment horizontal="center" vertical="center" wrapText="1"/>
    </xf>
    <xf numFmtId="165" fontId="12" fillId="0" borderId="0" xfId="5" applyFont="1" applyBorder="1" applyAlignment="1">
      <alignment vertical="center" wrapText="1"/>
    </xf>
    <xf numFmtId="166" fontId="12" fillId="0" borderId="0" xfId="5" applyNumberFormat="1" applyFont="1" applyBorder="1" applyAlignment="1">
      <alignment horizontal="center" vertical="center" wrapText="1"/>
    </xf>
    <xf numFmtId="166" fontId="12" fillId="4" borderId="0" xfId="5" applyNumberFormat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vertical="center" wrapText="1"/>
    </xf>
    <xf numFmtId="0" fontId="38" fillId="0" borderId="0" xfId="4" applyFont="1" applyAlignment="1">
      <alignment vertical="center" wrapText="1"/>
    </xf>
    <xf numFmtId="3" fontId="47" fillId="0" borderId="24" xfId="4" applyNumberFormat="1" applyFont="1" applyBorder="1" applyAlignment="1">
      <alignment horizontal="center" vertical="center" wrapText="1" shrinkToFit="1"/>
    </xf>
    <xf numFmtId="0" fontId="49" fillId="0" borderId="0" xfId="4" quotePrefix="1" applyFont="1"/>
    <xf numFmtId="0" fontId="49" fillId="0" borderId="0" xfId="4" applyFont="1"/>
    <xf numFmtId="0" fontId="50" fillId="0" borderId="0" xfId="4" applyFont="1"/>
    <xf numFmtId="0" fontId="15" fillId="0" borderId="0" xfId="4" quotePrefix="1" applyFont="1" applyAlignment="1">
      <alignment horizontal="left"/>
    </xf>
    <xf numFmtId="0" fontId="15" fillId="0" borderId="0" xfId="4" quotePrefix="1" applyFont="1"/>
    <xf numFmtId="0" fontId="15" fillId="0" borderId="0" xfId="4" applyFont="1"/>
    <xf numFmtId="0" fontId="10" fillId="0" borderId="7" xfId="4" applyFont="1" applyBorder="1" applyAlignment="1">
      <alignment vertical="center" wrapText="1"/>
    </xf>
    <xf numFmtId="0" fontId="5" fillId="0" borderId="0" xfId="4" applyFont="1"/>
    <xf numFmtId="0" fontId="21" fillId="0" borderId="0" xfId="2" applyFont="1" applyAlignment="1">
      <alignment horizontal="center" vertical="center" wrapText="1"/>
    </xf>
    <xf numFmtId="0" fontId="21" fillId="4" borderId="0" xfId="4" applyFont="1" applyFill="1" applyAlignment="1">
      <alignment horizontal="center" vertical="center"/>
    </xf>
    <xf numFmtId="0" fontId="39" fillId="0" borderId="0" xfId="4" applyFont="1"/>
    <xf numFmtId="165" fontId="39" fillId="0" borderId="0" xfId="4" applyNumberFormat="1" applyFont="1" applyAlignment="1">
      <alignment vertical="center"/>
    </xf>
    <xf numFmtId="166" fontId="7" fillId="4" borderId="0" xfId="5" applyNumberFormat="1" applyFont="1" applyFill="1" applyBorder="1" applyAlignment="1">
      <alignment horizontal="right" vertical="center"/>
    </xf>
    <xf numFmtId="165" fontId="7" fillId="0" borderId="0" xfId="4" applyNumberFormat="1" applyFont="1" applyAlignment="1">
      <alignment vertical="center"/>
    </xf>
    <xf numFmtId="166" fontId="12" fillId="3" borderId="7" xfId="5" applyNumberFormat="1" applyFont="1" applyFill="1" applyBorder="1" applyAlignment="1">
      <alignment vertical="center"/>
    </xf>
    <xf numFmtId="0" fontId="12" fillId="0" borderId="7" xfId="4" applyFont="1" applyBorder="1" applyAlignment="1">
      <alignment horizontal="center" vertical="center"/>
    </xf>
    <xf numFmtId="166" fontId="12" fillId="2" borderId="0" xfId="5" applyNumberFormat="1" applyFont="1" applyFill="1" applyBorder="1" applyAlignment="1">
      <alignment vertical="center"/>
    </xf>
    <xf numFmtId="0" fontId="12" fillId="2" borderId="0" xfId="4" applyFont="1" applyFill="1" applyAlignment="1">
      <alignment horizontal="center"/>
    </xf>
    <xf numFmtId="0" fontId="12" fillId="4" borderId="0" xfId="4" applyFont="1" applyFill="1"/>
    <xf numFmtId="0" fontId="2" fillId="2" borderId="0" xfId="4" applyFont="1" applyFill="1"/>
    <xf numFmtId="0" fontId="52" fillId="0" borderId="0" xfId="4" applyFont="1"/>
    <xf numFmtId="0" fontId="4" fillId="0" borderId="0" xfId="4" applyFont="1" applyAlignment="1">
      <alignment horizontal="center" vertical="center" wrapText="1"/>
    </xf>
    <xf numFmtId="0" fontId="7" fillId="0" borderId="7" xfId="4" applyFont="1" applyBorder="1"/>
    <xf numFmtId="0" fontId="2" fillId="0" borderId="7" xfId="4" applyFont="1" applyBorder="1" applyAlignment="1">
      <alignment vertical="center" wrapText="1"/>
    </xf>
    <xf numFmtId="166" fontId="12" fillId="0" borderId="7" xfId="5" applyNumberFormat="1" applyFont="1" applyFill="1" applyBorder="1" applyAlignment="1">
      <alignment horizontal="center" vertical="center"/>
    </xf>
    <xf numFmtId="3" fontId="12" fillId="4" borderId="12" xfId="3" applyNumberFormat="1" applyFont="1" applyFill="1" applyBorder="1" applyAlignment="1">
      <alignment horizontal="center" vertical="center"/>
    </xf>
    <xf numFmtId="3" fontId="12" fillId="4" borderId="26" xfId="3" applyNumberFormat="1" applyFont="1" applyFill="1" applyBorder="1" applyAlignment="1">
      <alignment horizontal="center" vertical="center"/>
    </xf>
    <xf numFmtId="0" fontId="12" fillId="0" borderId="7" xfId="3" applyFont="1" applyBorder="1" applyAlignment="1">
      <alignment horizontal="left" vertical="center"/>
    </xf>
    <xf numFmtId="0" fontId="12" fillId="2" borderId="7" xfId="3" applyFont="1" applyFill="1" applyBorder="1" applyAlignment="1">
      <alignment horizontal="left" vertical="center"/>
    </xf>
    <xf numFmtId="0" fontId="7" fillId="0" borderId="0" xfId="3" applyFont="1" applyAlignment="1">
      <alignment vertical="center"/>
    </xf>
    <xf numFmtId="0" fontId="12" fillId="4" borderId="0" xfId="3" applyFont="1" applyFill="1" applyAlignment="1">
      <alignment horizontal="left" vertical="center" wrapText="1"/>
    </xf>
    <xf numFmtId="0" fontId="12" fillId="0" borderId="0" xfId="3" applyFont="1" applyAlignment="1">
      <alignment horizontal="center" vertical="center"/>
    </xf>
    <xf numFmtId="0" fontId="12" fillId="0" borderId="0" xfId="3" applyFont="1" applyAlignment="1">
      <alignment horizontal="center"/>
    </xf>
    <xf numFmtId="0" fontId="10" fillId="0" borderId="0" xfId="4" applyFont="1"/>
    <xf numFmtId="0" fontId="20" fillId="0" borderId="0" xfId="3" applyFont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7" fillId="4" borderId="7" xfId="3" applyFont="1" applyFill="1" applyBorder="1" applyAlignment="1">
      <alignment horizontal="left" vertical="center" wrapText="1"/>
    </xf>
    <xf numFmtId="0" fontId="36" fillId="2" borderId="0" xfId="4" applyFont="1" applyFill="1" applyAlignment="1">
      <alignment horizontal="center"/>
    </xf>
    <xf numFmtId="0" fontId="2" fillId="2" borderId="0" xfId="4" applyFont="1" applyFill="1" applyAlignment="1">
      <alignment horizontal="center"/>
    </xf>
    <xf numFmtId="0" fontId="13" fillId="2" borderId="7" xfId="4" applyFont="1" applyFill="1" applyBorder="1" applyAlignment="1">
      <alignment horizontal="center"/>
    </xf>
    <xf numFmtId="0" fontId="6" fillId="4" borderId="19" xfId="4" applyFont="1" applyFill="1" applyBorder="1" applyAlignment="1">
      <alignment horizontal="center"/>
    </xf>
    <xf numFmtId="0" fontId="6" fillId="2" borderId="7" xfId="4" applyFont="1" applyFill="1" applyBorder="1" applyAlignment="1">
      <alignment horizontal="center"/>
    </xf>
    <xf numFmtId="0" fontId="12" fillId="0" borderId="29" xfId="4" applyFont="1" applyBorder="1" applyAlignment="1">
      <alignment horizontal="center" vertical="center" wrapText="1"/>
    </xf>
    <xf numFmtId="166" fontId="10" fillId="2" borderId="7" xfId="5" applyNumberFormat="1" applyFont="1" applyFill="1" applyBorder="1" applyAlignment="1">
      <alignment horizontal="center"/>
    </xf>
    <xf numFmtId="166" fontId="11" fillId="2" borderId="7" xfId="5" applyNumberFormat="1" applyFont="1" applyFill="1" applyBorder="1" applyAlignment="1">
      <alignment horizontal="center"/>
    </xf>
    <xf numFmtId="166" fontId="12" fillId="2" borderId="0" xfId="5" quotePrefix="1" applyNumberFormat="1" applyFont="1" applyFill="1" applyBorder="1"/>
    <xf numFmtId="166" fontId="12" fillId="2" borderId="7" xfId="5" applyNumberFormat="1" applyFont="1" applyFill="1" applyBorder="1" applyAlignment="1">
      <alignment horizontal="center"/>
    </xf>
    <xf numFmtId="166" fontId="11" fillId="0" borderId="19" xfId="5" applyNumberFormat="1" applyFont="1" applyBorder="1" applyAlignment="1">
      <alignment horizontal="center"/>
    </xf>
    <xf numFmtId="0" fontId="12" fillId="2" borderId="0" xfId="4" applyFont="1" applyFill="1"/>
    <xf numFmtId="166" fontId="12" fillId="2" borderId="0" xfId="5" applyNumberFormat="1" applyFont="1" applyFill="1"/>
    <xf numFmtId="0" fontId="6" fillId="2" borderId="0" xfId="4" applyFont="1" applyFill="1"/>
    <xf numFmtId="166" fontId="12" fillId="2" borderId="0" xfId="5" applyNumberFormat="1" applyFont="1" applyFill="1" applyBorder="1"/>
    <xf numFmtId="166" fontId="12" fillId="0" borderId="0" xfId="5" quotePrefix="1" applyNumberFormat="1" applyFont="1" applyBorder="1"/>
    <xf numFmtId="0" fontId="25" fillId="2" borderId="0" xfId="4" applyFont="1" applyFill="1" applyAlignment="1">
      <alignment horizontal="center"/>
    </xf>
    <xf numFmtId="166" fontId="7" fillId="0" borderId="0" xfId="5" applyNumberFormat="1" applyFont="1" applyBorder="1" applyAlignment="1">
      <alignment horizontal="center"/>
    </xf>
    <xf numFmtId="166" fontId="7" fillId="0" borderId="0" xfId="5" applyNumberFormat="1" applyFont="1" applyBorder="1" applyAlignment="1">
      <alignment horizontal="right"/>
    </xf>
    <xf numFmtId="0" fontId="53" fillId="0" borderId="0" xfId="3" applyFont="1"/>
    <xf numFmtId="0" fontId="27" fillId="0" borderId="0" xfId="4" applyFont="1" applyAlignment="1">
      <alignment horizontal="center"/>
    </xf>
    <xf numFmtId="166" fontId="6" fillId="0" borderId="7" xfId="5" applyNumberFormat="1" applyFont="1" applyBorder="1" applyAlignment="1">
      <alignment horizontal="center" vertical="center" wrapText="1" shrinkToFit="1"/>
    </xf>
    <xf numFmtId="166" fontId="6" fillId="0" borderId="7" xfId="5" applyNumberFormat="1" applyFont="1" applyBorder="1" applyAlignment="1">
      <alignment vertical="center"/>
    </xf>
    <xf numFmtId="166" fontId="24" fillId="0" borderId="7" xfId="5" applyNumberFormat="1" applyFont="1" applyBorder="1"/>
    <xf numFmtId="0" fontId="12" fillId="0" borderId="0" xfId="4" applyFont="1" applyAlignment="1">
      <alignment horizontal="center" vertical="center" wrapText="1"/>
    </xf>
    <xf numFmtId="166" fontId="12" fillId="0" borderId="0" xfId="5" applyNumberFormat="1" applyFont="1" applyBorder="1" applyAlignment="1">
      <alignment horizontal="center" vertical="center"/>
    </xf>
    <xf numFmtId="0" fontId="16" fillId="0" borderId="0" xfId="0" applyFont="1"/>
    <xf numFmtId="0" fontId="10" fillId="0" borderId="0" xfId="0" applyFont="1"/>
    <xf numFmtId="0" fontId="36" fillId="0" borderId="7" xfId="0" applyFont="1" applyBorder="1" applyAlignment="1">
      <alignment wrapText="1"/>
    </xf>
    <xf numFmtId="0" fontId="36" fillId="0" borderId="7" xfId="0" applyFont="1" applyBorder="1" applyAlignment="1">
      <alignment horizontal="center" wrapText="1"/>
    </xf>
    <xf numFmtId="166" fontId="21" fillId="0" borderId="7" xfId="5" applyNumberFormat="1" applyFont="1" applyBorder="1" applyAlignment="1">
      <alignment horizontal="center" vertical="center" wrapText="1" shrinkToFit="1"/>
    </xf>
    <xf numFmtId="166" fontId="21" fillId="0" borderId="4" xfId="5" applyNumberFormat="1" applyFont="1" applyBorder="1" applyAlignment="1">
      <alignment horizontal="center" vertical="center" wrapText="1" shrinkToFit="1"/>
    </xf>
    <xf numFmtId="0" fontId="21" fillId="0" borderId="7" xfId="4" applyFont="1" applyBorder="1" applyAlignment="1">
      <alignment horizontal="center" vertical="center" wrapText="1"/>
    </xf>
    <xf numFmtId="0" fontId="6" fillId="0" borderId="7" xfId="4" quotePrefix="1" applyFont="1" applyBorder="1" applyAlignment="1">
      <alignment horizontal="center" vertical="center" wrapText="1"/>
    </xf>
    <xf numFmtId="166" fontId="6" fillId="0" borderId="7" xfId="5" quotePrefix="1" applyNumberFormat="1" applyFont="1" applyBorder="1" applyAlignment="1">
      <alignment horizontal="center" vertical="center" wrapText="1" shrinkToFit="1"/>
    </xf>
    <xf numFmtId="166" fontId="6" fillId="0" borderId="2" xfId="5" quotePrefix="1" applyNumberFormat="1" applyFont="1" applyBorder="1" applyAlignment="1">
      <alignment horizontal="center" vertical="center" wrapText="1" shrinkToFit="1"/>
    </xf>
    <xf numFmtId="166" fontId="6" fillId="0" borderId="4" xfId="5" quotePrefix="1" applyNumberFormat="1" applyFont="1" applyBorder="1" applyAlignment="1">
      <alignment horizontal="center" vertical="center" wrapText="1" shrinkToFit="1"/>
    </xf>
    <xf numFmtId="165" fontId="54" fillId="0" borderId="7" xfId="5" applyFont="1" applyBorder="1" applyAlignment="1">
      <alignment horizontal="center" vertical="center" wrapText="1" shrinkToFit="1"/>
    </xf>
    <xf numFmtId="165" fontId="6" fillId="0" borderId="7" xfId="5" applyFont="1" applyBorder="1" applyAlignment="1">
      <alignment horizontal="center" vertical="center" wrapText="1" shrinkToFit="1"/>
    </xf>
    <xf numFmtId="168" fontId="12" fillId="0" borderId="7" xfId="4" applyNumberFormat="1" applyFont="1" applyBorder="1" applyAlignment="1">
      <alignment horizontal="center" vertical="center" wrapText="1"/>
    </xf>
    <xf numFmtId="166" fontId="12" fillId="0" borderId="11" xfId="5" applyNumberFormat="1" applyFont="1" applyBorder="1" applyAlignment="1">
      <alignment vertical="center" wrapText="1"/>
    </xf>
    <xf numFmtId="166" fontId="26" fillId="0" borderId="7" xfId="5" applyNumberFormat="1" applyFont="1" applyBorder="1" applyAlignment="1">
      <alignment horizontal="center" vertical="center" wrapText="1" shrinkToFit="1"/>
    </xf>
    <xf numFmtId="166" fontId="2" fillId="0" borderId="0" xfId="5" applyNumberFormat="1" applyFont="1"/>
    <xf numFmtId="165" fontId="2" fillId="0" borderId="0" xfId="5" applyFont="1"/>
    <xf numFmtId="166" fontId="2" fillId="0" borderId="0" xfId="4" applyNumberFormat="1" applyFont="1"/>
    <xf numFmtId="166" fontId="36" fillId="2" borderId="7" xfId="5" applyNumberFormat="1" applyFont="1" applyFill="1" applyBorder="1" applyAlignment="1">
      <alignment vertical="center"/>
    </xf>
    <xf numFmtId="166" fontId="2" fillId="0" borderId="7" xfId="5" applyNumberFormat="1" applyFont="1" applyBorder="1" applyAlignment="1">
      <alignment horizontal="center" vertical="center"/>
    </xf>
    <xf numFmtId="166" fontId="2" fillId="0" borderId="0" xfId="5" applyNumberFormat="1" applyFont="1" applyBorder="1" applyAlignment="1">
      <alignment horizontal="center" vertical="center"/>
    </xf>
    <xf numFmtId="0" fontId="12" fillId="2" borderId="7" xfId="3" applyFont="1" applyFill="1" applyBorder="1" applyAlignment="1">
      <alignment horizontal="left" vertical="center" wrapText="1"/>
    </xf>
    <xf numFmtId="166" fontId="12" fillId="2" borderId="0" xfId="5" applyNumberFormat="1" applyFont="1" applyFill="1" applyBorder="1" applyAlignment="1">
      <alignment horizontal="center" vertical="center"/>
    </xf>
    <xf numFmtId="0" fontId="29" fillId="0" borderId="0" xfId="4" applyFont="1" applyAlignment="1">
      <alignment horizontal="center"/>
    </xf>
    <xf numFmtId="0" fontId="43" fillId="4" borderId="0" xfId="4" applyFont="1" applyFill="1" applyAlignment="1">
      <alignment horizontal="right"/>
    </xf>
    <xf numFmtId="0" fontId="13" fillId="4" borderId="0" xfId="4" applyFont="1" applyFill="1" applyAlignment="1">
      <alignment horizontal="center" vertical="center" wrapText="1"/>
    </xf>
    <xf numFmtId="166" fontId="10" fillId="3" borderId="0" xfId="5" applyNumberFormat="1" applyFont="1" applyFill="1" applyBorder="1" applyAlignment="1">
      <alignment vertical="center"/>
    </xf>
    <xf numFmtId="0" fontId="6" fillId="2" borderId="7" xfId="2" applyFont="1" applyFill="1" applyBorder="1" applyAlignment="1">
      <alignment horizontal="center" vertical="center" wrapText="1"/>
    </xf>
    <xf numFmtId="0" fontId="12" fillId="2" borderId="0" xfId="4" applyFont="1" applyFill="1" applyAlignment="1">
      <alignment vertical="center" wrapText="1"/>
    </xf>
    <xf numFmtId="0" fontId="7" fillId="2" borderId="0" xfId="4" applyFont="1" applyFill="1"/>
    <xf numFmtId="0" fontId="4" fillId="2" borderId="0" xfId="4" applyFont="1" applyFill="1"/>
    <xf numFmtId="0" fontId="20" fillId="2" borderId="7" xfId="7" applyFont="1" applyFill="1" applyBorder="1" applyAlignment="1">
      <alignment horizontal="left" vertical="center"/>
    </xf>
    <xf numFmtId="0" fontId="20" fillId="2" borderId="7" xfId="4" applyFont="1" applyFill="1" applyBorder="1" applyAlignment="1">
      <alignment vertical="center" wrapText="1"/>
    </xf>
    <xf numFmtId="0" fontId="12" fillId="0" borderId="7" xfId="3" applyFont="1" applyBorder="1" applyAlignment="1">
      <alignment horizontal="center" vertical="center"/>
    </xf>
    <xf numFmtId="3" fontId="12" fillId="4" borderId="7" xfId="3" applyNumberFormat="1" applyFont="1" applyFill="1" applyBorder="1" applyAlignment="1">
      <alignment horizontal="center" vertical="center"/>
    </xf>
    <xf numFmtId="0" fontId="12" fillId="2" borderId="7" xfId="4" applyFont="1" applyFill="1" applyBorder="1" applyAlignment="1">
      <alignment horizontal="center" vertical="center" wrapText="1"/>
    </xf>
    <xf numFmtId="166" fontId="16" fillId="2" borderId="7" xfId="5" applyNumberFormat="1" applyFont="1" applyFill="1" applyBorder="1"/>
    <xf numFmtId="166" fontId="27" fillId="2" borderId="0" xfId="4" applyNumberFormat="1" applyFont="1" applyFill="1"/>
    <xf numFmtId="169" fontId="0" fillId="0" borderId="0" xfId="1" applyNumberFormat="1" applyFont="1"/>
    <xf numFmtId="166" fontId="20" fillId="7" borderId="0" xfId="5" applyNumberFormat="1" applyFont="1" applyFill="1" applyAlignment="1">
      <alignment horizontal="center" vertical="center"/>
    </xf>
    <xf numFmtId="0" fontId="20" fillId="7" borderId="0" xfId="3" applyFont="1" applyFill="1" applyAlignment="1">
      <alignment horizontal="center" vertical="center"/>
    </xf>
    <xf numFmtId="0" fontId="7" fillId="2" borderId="0" xfId="3" applyFont="1" applyFill="1" applyAlignment="1">
      <alignment horizontal="center"/>
    </xf>
    <xf numFmtId="0" fontId="12" fillId="2" borderId="0" xfId="3" applyFont="1" applyFill="1" applyAlignment="1">
      <alignment horizontal="center" vertical="center" wrapText="1"/>
    </xf>
    <xf numFmtId="166" fontId="37" fillId="3" borderId="0" xfId="5" applyNumberFormat="1" applyFont="1" applyFill="1" applyBorder="1" applyAlignment="1">
      <alignment horizontal="center" vertical="center" wrapText="1"/>
    </xf>
    <xf numFmtId="166" fontId="37" fillId="2" borderId="7" xfId="5" applyNumberFormat="1" applyFont="1" applyFill="1" applyBorder="1" applyAlignment="1">
      <alignment vertical="center" wrapText="1"/>
    </xf>
    <xf numFmtId="0" fontId="12" fillId="3" borderId="0" xfId="4" applyFont="1" applyFill="1" applyAlignment="1">
      <alignment vertical="center"/>
    </xf>
    <xf numFmtId="166" fontId="20" fillId="0" borderId="0" xfId="5" applyNumberFormat="1" applyFont="1" applyFill="1" applyAlignment="1">
      <alignment horizontal="center" vertical="center"/>
    </xf>
    <xf numFmtId="0" fontId="6" fillId="0" borderId="0" xfId="4" applyFont="1" applyAlignment="1">
      <alignment vertical="center"/>
    </xf>
    <xf numFmtId="169" fontId="6" fillId="0" borderId="0" xfId="1" applyNumberFormat="1" applyFont="1"/>
    <xf numFmtId="169" fontId="12" fillId="0" borderId="0" xfId="1" applyNumberFormat="1" applyFont="1"/>
    <xf numFmtId="169" fontId="6" fillId="0" borderId="0" xfId="1" applyNumberFormat="1" applyFont="1" applyAlignment="1">
      <alignment vertical="center"/>
    </xf>
    <xf numFmtId="169" fontId="12" fillId="0" borderId="0" xfId="1" applyNumberFormat="1" applyFont="1" applyAlignment="1">
      <alignment vertical="center"/>
    </xf>
    <xf numFmtId="0" fontId="12" fillId="3" borderId="0" xfId="2" applyFont="1" applyFill="1" applyAlignment="1">
      <alignment vertical="center"/>
    </xf>
    <xf numFmtId="0" fontId="4" fillId="3" borderId="0" xfId="2" applyFont="1" applyFill="1"/>
    <xf numFmtId="0" fontId="4" fillId="3" borderId="0" xfId="4" applyFont="1" applyFill="1" applyAlignment="1">
      <alignment horizontal="center"/>
    </xf>
    <xf numFmtId="0" fontId="7" fillId="3" borderId="0" xfId="4" applyFont="1" applyFill="1" applyAlignment="1">
      <alignment horizontal="center"/>
    </xf>
    <xf numFmtId="0" fontId="7" fillId="3" borderId="0" xfId="4" applyFont="1" applyFill="1"/>
    <xf numFmtId="166" fontId="7" fillId="3" borderId="0" xfId="5" applyNumberFormat="1" applyFont="1" applyFill="1" applyBorder="1"/>
    <xf numFmtId="166" fontId="27" fillId="3" borderId="0" xfId="5" applyNumberFormat="1" applyFont="1" applyFill="1"/>
    <xf numFmtId="166" fontId="2" fillId="0" borderId="0" xfId="5" applyNumberFormat="1" applyFont="1" applyFill="1" applyBorder="1" applyAlignment="1">
      <alignment horizontal="left" vertical="center" wrapText="1"/>
    </xf>
    <xf numFmtId="166" fontId="27" fillId="0" borderId="0" xfId="5" applyNumberFormat="1" applyFont="1" applyFill="1" applyBorder="1" applyAlignment="1">
      <alignment horizontal="right"/>
    </xf>
    <xf numFmtId="166" fontId="37" fillId="0" borderId="7" xfId="5" applyNumberFormat="1" applyFont="1" applyFill="1" applyBorder="1" applyAlignment="1">
      <alignment horizontal="left" vertical="center" wrapText="1"/>
    </xf>
    <xf numFmtId="166" fontId="37" fillId="0" borderId="0" xfId="5" applyNumberFormat="1" applyFont="1" applyFill="1" applyBorder="1" applyAlignment="1">
      <alignment horizontal="left" vertical="center" wrapText="1"/>
    </xf>
    <xf numFmtId="0" fontId="20" fillId="0" borderId="7" xfId="7" applyFont="1" applyBorder="1" applyAlignment="1">
      <alignment horizontal="left" vertical="center"/>
    </xf>
    <xf numFmtId="166" fontId="2" fillId="0" borderId="0" xfId="5" applyNumberFormat="1" applyFont="1" applyFill="1" applyBorder="1" applyAlignment="1">
      <alignment horizontal="left"/>
    </xf>
    <xf numFmtId="166" fontId="32" fillId="0" borderId="7" xfId="5" applyNumberFormat="1" applyFont="1" applyFill="1" applyBorder="1" applyAlignment="1">
      <alignment horizontal="right" vertical="center"/>
    </xf>
    <xf numFmtId="0" fontId="20" fillId="0" borderId="7" xfId="7" applyFont="1" applyBorder="1" applyAlignment="1">
      <alignment horizontal="left" vertical="center" wrapText="1"/>
    </xf>
    <xf numFmtId="166" fontId="32" fillId="0" borderId="7" xfId="5" applyNumberFormat="1" applyFont="1" applyFill="1" applyBorder="1" applyAlignment="1">
      <alignment vertical="center"/>
    </xf>
    <xf numFmtId="166" fontId="20" fillId="0" borderId="7" xfId="5" applyNumberFormat="1" applyFont="1" applyFill="1" applyBorder="1" applyAlignment="1">
      <alignment horizontal="left" vertical="center" wrapText="1"/>
    </xf>
    <xf numFmtId="166" fontId="39" fillId="0" borderId="7" xfId="5" applyNumberFormat="1" applyFont="1" applyFill="1" applyBorder="1" applyAlignment="1">
      <alignment horizontal="left" vertical="center" wrapText="1"/>
    </xf>
    <xf numFmtId="166" fontId="27" fillId="0" borderId="0" xfId="5" quotePrefix="1" applyNumberFormat="1" applyFont="1" applyFill="1" applyBorder="1" applyAlignment="1">
      <alignment horizontal="right"/>
    </xf>
    <xf numFmtId="0" fontId="20" fillId="0" borderId="7" xfId="4" applyFont="1" applyBorder="1" applyAlignment="1">
      <alignment horizontal="left" vertical="center" wrapText="1"/>
    </xf>
    <xf numFmtId="166" fontId="20" fillId="0" borderId="7" xfId="5" applyNumberFormat="1" applyFont="1" applyFill="1" applyBorder="1" applyAlignment="1">
      <alignment horizontal="left" vertical="center"/>
    </xf>
    <xf numFmtId="166" fontId="27" fillId="0" borderId="0" xfId="5" applyNumberFormat="1" applyFont="1" applyFill="1" applyBorder="1" applyAlignment="1"/>
    <xf numFmtId="166" fontId="32" fillId="0" borderId="7" xfId="5" applyNumberFormat="1" applyFont="1" applyFill="1" applyBorder="1" applyAlignment="1">
      <alignment horizontal="right" vertical="center" wrapText="1"/>
    </xf>
    <xf numFmtId="166" fontId="27" fillId="0" borderId="9" xfId="5" applyNumberFormat="1" applyFont="1" applyFill="1" applyBorder="1" applyAlignment="1">
      <alignment horizontal="right"/>
    </xf>
    <xf numFmtId="166" fontId="39" fillId="0" borderId="0" xfId="5" applyNumberFormat="1" applyFont="1" applyFill="1" applyBorder="1" applyAlignment="1">
      <alignment horizontal="left" vertical="center" wrapText="1"/>
    </xf>
    <xf numFmtId="166" fontId="32" fillId="0" borderId="1" xfId="5" applyNumberFormat="1" applyFont="1" applyFill="1" applyBorder="1" applyAlignment="1">
      <alignment horizontal="right" vertical="center"/>
    </xf>
    <xf numFmtId="0" fontId="20" fillId="0" borderId="7" xfId="4" applyFont="1" applyBorder="1" applyAlignment="1">
      <alignment horizontal="left" vertical="center"/>
    </xf>
    <xf numFmtId="166" fontId="32" fillId="0" borderId="0" xfId="5" applyNumberFormat="1" applyFont="1" applyFill="1" applyBorder="1" applyAlignment="1">
      <alignment horizontal="right" vertical="center"/>
    </xf>
    <xf numFmtId="165" fontId="2" fillId="0" borderId="0" xfId="5" applyFont="1" applyFill="1" applyBorder="1" applyAlignment="1">
      <alignment horizontal="left" vertical="center" wrapText="1"/>
    </xf>
    <xf numFmtId="166" fontId="12" fillId="0" borderId="7" xfId="5" applyNumberFormat="1" applyFont="1" applyFill="1" applyBorder="1" applyAlignment="1">
      <alignment horizontal="right" vertical="center"/>
    </xf>
    <xf numFmtId="3" fontId="12" fillId="4" borderId="0" xfId="3" applyNumberFormat="1" applyFont="1" applyFill="1" applyAlignment="1">
      <alignment horizontal="center" vertical="center"/>
    </xf>
    <xf numFmtId="0" fontId="6" fillId="0" borderId="0" xfId="3" applyFont="1" applyAlignment="1">
      <alignment horizontal="left"/>
    </xf>
    <xf numFmtId="3" fontId="20" fillId="4" borderId="0" xfId="3" applyNumberFormat="1" applyFont="1" applyFill="1" applyAlignment="1">
      <alignment horizontal="center"/>
    </xf>
    <xf numFmtId="0" fontId="12" fillId="0" borderId="6" xfId="3" applyFont="1" applyBorder="1" applyAlignment="1">
      <alignment horizontal="center" vertical="center" wrapText="1"/>
    </xf>
    <xf numFmtId="3" fontId="12" fillId="0" borderId="6" xfId="3" applyNumberFormat="1" applyFont="1" applyBorder="1" applyAlignment="1">
      <alignment horizontal="center" vertical="center" wrapText="1"/>
    </xf>
    <xf numFmtId="3" fontId="12" fillId="2" borderId="7" xfId="3" applyNumberFormat="1" applyFont="1" applyFill="1" applyBorder="1" applyAlignment="1">
      <alignment horizontal="center" vertical="center" wrapText="1"/>
    </xf>
    <xf numFmtId="3" fontId="12" fillId="4" borderId="6" xfId="3" applyNumberFormat="1" applyFont="1" applyFill="1" applyBorder="1" applyAlignment="1">
      <alignment horizontal="center" vertical="center" wrapText="1"/>
    </xf>
    <xf numFmtId="3" fontId="12" fillId="4" borderId="7" xfId="3" applyNumberFormat="1" applyFont="1" applyFill="1" applyBorder="1" applyAlignment="1">
      <alignment horizontal="center" vertical="center" wrapText="1"/>
    </xf>
    <xf numFmtId="166" fontId="20" fillId="3" borderId="0" xfId="5" applyNumberFormat="1" applyFont="1" applyFill="1" applyAlignment="1">
      <alignment horizontal="center" vertical="center"/>
    </xf>
    <xf numFmtId="3" fontId="12" fillId="4" borderId="0" xfId="3" applyNumberFormat="1" applyFont="1" applyFill="1" applyAlignment="1">
      <alignment horizontal="center" vertical="center" wrapText="1"/>
    </xf>
    <xf numFmtId="0" fontId="12" fillId="0" borderId="0" xfId="3" applyFont="1" applyAlignment="1">
      <alignment vertical="center" wrapText="1"/>
    </xf>
    <xf numFmtId="0" fontId="20" fillId="2" borderId="7" xfId="7" applyFont="1" applyFill="1" applyBorder="1" applyAlignment="1">
      <alignment horizontal="center" vertical="center"/>
    </xf>
    <xf numFmtId="166" fontId="7" fillId="3" borderId="0" xfId="5" applyNumberFormat="1" applyFont="1" applyFill="1" applyBorder="1" applyAlignment="1">
      <alignment wrapText="1"/>
    </xf>
    <xf numFmtId="0" fontId="20" fillId="2" borderId="0" xfId="10" applyFont="1" applyFill="1" applyAlignment="1">
      <alignment vertical="center"/>
    </xf>
    <xf numFmtId="166" fontId="20" fillId="2" borderId="0" xfId="5" applyNumberFormat="1" applyFont="1" applyFill="1" applyBorder="1" applyAlignment="1">
      <alignment horizontal="center" vertical="center"/>
    </xf>
    <xf numFmtId="0" fontId="20" fillId="2" borderId="0" xfId="10" applyFont="1" applyFill="1" applyAlignment="1">
      <alignment vertical="center" wrapText="1"/>
    </xf>
    <xf numFmtId="0" fontId="21" fillId="2" borderId="0" xfId="10" applyFont="1" applyFill="1" applyAlignment="1">
      <alignment vertical="center"/>
    </xf>
    <xf numFmtId="166" fontId="21" fillId="2" borderId="0" xfId="5" applyNumberFormat="1" applyFont="1" applyFill="1" applyAlignment="1">
      <alignment horizontal="center" vertical="center"/>
    </xf>
    <xf numFmtId="0" fontId="20" fillId="2" borderId="7" xfId="10" applyFont="1" applyFill="1" applyBorder="1" applyAlignment="1">
      <alignment horizontal="center" vertical="center"/>
    </xf>
    <xf numFmtId="0" fontId="20" fillId="0" borderId="7" xfId="0" applyFont="1" applyBorder="1"/>
    <xf numFmtId="166" fontId="20" fillId="2" borderId="7" xfId="12" applyNumberFormat="1" applyFont="1" applyFill="1" applyBorder="1" applyAlignment="1">
      <alignment horizontal="center" vertical="center"/>
    </xf>
    <xf numFmtId="0" fontId="20" fillId="0" borderId="7" xfId="0" applyFont="1" applyBorder="1" applyAlignment="1">
      <alignment wrapText="1"/>
    </xf>
    <xf numFmtId="0" fontId="21" fillId="2" borderId="7" xfId="10" applyFont="1" applyFill="1" applyBorder="1" applyAlignment="1">
      <alignment horizontal="center" vertical="center"/>
    </xf>
    <xf numFmtId="166" fontId="20" fillId="0" borderId="7" xfId="5" applyNumberFormat="1" applyFont="1" applyBorder="1" applyAlignment="1">
      <alignment vertical="center" wrapText="1"/>
    </xf>
    <xf numFmtId="166" fontId="20" fillId="0" borderId="7" xfId="5" applyNumberFormat="1" applyFont="1" applyBorder="1" applyAlignment="1">
      <alignment horizontal="left" wrapText="1"/>
    </xf>
    <xf numFmtId="166" fontId="20" fillId="2" borderId="0" xfId="12" applyNumberFormat="1" applyFont="1" applyFill="1" applyBorder="1" applyAlignment="1">
      <alignment vertical="center" wrapText="1"/>
    </xf>
    <xf numFmtId="166" fontId="20" fillId="2" borderId="0" xfId="12" applyNumberFormat="1" applyFont="1" applyFill="1" applyBorder="1" applyAlignment="1">
      <alignment horizontal="center" vertical="center"/>
    </xf>
    <xf numFmtId="0" fontId="21" fillId="2" borderId="7" xfId="10" applyFont="1" applyFill="1" applyBorder="1" applyAlignment="1">
      <alignment horizontal="center" vertical="center" wrapText="1"/>
    </xf>
    <xf numFmtId="0" fontId="21" fillId="2" borderId="7" xfId="11" applyFont="1" applyFill="1" applyBorder="1" applyAlignment="1">
      <alignment horizontal="center" vertical="center" wrapText="1"/>
    </xf>
    <xf numFmtId="0" fontId="21" fillId="0" borderId="7" xfId="2" applyFont="1" applyBorder="1" applyAlignment="1">
      <alignment horizontal="left" vertical="center" wrapText="1"/>
    </xf>
    <xf numFmtId="166" fontId="20" fillId="2" borderId="7" xfId="12" applyNumberFormat="1" applyFont="1" applyFill="1" applyBorder="1" applyAlignment="1">
      <alignment horizontal="center" vertical="center" wrapText="1"/>
    </xf>
    <xf numFmtId="166" fontId="20" fillId="2" borderId="7" xfId="5" applyNumberFormat="1" applyFont="1" applyFill="1" applyBorder="1" applyAlignment="1">
      <alignment horizontal="center" vertical="center" wrapText="1"/>
    </xf>
    <xf numFmtId="0" fontId="20" fillId="2" borderId="7" xfId="11" applyFont="1" applyFill="1" applyBorder="1" applyAlignment="1">
      <alignment horizontal="center" vertical="center" wrapText="1"/>
    </xf>
    <xf numFmtId="0" fontId="20" fillId="2" borderId="7" xfId="11" applyFont="1" applyFill="1" applyBorder="1" applyAlignment="1">
      <alignment horizontal="left" vertical="center" wrapText="1"/>
    </xf>
    <xf numFmtId="0" fontId="20" fillId="0" borderId="7" xfId="2" applyFont="1" applyBorder="1" applyAlignment="1">
      <alignment horizontal="left" vertical="center" wrapText="1"/>
    </xf>
    <xf numFmtId="0" fontId="21" fillId="2" borderId="7" xfId="11" applyFont="1" applyFill="1" applyBorder="1" applyAlignment="1">
      <alignment horizontal="left" vertical="center" wrapText="1"/>
    </xf>
    <xf numFmtId="166" fontId="20" fillId="0" borderId="7" xfId="5" applyNumberFormat="1" applyFont="1" applyBorder="1" applyAlignment="1">
      <alignment horizontal="left" vertical="center" wrapText="1"/>
    </xf>
    <xf numFmtId="0" fontId="21" fillId="2" borderId="7" xfId="11" applyFont="1" applyFill="1" applyBorder="1" applyAlignment="1">
      <alignment horizontal="center" vertical="center"/>
    </xf>
    <xf numFmtId="166" fontId="21" fillId="2" borderId="7" xfId="12" applyNumberFormat="1" applyFont="1" applyFill="1" applyBorder="1" applyAlignment="1">
      <alignment horizontal="left" vertical="center" wrapText="1"/>
    </xf>
    <xf numFmtId="0" fontId="20" fillId="2" borderId="7" xfId="11" applyFont="1" applyFill="1" applyBorder="1" applyAlignment="1">
      <alignment horizontal="center" vertical="center"/>
    </xf>
    <xf numFmtId="166" fontId="20" fillId="2" borderId="7" xfId="12" applyNumberFormat="1" applyFont="1" applyFill="1" applyBorder="1" applyAlignment="1">
      <alignment vertical="center" wrapText="1"/>
    </xf>
    <xf numFmtId="166" fontId="20" fillId="2" borderId="7" xfId="5" applyNumberFormat="1" applyFont="1" applyFill="1" applyBorder="1" applyAlignment="1">
      <alignment horizontal="center" vertical="center"/>
    </xf>
    <xf numFmtId="166" fontId="20" fillId="2" borderId="7" xfId="12" applyNumberFormat="1" applyFont="1" applyFill="1" applyBorder="1" applyAlignment="1">
      <alignment vertical="center"/>
    </xf>
    <xf numFmtId="166" fontId="21" fillId="2" borderId="7" xfId="5" applyNumberFormat="1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20" fillId="2" borderId="7" xfId="10" applyFont="1" applyFill="1" applyBorder="1" applyAlignment="1">
      <alignment horizontal="center" vertical="center" wrapText="1"/>
    </xf>
    <xf numFmtId="166" fontId="20" fillId="2" borderId="7" xfId="5" applyNumberFormat="1" applyFont="1" applyFill="1" applyBorder="1" applyAlignment="1">
      <alignment vertical="center"/>
    </xf>
    <xf numFmtId="0" fontId="20" fillId="0" borderId="7" xfId="0" applyFont="1" applyBorder="1" applyAlignment="1">
      <alignment horizontal="left" vertical="center" wrapText="1"/>
    </xf>
    <xf numFmtId="166" fontId="20" fillId="2" borderId="0" xfId="5" applyNumberFormat="1" applyFont="1" applyFill="1" applyBorder="1"/>
    <xf numFmtId="166" fontId="20" fillId="2" borderId="0" xfId="5" applyNumberFormat="1" applyFont="1" applyFill="1" applyAlignment="1">
      <alignment vertical="center"/>
    </xf>
    <xf numFmtId="166" fontId="21" fillId="2" borderId="0" xfId="5" applyNumberFormat="1" applyFont="1" applyFill="1" applyBorder="1" applyAlignment="1">
      <alignment horizontal="center" vertical="center"/>
    </xf>
    <xf numFmtId="166" fontId="20" fillId="2" borderId="1" xfId="12" applyNumberFormat="1" applyFont="1" applyFill="1" applyBorder="1" applyAlignment="1">
      <alignment horizontal="left" vertical="center" wrapText="1"/>
    </xf>
    <xf numFmtId="0" fontId="20" fillId="2" borderId="7" xfId="10" applyFont="1" applyFill="1" applyBorder="1" applyAlignment="1">
      <alignment horizontal="left" vertical="center" wrapText="1"/>
    </xf>
    <xf numFmtId="166" fontId="21" fillId="0" borderId="7" xfId="5" applyNumberFormat="1" applyFont="1" applyBorder="1" applyAlignment="1">
      <alignment vertical="center"/>
    </xf>
    <xf numFmtId="166" fontId="20" fillId="0" borderId="7" xfId="5" applyNumberFormat="1" applyFont="1" applyBorder="1" applyAlignment="1">
      <alignment vertical="center"/>
    </xf>
    <xf numFmtId="166" fontId="20" fillId="0" borderId="7" xfId="5" applyNumberFormat="1" applyFont="1" applyBorder="1" applyAlignment="1">
      <alignment horizontal="left" vertical="center"/>
    </xf>
    <xf numFmtId="166" fontId="20" fillId="2" borderId="7" xfId="12" applyNumberFormat="1" applyFont="1" applyFill="1" applyBorder="1" applyAlignment="1">
      <alignment horizontal="left" vertical="center"/>
    </xf>
    <xf numFmtId="0" fontId="21" fillId="0" borderId="7" xfId="0" applyFont="1" applyBorder="1"/>
    <xf numFmtId="0" fontId="20" fillId="2" borderId="7" xfId="4" applyFont="1" applyFill="1" applyBorder="1" applyAlignment="1">
      <alignment horizontal="center" vertical="center"/>
    </xf>
    <xf numFmtId="168" fontId="20" fillId="0" borderId="7" xfId="4" applyNumberFormat="1" applyFont="1" applyBorder="1" applyAlignment="1">
      <alignment horizontal="center" vertical="center" wrapText="1"/>
    </xf>
    <xf numFmtId="166" fontId="20" fillId="2" borderId="7" xfId="5" applyNumberFormat="1" applyFont="1" applyFill="1" applyBorder="1" applyAlignment="1">
      <alignment vertical="center" wrapText="1"/>
    </xf>
    <xf numFmtId="0" fontId="20" fillId="0" borderId="7" xfId="0" applyFont="1" applyBorder="1" applyAlignment="1">
      <alignment vertical="center"/>
    </xf>
    <xf numFmtId="0" fontId="20" fillId="0" borderId="7" xfId="0" applyFont="1" applyBorder="1" applyAlignment="1">
      <alignment vertical="center" wrapText="1"/>
    </xf>
    <xf numFmtId="0" fontId="20" fillId="2" borderId="7" xfId="10" applyFont="1" applyFill="1" applyBorder="1" applyAlignment="1">
      <alignment horizontal="left" vertical="center"/>
    </xf>
    <xf numFmtId="0" fontId="20" fillId="2" borderId="7" xfId="4" applyFont="1" applyFill="1" applyBorder="1" applyAlignment="1">
      <alignment horizontal="left" vertical="center"/>
    </xf>
    <xf numFmtId="0" fontId="20" fillId="2" borderId="7" xfId="4" applyFont="1" applyFill="1" applyBorder="1" applyAlignment="1">
      <alignment horizontal="left" vertical="center" wrapText="1"/>
    </xf>
    <xf numFmtId="0" fontId="20" fillId="0" borderId="0" xfId="4" applyFont="1" applyAlignment="1">
      <alignment horizontal="left" vertical="center" wrapText="1"/>
    </xf>
    <xf numFmtId="0" fontId="21" fillId="0" borderId="7" xfId="4" applyFont="1" applyBorder="1" applyAlignment="1">
      <alignment horizontal="left" vertical="center" wrapText="1"/>
    </xf>
    <xf numFmtId="0" fontId="20" fillId="2" borderId="7" xfId="4" applyFont="1" applyFill="1" applyBorder="1" applyAlignment="1">
      <alignment vertical="center"/>
    </xf>
    <xf numFmtId="49" fontId="20" fillId="2" borderId="7" xfId="4" applyNumberFormat="1" applyFont="1" applyFill="1" applyBorder="1" applyAlignment="1">
      <alignment horizontal="left" vertical="center" wrapText="1" shrinkToFit="1"/>
    </xf>
    <xf numFmtId="0" fontId="21" fillId="2" borderId="7" xfId="10" applyFont="1" applyFill="1" applyBorder="1" applyAlignment="1">
      <alignment horizontal="left" vertical="center" wrapText="1"/>
    </xf>
    <xf numFmtId="0" fontId="21" fillId="2" borderId="2" xfId="4" applyFont="1" applyFill="1" applyBorder="1" applyAlignment="1">
      <alignment vertical="center"/>
    </xf>
    <xf numFmtId="0" fontId="21" fillId="2" borderId="7" xfId="4" applyFont="1" applyFill="1" applyBorder="1" applyAlignment="1">
      <alignment vertical="center"/>
    </xf>
    <xf numFmtId="0" fontId="20" fillId="2" borderId="7" xfId="10" applyFont="1" applyFill="1" applyBorder="1" applyAlignment="1">
      <alignment vertical="center" wrapText="1"/>
    </xf>
    <xf numFmtId="0" fontId="20" fillId="2" borderId="7" xfId="10" applyFont="1" applyFill="1" applyBorder="1" applyAlignment="1">
      <alignment vertical="center"/>
    </xf>
    <xf numFmtId="166" fontId="56" fillId="2" borderId="7" xfId="12" applyNumberFormat="1" applyFont="1" applyFill="1" applyBorder="1" applyAlignment="1">
      <alignment horizontal="center" vertical="center"/>
    </xf>
    <xf numFmtId="0" fontId="21" fillId="2" borderId="7" xfId="7" applyFont="1" applyFill="1" applyBorder="1" applyAlignment="1">
      <alignment horizontal="center" vertical="center"/>
    </xf>
    <xf numFmtId="0" fontId="21" fillId="0" borderId="7" xfId="4" applyFont="1" applyBorder="1" applyAlignment="1">
      <alignment horizontal="center"/>
    </xf>
    <xf numFmtId="0" fontId="20" fillId="0" borderId="7" xfId="4" applyFont="1" applyBorder="1"/>
    <xf numFmtId="0" fontId="20" fillId="0" borderId="7" xfId="4" quotePrefix="1" applyFont="1" applyBorder="1"/>
    <xf numFmtId="0" fontId="20" fillId="0" borderId="7" xfId="4" applyFont="1" applyBorder="1" applyAlignment="1">
      <alignment horizontal="left"/>
    </xf>
    <xf numFmtId="0" fontId="20" fillId="0" borderId="21" xfId="4" applyFont="1" applyBorder="1" applyAlignment="1">
      <alignment horizontal="left"/>
    </xf>
    <xf numFmtId="0" fontId="21" fillId="2" borderId="7" xfId="8" applyFont="1" applyFill="1" applyBorder="1" applyAlignment="1">
      <alignment horizontal="center" vertical="center" wrapText="1"/>
    </xf>
    <xf numFmtId="0" fontId="21" fillId="2" borderId="7" xfId="8" applyFont="1" applyFill="1" applyBorder="1" applyAlignment="1">
      <alignment horizontal="left" vertical="center" wrapText="1"/>
    </xf>
    <xf numFmtId="0" fontId="20" fillId="2" borderId="7" xfId="7" applyFont="1" applyFill="1" applyBorder="1" applyAlignment="1">
      <alignment horizontal="left" vertical="center" wrapText="1"/>
    </xf>
    <xf numFmtId="49" fontId="20" fillId="2" borderId="7" xfId="10" applyNumberFormat="1" applyFont="1" applyFill="1" applyBorder="1" applyAlignment="1">
      <alignment horizontal="left" vertical="center" wrapText="1" shrinkToFit="1"/>
    </xf>
    <xf numFmtId="0" fontId="21" fillId="2" borderId="7" xfId="10" applyFont="1" applyFill="1" applyBorder="1" applyAlignment="1">
      <alignment vertical="center" wrapText="1"/>
    </xf>
    <xf numFmtId="0" fontId="20" fillId="2" borderId="7" xfId="8" applyFont="1" applyFill="1" applyBorder="1" applyAlignment="1">
      <alignment vertical="center"/>
    </xf>
    <xf numFmtId="0" fontId="20" fillId="2" borderId="7" xfId="7" applyFont="1" applyFill="1" applyBorder="1" applyAlignment="1">
      <alignment vertical="center"/>
    </xf>
    <xf numFmtId="166" fontId="20" fillId="2" borderId="7" xfId="5" applyNumberFormat="1" applyFont="1" applyFill="1" applyBorder="1" applyAlignment="1">
      <alignment horizontal="left" vertical="center"/>
    </xf>
    <xf numFmtId="166" fontId="20" fillId="2" borderId="7" xfId="5" applyNumberFormat="1" applyFont="1" applyFill="1" applyBorder="1" applyAlignment="1">
      <alignment horizontal="left" vertical="center" wrapText="1"/>
    </xf>
    <xf numFmtId="0" fontId="20" fillId="2" borderId="7" xfId="8" applyFont="1" applyFill="1" applyBorder="1" applyAlignment="1">
      <alignment vertical="center" wrapText="1"/>
    </xf>
    <xf numFmtId="0" fontId="20" fillId="2" borderId="1" xfId="7" applyFont="1" applyFill="1" applyBorder="1" applyAlignment="1">
      <alignment horizontal="left" vertical="center"/>
    </xf>
    <xf numFmtId="0" fontId="20" fillId="2" borderId="0" xfId="7" applyFont="1" applyFill="1" applyAlignment="1">
      <alignment horizontal="center" vertical="center"/>
    </xf>
    <xf numFmtId="166" fontId="21" fillId="2" borderId="0" xfId="5" applyNumberFormat="1" applyFont="1" applyFill="1" applyBorder="1" applyAlignment="1">
      <alignment vertical="center"/>
    </xf>
    <xf numFmtId="49" fontId="20" fillId="2" borderId="7" xfId="13" applyNumberFormat="1" applyFont="1" applyFill="1" applyBorder="1" applyAlignment="1">
      <alignment horizontal="left" vertical="center" wrapText="1" shrinkToFit="1"/>
    </xf>
    <xf numFmtId="49" fontId="20" fillId="2" borderId="1" xfId="13" applyNumberFormat="1" applyFont="1" applyFill="1" applyBorder="1" applyAlignment="1">
      <alignment horizontal="left" vertical="center" wrapText="1" shrinkToFit="1"/>
    </xf>
    <xf numFmtId="0" fontId="20" fillId="2" borderId="7" xfId="3" applyFont="1" applyFill="1" applyBorder="1" applyAlignment="1">
      <alignment horizontal="center" vertical="center"/>
    </xf>
    <xf numFmtId="0" fontId="20" fillId="2" borderId="7" xfId="3" applyFont="1" applyFill="1" applyBorder="1" applyAlignment="1">
      <alignment horizontal="left" vertical="center"/>
    </xf>
    <xf numFmtId="0" fontId="20" fillId="2" borderId="7" xfId="3" applyFont="1" applyFill="1" applyBorder="1" applyAlignment="1">
      <alignment horizontal="left" vertical="center" wrapText="1"/>
    </xf>
    <xf numFmtId="0" fontId="20" fillId="0" borderId="7" xfId="3" applyFont="1" applyBorder="1" applyAlignment="1">
      <alignment horizontal="left" vertical="center" wrapText="1"/>
    </xf>
    <xf numFmtId="166" fontId="21" fillId="2" borderId="7" xfId="12" applyNumberFormat="1" applyFont="1" applyFill="1" applyBorder="1" applyAlignment="1">
      <alignment horizontal="center" vertical="center"/>
    </xf>
    <xf numFmtId="1" fontId="20" fillId="2" borderId="7" xfId="3" applyNumberFormat="1" applyFont="1" applyFill="1" applyBorder="1" applyAlignment="1">
      <alignment horizontal="center" vertical="center"/>
    </xf>
    <xf numFmtId="3" fontId="20" fillId="2" borderId="7" xfId="3" applyNumberFormat="1" applyFont="1" applyFill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0" borderId="7" xfId="3" applyFont="1" applyBorder="1" applyAlignment="1">
      <alignment horizontal="left" vertical="center"/>
    </xf>
    <xf numFmtId="0" fontId="20" fillId="2" borderId="0" xfId="3" applyFont="1" applyFill="1" applyAlignment="1">
      <alignment horizontal="left" vertical="center" wrapText="1"/>
    </xf>
    <xf numFmtId="166" fontId="20" fillId="2" borderId="0" xfId="5" applyNumberFormat="1" applyFont="1" applyFill="1" applyAlignment="1">
      <alignment horizontal="center" vertical="center"/>
    </xf>
    <xf numFmtId="0" fontId="21" fillId="2" borderId="7" xfId="4" applyFont="1" applyFill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 wrapText="1"/>
    </xf>
    <xf numFmtId="166" fontId="12" fillId="0" borderId="7" xfId="5" applyNumberFormat="1" applyFont="1" applyBorder="1" applyAlignment="1">
      <alignment horizontal="left" vertical="center" wrapText="1"/>
    </xf>
    <xf numFmtId="166" fontId="12" fillId="0" borderId="0" xfId="5" applyNumberFormat="1" applyFont="1" applyBorder="1" applyAlignment="1">
      <alignment horizontal="left" vertical="center" wrapText="1"/>
    </xf>
    <xf numFmtId="166" fontId="12" fillId="0" borderId="0" xfId="5" applyNumberFormat="1" applyFont="1" applyBorder="1"/>
    <xf numFmtId="0" fontId="6" fillId="0" borderId="0" xfId="2" applyFont="1" applyFill="1"/>
    <xf numFmtId="0" fontId="6" fillId="0" borderId="0" xfId="4" applyFont="1" applyFill="1"/>
    <xf numFmtId="0" fontId="12" fillId="0" borderId="0" xfId="4" applyFont="1" applyFill="1"/>
    <xf numFmtId="0" fontId="12" fillId="0" borderId="0" xfId="4" applyFont="1" applyFill="1" applyAlignment="1">
      <alignment vertical="center"/>
    </xf>
    <xf numFmtId="0" fontId="12" fillId="0" borderId="0" xfId="2" applyFont="1" applyFill="1"/>
    <xf numFmtId="0" fontId="7" fillId="0" borderId="0" xfId="2" applyFont="1" applyFill="1"/>
    <xf numFmtId="166" fontId="7" fillId="0" borderId="7" xfId="5" applyNumberFormat="1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/>
    </xf>
    <xf numFmtId="0" fontId="4" fillId="4" borderId="0" xfId="4" applyFont="1" applyFill="1" applyAlignment="1">
      <alignment horizontal="center"/>
    </xf>
    <xf numFmtId="3" fontId="21" fillId="2" borderId="7" xfId="3" applyNumberFormat="1" applyFont="1" applyFill="1" applyBorder="1" applyAlignment="1">
      <alignment horizontal="center" vertical="center"/>
    </xf>
    <xf numFmtId="166" fontId="12" fillId="4" borderId="0" xfId="5" applyNumberFormat="1" applyFont="1" applyFill="1" applyBorder="1" applyAlignment="1">
      <alignment horizontal="center" vertical="center"/>
    </xf>
    <xf numFmtId="166" fontId="12" fillId="2" borderId="11" xfId="5" applyNumberFormat="1" applyFont="1" applyFill="1" applyBorder="1" applyAlignment="1">
      <alignment horizontal="center" vertical="center"/>
    </xf>
    <xf numFmtId="166" fontId="12" fillId="3" borderId="0" xfId="5" applyNumberFormat="1" applyFont="1" applyFill="1" applyBorder="1" applyAlignment="1">
      <alignment horizontal="center" vertical="center"/>
    </xf>
    <xf numFmtId="166" fontId="7" fillId="2" borderId="0" xfId="5" applyNumberFormat="1" applyFont="1" applyFill="1" applyBorder="1"/>
    <xf numFmtId="166" fontId="12" fillId="0" borderId="7" xfId="5" applyNumberFormat="1" applyFont="1" applyFill="1" applyBorder="1" applyAlignment="1">
      <alignment vertical="center"/>
    </xf>
    <xf numFmtId="0" fontId="12" fillId="0" borderId="7" xfId="2" applyFont="1" applyBorder="1" applyAlignment="1">
      <alignment horizontal="center" vertical="center"/>
    </xf>
    <xf numFmtId="0" fontId="26" fillId="0" borderId="0" xfId="4" applyFont="1" applyFill="1" applyAlignment="1">
      <alignment horizontal="left"/>
    </xf>
    <xf numFmtId="0" fontId="3" fillId="0" borderId="0" xfId="2" applyFont="1" applyFill="1"/>
    <xf numFmtId="0" fontId="27" fillId="0" borderId="0" xfId="4" applyFont="1" applyFill="1"/>
    <xf numFmtId="0" fontId="26" fillId="0" borderId="0" xfId="4" applyFont="1" applyFill="1" applyAlignment="1">
      <alignment horizontal="left" vertical="center" wrapText="1"/>
    </xf>
    <xf numFmtId="3" fontId="21" fillId="0" borderId="0" xfId="3" applyNumberFormat="1" applyFont="1" applyFill="1" applyAlignment="1">
      <alignment horizontal="center" vertical="center" wrapText="1"/>
    </xf>
    <xf numFmtId="3" fontId="6" fillId="0" borderId="0" xfId="3" applyNumberFormat="1" applyFont="1" applyFill="1" applyAlignment="1">
      <alignment horizontal="center" vertical="center" wrapText="1"/>
    </xf>
    <xf numFmtId="0" fontId="2" fillId="0" borderId="0" xfId="4" applyFont="1" applyFill="1" applyAlignment="1">
      <alignment horizontal="left" vertical="center" wrapText="1"/>
    </xf>
    <xf numFmtId="9" fontId="27" fillId="0" borderId="0" xfId="4" applyNumberFormat="1" applyFont="1" applyFill="1" applyAlignment="1">
      <alignment horizontal="center" vertical="center"/>
    </xf>
    <xf numFmtId="0" fontId="27" fillId="0" borderId="0" xfId="8" applyFont="1" applyFill="1" applyAlignment="1">
      <alignment horizontal="center" vertical="center"/>
    </xf>
    <xf numFmtId="0" fontId="27" fillId="0" borderId="0" xfId="8" applyFont="1" applyFill="1"/>
    <xf numFmtId="0" fontId="21" fillId="0" borderId="7" xfId="8" applyFont="1" applyFill="1" applyBorder="1" applyAlignment="1">
      <alignment horizontal="left" vertical="center" wrapText="1"/>
    </xf>
    <xf numFmtId="0" fontId="20" fillId="0" borderId="7" xfId="7" applyFont="1" applyFill="1" applyBorder="1" applyAlignment="1">
      <alignment horizontal="center" vertical="center"/>
    </xf>
    <xf numFmtId="0" fontId="20" fillId="0" borderId="7" xfId="7" applyFont="1" applyFill="1" applyBorder="1" applyAlignment="1">
      <alignment horizontal="left" vertical="center"/>
    </xf>
    <xf numFmtId="166" fontId="27" fillId="0" borderId="0" xfId="5" applyNumberFormat="1" applyFont="1" applyFill="1"/>
    <xf numFmtId="0" fontId="20" fillId="0" borderId="7" xfId="7" applyFont="1" applyFill="1" applyBorder="1" applyAlignment="1">
      <alignment horizontal="left" vertical="center" wrapText="1"/>
    </xf>
    <xf numFmtId="49" fontId="20" fillId="0" borderId="7" xfId="4" applyNumberFormat="1" applyFont="1" applyFill="1" applyBorder="1" applyAlignment="1">
      <alignment horizontal="left" vertical="center" wrapText="1" shrinkToFit="1"/>
    </xf>
    <xf numFmtId="49" fontId="27" fillId="0" borderId="0" xfId="4" applyNumberFormat="1" applyFont="1" applyFill="1" applyAlignment="1">
      <alignment horizontal="left" vertical="top" wrapText="1" shrinkToFit="1"/>
    </xf>
    <xf numFmtId="49" fontId="39" fillId="0" borderId="0" xfId="4" applyNumberFormat="1" applyFont="1" applyFill="1" applyAlignment="1">
      <alignment horizontal="left" vertical="top" wrapText="1" shrinkToFit="1"/>
    </xf>
    <xf numFmtId="0" fontId="21" fillId="0" borderId="7" xfId="7" applyFont="1" applyFill="1" applyBorder="1" applyAlignment="1">
      <alignment horizontal="center" vertical="center"/>
    </xf>
    <xf numFmtId="0" fontId="21" fillId="0" borderId="7" xfId="4" applyFont="1" applyFill="1" applyBorder="1" applyAlignment="1">
      <alignment vertical="center" wrapText="1"/>
    </xf>
    <xf numFmtId="0" fontId="20" fillId="0" borderId="0" xfId="4" applyFont="1" applyFill="1"/>
    <xf numFmtId="0" fontId="7" fillId="0" borderId="0" xfId="4" applyFont="1" applyFill="1" applyAlignment="1">
      <alignment vertical="center"/>
    </xf>
    <xf numFmtId="3" fontId="7" fillId="0" borderId="12" xfId="6" applyNumberFormat="1" applyFont="1" applyFill="1" applyBorder="1" applyAlignment="1">
      <alignment vertical="center"/>
    </xf>
    <xf numFmtId="0" fontId="20" fillId="0" borderId="7" xfId="4" applyFont="1" applyFill="1" applyBorder="1" applyAlignment="1">
      <alignment vertical="center" wrapText="1"/>
    </xf>
    <xf numFmtId="0" fontId="20" fillId="0" borderId="7" xfId="4" applyFont="1" applyFill="1" applyBorder="1" applyAlignment="1">
      <alignment horizontal="left" vertical="center" wrapText="1"/>
    </xf>
    <xf numFmtId="22" fontId="27" fillId="0" borderId="0" xfId="8" applyNumberFormat="1" applyFont="1" applyFill="1"/>
    <xf numFmtId="4" fontId="27" fillId="0" borderId="0" xfId="8" applyNumberFormat="1" applyFont="1" applyFill="1"/>
    <xf numFmtId="0" fontId="27" fillId="0" borderId="0" xfId="8" applyFont="1" applyFill="1" applyAlignment="1">
      <alignment horizontal="center"/>
    </xf>
    <xf numFmtId="0" fontId="20" fillId="0" borderId="7" xfId="8" applyFont="1" applyFill="1" applyBorder="1" applyAlignment="1">
      <alignment vertical="center"/>
    </xf>
    <xf numFmtId="0" fontId="20" fillId="0" borderId="7" xfId="7" applyFont="1" applyFill="1" applyBorder="1" applyAlignment="1">
      <alignment vertical="center"/>
    </xf>
    <xf numFmtId="0" fontId="2" fillId="0" borderId="7" xfId="4" applyFont="1" applyFill="1" applyBorder="1" applyAlignment="1">
      <alignment horizontal="left" vertical="center" wrapText="1"/>
    </xf>
    <xf numFmtId="3" fontId="27" fillId="0" borderId="0" xfId="8" quotePrefix="1" applyNumberFormat="1" applyFont="1" applyFill="1" applyAlignment="1">
      <alignment horizontal="right"/>
    </xf>
    <xf numFmtId="3" fontId="37" fillId="0" borderId="7" xfId="6" applyNumberFormat="1" applyFont="1" applyFill="1" applyBorder="1" applyAlignment="1">
      <alignment horizontal="left" vertical="center" wrapText="1"/>
    </xf>
    <xf numFmtId="3" fontId="37" fillId="0" borderId="0" xfId="6" applyNumberFormat="1" applyFont="1" applyFill="1" applyAlignment="1">
      <alignment horizontal="left" vertical="center" wrapText="1"/>
    </xf>
    <xf numFmtId="0" fontId="27" fillId="0" borderId="13" xfId="6" applyFont="1" applyFill="1" applyBorder="1" applyAlignment="1">
      <alignment horizontal="justify" vertical="center"/>
    </xf>
    <xf numFmtId="0" fontId="27" fillId="0" borderId="0" xfId="6" applyFont="1" applyFill="1" applyAlignment="1">
      <alignment horizontal="justify" vertical="center"/>
    </xf>
    <xf numFmtId="0" fontId="27" fillId="0" borderId="4" xfId="8" applyFont="1" applyFill="1" applyBorder="1"/>
    <xf numFmtId="0" fontId="27" fillId="0" borderId="0" xfId="4" applyFont="1" applyFill="1" applyAlignment="1">
      <alignment vertical="center"/>
    </xf>
    <xf numFmtId="0" fontId="20" fillId="0" borderId="7" xfId="8" applyFont="1" applyFill="1" applyBorder="1" applyAlignment="1">
      <alignment vertical="center" wrapText="1"/>
    </xf>
    <xf numFmtId="0" fontId="27" fillId="0" borderId="7" xfId="8" applyFont="1" applyFill="1" applyBorder="1"/>
    <xf numFmtId="0" fontId="20" fillId="0" borderId="7" xfId="4" applyFont="1" applyFill="1" applyBorder="1" applyAlignment="1">
      <alignment horizontal="left" vertical="center"/>
    </xf>
    <xf numFmtId="0" fontId="21" fillId="0" borderId="7" xfId="4" applyFont="1" applyFill="1" applyBorder="1" applyAlignment="1">
      <alignment horizontal="left" vertical="center"/>
    </xf>
    <xf numFmtId="0" fontId="27" fillId="0" borderId="0" xfId="8" applyFont="1" applyFill="1" applyAlignment="1">
      <alignment horizontal="right"/>
    </xf>
    <xf numFmtId="0" fontId="12" fillId="0" borderId="0" xfId="4" applyFont="1" applyFill="1" applyAlignment="1">
      <alignment horizontal="center"/>
    </xf>
    <xf numFmtId="0" fontId="12" fillId="0" borderId="0" xfId="8" applyFont="1" applyFill="1"/>
    <xf numFmtId="3" fontId="6" fillId="4" borderId="0" xfId="3" applyNumberFormat="1" applyFont="1" applyFill="1" applyAlignment="1">
      <alignment horizontal="left" vertical="center" wrapText="1"/>
    </xf>
    <xf numFmtId="0" fontId="12" fillId="0" borderId="6" xfId="3" applyFont="1" applyBorder="1" applyAlignment="1">
      <alignment horizontal="left" vertical="center" wrapText="1"/>
    </xf>
    <xf numFmtId="0" fontId="12" fillId="0" borderId="7" xfId="3" applyFont="1" applyBorder="1" applyAlignment="1">
      <alignment horizontal="center" vertical="center" wrapText="1"/>
    </xf>
    <xf numFmtId="3" fontId="7" fillId="6" borderId="0" xfId="3" applyNumberFormat="1" applyFont="1" applyFill="1" applyAlignment="1">
      <alignment horizontal="center" vertical="center" wrapText="1"/>
    </xf>
    <xf numFmtId="0" fontId="4" fillId="2" borderId="0" xfId="4" applyFont="1" applyFill="1" applyAlignment="1">
      <alignment horizontal="center"/>
    </xf>
    <xf numFmtId="0" fontId="41" fillId="2" borderId="0" xfId="4" applyFont="1" applyFill="1" applyAlignment="1">
      <alignment horizontal="center"/>
    </xf>
    <xf numFmtId="166" fontId="12" fillId="0" borderId="0" xfId="0" applyNumberFormat="1" applyFont="1"/>
    <xf numFmtId="0" fontId="12" fillId="2" borderId="7" xfId="0" applyFont="1" applyFill="1" applyBorder="1" applyAlignment="1">
      <alignment horizontal="center" vertical="center"/>
    </xf>
    <xf numFmtId="0" fontId="12" fillId="0" borderId="7" xfId="0" applyFont="1" applyBorder="1"/>
    <xf numFmtId="0" fontId="12" fillId="0" borderId="7" xfId="0" applyFont="1" applyBorder="1" applyAlignment="1">
      <alignment wrapText="1"/>
    </xf>
    <xf numFmtId="166" fontId="12" fillId="2" borderId="7" xfId="1" applyNumberFormat="1" applyFont="1" applyFill="1" applyBorder="1" applyAlignment="1">
      <alignment horizontal="right"/>
    </xf>
    <xf numFmtId="0" fontId="12" fillId="4" borderId="0" xfId="0" applyFont="1" applyFill="1" applyAlignment="1">
      <alignment vertical="center" wrapText="1"/>
    </xf>
    <xf numFmtId="0" fontId="57" fillId="0" borderId="0" xfId="0" applyFont="1"/>
    <xf numFmtId="0" fontId="38" fillId="0" borderId="0" xfId="4" applyFont="1" applyAlignment="1">
      <alignment horizontal="center" wrapText="1"/>
    </xf>
    <xf numFmtId="0" fontId="3" fillId="0" borderId="0" xfId="4" applyFont="1" applyAlignment="1">
      <alignment horizontal="center" vertical="center" wrapText="1"/>
    </xf>
    <xf numFmtId="166" fontId="37" fillId="0" borderId="7" xfId="5" applyNumberFormat="1" applyFont="1" applyBorder="1" applyAlignment="1">
      <alignment horizontal="center" vertical="center" wrapText="1"/>
    </xf>
    <xf numFmtId="166" fontId="37" fillId="0" borderId="0" xfId="5" applyNumberFormat="1" applyFont="1" applyBorder="1" applyAlignment="1">
      <alignment horizontal="center" vertical="center" wrapText="1"/>
    </xf>
    <xf numFmtId="166" fontId="27" fillId="0" borderId="0" xfId="5" applyNumberFormat="1" applyFont="1" applyBorder="1"/>
    <xf numFmtId="166" fontId="37" fillId="0" borderId="0" xfId="5" applyNumberFormat="1" applyFont="1" applyFill="1" applyBorder="1" applyAlignment="1">
      <alignment horizontal="center" vertical="center" wrapText="1"/>
    </xf>
    <xf numFmtId="166" fontId="27" fillId="0" borderId="0" xfId="5" applyNumberFormat="1" applyFont="1" applyFill="1" applyBorder="1"/>
    <xf numFmtId="166" fontId="27" fillId="0" borderId="0" xfId="5" quotePrefix="1" applyNumberFormat="1" applyFont="1" applyBorder="1"/>
    <xf numFmtId="166" fontId="27" fillId="0" borderId="0" xfId="5" quotePrefix="1" applyNumberFormat="1" applyFont="1" applyBorder="1" applyAlignment="1">
      <alignment wrapText="1"/>
    </xf>
    <xf numFmtId="0" fontId="3" fillId="0" borderId="0" xfId="4" applyFont="1" applyAlignment="1">
      <alignment wrapText="1"/>
    </xf>
    <xf numFmtId="0" fontId="27" fillId="0" borderId="0" xfId="6" applyFont="1" applyAlignment="1">
      <alignment horizontal="justify" vertical="center"/>
    </xf>
    <xf numFmtId="166" fontId="27" fillId="3" borderId="0" xfId="5" quotePrefix="1" applyNumberFormat="1" applyFont="1" applyFill="1" applyBorder="1" applyAlignment="1">
      <alignment wrapText="1"/>
    </xf>
    <xf numFmtId="166" fontId="12" fillId="0" borderId="1" xfId="5" applyNumberFormat="1" applyFont="1" applyFill="1" applyBorder="1" applyAlignment="1">
      <alignment horizontal="left" vertical="center" wrapText="1"/>
    </xf>
    <xf numFmtId="166" fontId="12" fillId="0" borderId="6" xfId="5" applyNumberFormat="1" applyFont="1" applyFill="1" applyBorder="1" applyAlignment="1">
      <alignment horizontal="left" vertical="center" wrapText="1"/>
    </xf>
    <xf numFmtId="166" fontId="27" fillId="0" borderId="7" xfId="5" applyNumberFormat="1" applyFont="1" applyFill="1" applyBorder="1" applyAlignment="1">
      <alignment horizontal="right"/>
    </xf>
    <xf numFmtId="166" fontId="27" fillId="0" borderId="0" xfId="5" applyNumberFormat="1" applyFont="1" applyBorder="1" applyAlignment="1">
      <alignment horizontal="right"/>
    </xf>
    <xf numFmtId="166" fontId="27" fillId="0" borderId="0" xfId="5" applyNumberFormat="1" applyFont="1" applyBorder="1" applyAlignment="1">
      <alignment horizontal="center" vertical="center" wrapText="1"/>
    </xf>
    <xf numFmtId="166" fontId="39" fillId="0" borderId="0" xfId="5" applyNumberFormat="1" applyFont="1" applyBorder="1" applyAlignment="1">
      <alignment horizontal="left"/>
    </xf>
    <xf numFmtId="166" fontId="12" fillId="0" borderId="7" xfId="5" applyNumberFormat="1" applyFont="1" applyFill="1" applyBorder="1" applyAlignment="1">
      <alignment horizontal="left" vertical="center"/>
    </xf>
    <xf numFmtId="0" fontId="6" fillId="0" borderId="7" xfId="0" applyFont="1" applyBorder="1"/>
    <xf numFmtId="0" fontId="37" fillId="0" borderId="0" xfId="4" applyFont="1" applyAlignment="1">
      <alignment horizontal="center" wrapText="1"/>
    </xf>
    <xf numFmtId="0" fontId="6" fillId="0" borderId="5" xfId="2" applyFont="1" applyBorder="1" applyAlignment="1">
      <alignment horizontal="center" vertical="center" wrapText="1"/>
    </xf>
    <xf numFmtId="3" fontId="6" fillId="2" borderId="0" xfId="3" applyNumberFormat="1" applyFont="1" applyFill="1" applyAlignment="1">
      <alignment horizontal="center" vertical="center"/>
    </xf>
    <xf numFmtId="0" fontId="4" fillId="3" borderId="0" xfId="4" applyFont="1" applyFill="1" applyAlignment="1">
      <alignment horizontal="center" vertical="center" wrapText="1"/>
    </xf>
    <xf numFmtId="3" fontId="12" fillId="2" borderId="7" xfId="3" applyNumberFormat="1" applyFont="1" applyFill="1" applyBorder="1" applyAlignment="1">
      <alignment vertical="center"/>
    </xf>
    <xf numFmtId="166" fontId="37" fillId="2" borderId="0" xfId="5" applyNumberFormat="1" applyFont="1" applyFill="1" applyBorder="1" applyAlignment="1">
      <alignment vertical="center" wrapText="1"/>
    </xf>
    <xf numFmtId="0" fontId="20" fillId="2" borderId="0" xfId="4" applyFont="1" applyFill="1"/>
    <xf numFmtId="166" fontId="37" fillId="2" borderId="7" xfId="5" applyNumberFormat="1" applyFont="1" applyFill="1" applyBorder="1" applyAlignment="1">
      <alignment horizontal="right" vertical="center" wrapText="1"/>
    </xf>
    <xf numFmtId="166" fontId="37" fillId="2" borderId="0" xfId="5" applyNumberFormat="1" applyFont="1" applyFill="1" applyBorder="1" applyAlignment="1">
      <alignment horizontal="right" vertical="center" wrapText="1"/>
    </xf>
    <xf numFmtId="166" fontId="7" fillId="3" borderId="0" xfId="5" applyNumberFormat="1" applyFont="1" applyFill="1" applyBorder="1" applyAlignment="1">
      <alignment horizontal="right" wrapText="1"/>
    </xf>
    <xf numFmtId="166" fontId="37" fillId="4" borderId="7" xfId="5" applyNumberFormat="1" applyFont="1" applyFill="1" applyBorder="1" applyAlignment="1">
      <alignment horizontal="right" vertical="center" wrapText="1"/>
    </xf>
    <xf numFmtId="166" fontId="37" fillId="4" borderId="0" xfId="5" applyNumberFormat="1" applyFont="1" applyFill="1" applyBorder="1" applyAlignment="1">
      <alignment horizontal="right" vertical="center" wrapText="1"/>
    </xf>
    <xf numFmtId="49" fontId="39" fillId="3" borderId="24" xfId="0" applyNumberFormat="1" applyFont="1" applyFill="1" applyBorder="1" applyAlignment="1">
      <alignment horizontal="left" vertical="top" wrapText="1" shrinkToFit="1"/>
    </xf>
    <xf numFmtId="0" fontId="34" fillId="4" borderId="0" xfId="4" applyFont="1" applyFill="1"/>
    <xf numFmtId="0" fontId="6" fillId="0" borderId="6" xfId="4" applyFont="1" applyBorder="1" applyAlignment="1">
      <alignment vertical="center" wrapText="1"/>
    </xf>
    <xf numFmtId="0" fontId="6" fillId="4" borderId="6" xfId="4" applyFont="1" applyFill="1" applyBorder="1" applyAlignment="1">
      <alignment vertical="center" wrapText="1"/>
    </xf>
    <xf numFmtId="0" fontId="6" fillId="4" borderId="0" xfId="4" applyFont="1" applyFill="1" applyAlignment="1">
      <alignment vertical="center" wrapText="1"/>
    </xf>
    <xf numFmtId="166" fontId="27" fillId="4" borderId="0" xfId="5" applyNumberFormat="1" applyFont="1" applyFill="1" applyBorder="1" applyAlignment="1">
      <alignment vertical="center" wrapText="1"/>
    </xf>
    <xf numFmtId="0" fontId="6" fillId="0" borderId="4" xfId="4" applyFont="1" applyBorder="1" applyAlignment="1">
      <alignment horizontal="center" vertical="center"/>
    </xf>
    <xf numFmtId="166" fontId="12" fillId="0" borderId="0" xfId="5" applyNumberFormat="1" applyFont="1" applyFill="1" applyBorder="1" applyAlignment="1">
      <alignment vertical="center"/>
    </xf>
    <xf numFmtId="0" fontId="21" fillId="2" borderId="7" xfId="2" applyFont="1" applyFill="1" applyBorder="1" applyAlignment="1">
      <alignment horizontal="center" vertical="center" wrapText="1"/>
    </xf>
    <xf numFmtId="0" fontId="41" fillId="0" borderId="0" xfId="4" applyFont="1" applyAlignment="1">
      <alignment horizontal="right"/>
    </xf>
    <xf numFmtId="166" fontId="12" fillId="0" borderId="0" xfId="5" applyNumberFormat="1" applyFont="1" applyAlignment="1">
      <alignment vertical="center"/>
    </xf>
    <xf numFmtId="166" fontId="12" fillId="2" borderId="0" xfId="5" applyNumberFormat="1" applyFont="1" applyFill="1" applyAlignment="1">
      <alignment vertical="center"/>
    </xf>
    <xf numFmtId="166" fontId="6" fillId="2" borderId="0" xfId="5" applyNumberFormat="1" applyFont="1" applyFill="1" applyAlignment="1">
      <alignment vertical="center"/>
    </xf>
    <xf numFmtId="0" fontId="52" fillId="2" borderId="0" xfId="4" applyFont="1" applyFill="1"/>
    <xf numFmtId="0" fontId="52" fillId="4" borderId="0" xfId="4" applyFont="1" applyFill="1"/>
    <xf numFmtId="0" fontId="12" fillId="4" borderId="7" xfId="7" applyFont="1" applyFill="1" applyBorder="1" applyAlignment="1">
      <alignment horizontal="center" vertical="center"/>
    </xf>
    <xf numFmtId="166" fontId="12" fillId="4" borderId="0" xfId="5" applyNumberFormat="1" applyFont="1" applyFill="1" applyBorder="1" applyAlignment="1">
      <alignment horizontal="right"/>
    </xf>
    <xf numFmtId="0" fontId="8" fillId="0" borderId="0" xfId="3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0" fontId="6" fillId="0" borderId="0" xfId="2" applyFont="1" applyBorder="1" applyAlignment="1">
      <alignment horizontal="center" vertical="center" wrapText="1"/>
    </xf>
    <xf numFmtId="3" fontId="6" fillId="4" borderId="0" xfId="3" applyNumberFormat="1" applyFont="1" applyFill="1" applyBorder="1" applyAlignment="1">
      <alignment horizontal="left" vertical="center" wrapText="1"/>
    </xf>
    <xf numFmtId="3" fontId="12" fillId="2" borderId="0" xfId="3" applyNumberFormat="1" applyFont="1" applyFill="1" applyBorder="1" applyAlignment="1">
      <alignment horizontal="center" vertical="center" wrapText="1"/>
    </xf>
    <xf numFmtId="0" fontId="12" fillId="0" borderId="7" xfId="4" applyFont="1" applyFill="1" applyBorder="1" applyAlignment="1">
      <alignment vertical="center"/>
    </xf>
    <xf numFmtId="0" fontId="7" fillId="0" borderId="0" xfId="4" applyFont="1" applyFill="1"/>
    <xf numFmtId="0" fontId="4" fillId="0" borderId="0" xfId="4" applyFont="1" applyFill="1"/>
    <xf numFmtId="0" fontId="27" fillId="0" borderId="7" xfId="4" applyFont="1" applyFill="1" applyBorder="1" applyAlignment="1">
      <alignment horizontal="left" vertical="center" wrapText="1"/>
    </xf>
    <xf numFmtId="0" fontId="27" fillId="0" borderId="0" xfId="4" applyFont="1" applyFill="1" applyAlignment="1">
      <alignment horizontal="left" vertical="center" wrapText="1"/>
    </xf>
    <xf numFmtId="0" fontId="38" fillId="2" borderId="0" xfId="10" applyFont="1" applyFill="1" applyAlignment="1">
      <alignment vertical="center" wrapText="1"/>
    </xf>
    <xf numFmtId="166" fontId="37" fillId="2" borderId="7" xfId="12" applyNumberFormat="1" applyFont="1" applyFill="1" applyBorder="1" applyAlignment="1">
      <alignment horizontal="right" vertical="center" wrapText="1"/>
    </xf>
    <xf numFmtId="0" fontId="38" fillId="2" borderId="4" xfId="10" applyFont="1" applyFill="1" applyBorder="1" applyAlignment="1">
      <alignment vertical="center"/>
    </xf>
    <xf numFmtId="166" fontId="37" fillId="2" borderId="0" xfId="12" applyNumberFormat="1" applyFont="1" applyFill="1" applyBorder="1" applyAlignment="1">
      <alignment vertical="center" wrapText="1"/>
    </xf>
    <xf numFmtId="0" fontId="37" fillId="2" borderId="0" xfId="10" applyFont="1" applyFill="1" applyAlignment="1">
      <alignment vertical="center" wrapText="1"/>
    </xf>
    <xf numFmtId="0" fontId="38" fillId="2" borderId="7" xfId="10" applyFont="1" applyFill="1" applyBorder="1" applyAlignment="1">
      <alignment horizontal="center" vertical="center" wrapText="1"/>
    </xf>
    <xf numFmtId="166" fontId="37" fillId="2" borderId="7" xfId="12" applyNumberFormat="1" applyFont="1" applyFill="1" applyBorder="1" applyAlignment="1">
      <alignment horizontal="center" vertical="center" wrapText="1"/>
    </xf>
    <xf numFmtId="166" fontId="37" fillId="2" borderId="7" xfId="12" applyNumberFormat="1" applyFont="1" applyFill="1" applyBorder="1" applyAlignment="1">
      <alignment vertical="center" wrapText="1"/>
    </xf>
    <xf numFmtId="0" fontId="38" fillId="2" borderId="0" xfId="10" applyFont="1" applyFill="1" applyAlignment="1">
      <alignment horizontal="center" vertical="center" wrapText="1"/>
    </xf>
    <xf numFmtId="0" fontId="37" fillId="0" borderId="7" xfId="4" applyFont="1" applyBorder="1" applyAlignment="1">
      <alignment horizontal="left" vertical="center" wrapText="1"/>
    </xf>
    <xf numFmtId="0" fontId="37" fillId="2" borderId="7" xfId="10" applyFont="1" applyFill="1" applyBorder="1" applyAlignment="1">
      <alignment vertical="center" wrapText="1"/>
    </xf>
    <xf numFmtId="166" fontId="37" fillId="2" borderId="7" xfId="12" applyNumberFormat="1" applyFont="1" applyFill="1" applyBorder="1" applyAlignment="1">
      <alignment horizontal="center" vertical="center"/>
    </xf>
    <xf numFmtId="0" fontId="37" fillId="2" borderId="7" xfId="4" applyFont="1" applyFill="1" applyBorder="1" applyAlignment="1">
      <alignment vertical="center" wrapText="1"/>
    </xf>
    <xf numFmtId="166" fontId="38" fillId="2" borderId="7" xfId="12" applyNumberFormat="1" applyFont="1" applyFill="1" applyBorder="1" applyAlignment="1">
      <alignment horizontal="center" vertical="center" wrapText="1"/>
    </xf>
    <xf numFmtId="0" fontId="37" fillId="2" borderId="7" xfId="3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166" fontId="7" fillId="0" borderId="7" xfId="5" applyNumberFormat="1" applyFont="1" applyFill="1" applyBorder="1" applyAlignment="1">
      <alignment horizontal="right" vertical="center"/>
    </xf>
    <xf numFmtId="166" fontId="7" fillId="0" borderId="7" xfId="5" applyNumberFormat="1" applyFont="1" applyFill="1" applyBorder="1" applyAlignment="1">
      <alignment vertical="center"/>
    </xf>
    <xf numFmtId="166" fontId="7" fillId="0" borderId="7" xfId="5" applyNumberFormat="1" applyFont="1" applyFill="1" applyBorder="1" applyAlignment="1">
      <alignment horizontal="right" vertical="center" wrapText="1"/>
    </xf>
    <xf numFmtId="166" fontId="7" fillId="0" borderId="7" xfId="5" applyNumberFormat="1" applyFont="1" applyFill="1" applyBorder="1" applyAlignment="1">
      <alignment horizontal="right"/>
    </xf>
    <xf numFmtId="166" fontId="7" fillId="0" borderId="7" xfId="5" applyNumberFormat="1" applyFont="1" applyFill="1" applyBorder="1" applyAlignment="1">
      <alignment horizontal="center"/>
    </xf>
    <xf numFmtId="166" fontId="7" fillId="0" borderId="0" xfId="5" applyNumberFormat="1" applyFont="1" applyFill="1" applyBorder="1" applyAlignment="1">
      <alignment horizontal="right"/>
    </xf>
    <xf numFmtId="0" fontId="7" fillId="0" borderId="7" xfId="8" applyFont="1" applyFill="1" applyBorder="1"/>
    <xf numFmtId="0" fontId="12" fillId="2" borderId="0" xfId="2" applyFont="1" applyFill="1" applyAlignment="1">
      <alignment horizontal="center"/>
    </xf>
    <xf numFmtId="166" fontId="20" fillId="2" borderId="12" xfId="5" applyNumberFormat="1" applyFont="1" applyFill="1" applyBorder="1" applyAlignment="1">
      <alignment vertical="center"/>
    </xf>
    <xf numFmtId="164" fontId="12" fillId="0" borderId="0" xfId="1" applyFont="1"/>
    <xf numFmtId="164" fontId="2" fillId="0" borderId="0" xfId="1" applyFont="1"/>
    <xf numFmtId="169" fontId="20" fillId="0" borderId="0" xfId="1" applyNumberFormat="1" applyFont="1" applyFill="1" applyAlignment="1">
      <alignment vertical="center"/>
    </xf>
    <xf numFmtId="166" fontId="21" fillId="0" borderId="7" xfId="12" applyNumberFormat="1" applyFont="1" applyFill="1" applyBorder="1" applyAlignment="1">
      <alignment horizontal="left" vertical="center" wrapText="1"/>
    </xf>
    <xf numFmtId="0" fontId="4" fillId="0" borderId="7" xfId="2" applyFont="1" applyFill="1" applyBorder="1" applyAlignment="1">
      <alignment horizontal="left" vertical="center" wrapText="1"/>
    </xf>
    <xf numFmtId="166" fontId="20" fillId="0" borderId="7" xfId="12" applyNumberFormat="1" applyFont="1" applyFill="1" applyBorder="1" applyAlignment="1">
      <alignment horizontal="center" vertical="center" wrapText="1"/>
    </xf>
    <xf numFmtId="166" fontId="20" fillId="0" borderId="7" xfId="12" applyNumberFormat="1" applyFont="1" applyFill="1" applyBorder="1" applyAlignment="1">
      <alignment horizontal="center" vertical="center"/>
    </xf>
    <xf numFmtId="166" fontId="20" fillId="0" borderId="7" xfId="5" applyNumberFormat="1" applyFont="1" applyFill="1" applyBorder="1" applyAlignment="1">
      <alignment horizontal="center" vertical="center" wrapText="1"/>
    </xf>
    <xf numFmtId="166" fontId="37" fillId="0" borderId="7" xfId="12" applyNumberFormat="1" applyFont="1" applyFill="1" applyBorder="1" applyAlignment="1">
      <alignment horizontal="right" vertical="center" wrapText="1"/>
    </xf>
    <xf numFmtId="0" fontId="20" fillId="0" borderId="0" xfId="10" applyFont="1" applyFill="1" applyAlignment="1">
      <alignment vertical="center"/>
    </xf>
    <xf numFmtId="166" fontId="20" fillId="0" borderId="7" xfId="12" applyNumberFormat="1" applyFont="1" applyFill="1" applyBorder="1" applyAlignment="1">
      <alignment horizontal="left" vertical="center" wrapText="1"/>
    </xf>
    <xf numFmtId="166" fontId="7" fillId="0" borderId="7" xfId="5" applyNumberFormat="1" applyFont="1" applyFill="1" applyBorder="1" applyAlignment="1">
      <alignment horizontal="left" vertical="center" wrapText="1"/>
    </xf>
    <xf numFmtId="166" fontId="4" fillId="0" borderId="7" xfId="5" applyNumberFormat="1" applyFont="1" applyFill="1" applyBorder="1" applyAlignment="1">
      <alignment horizontal="left" vertical="center" wrapText="1"/>
    </xf>
    <xf numFmtId="166" fontId="21" fillId="0" borderId="7" xfId="12" applyNumberFormat="1" applyFont="1" applyFill="1" applyBorder="1" applyAlignment="1">
      <alignment horizontal="center" vertical="center" wrapText="1"/>
    </xf>
    <xf numFmtId="169" fontId="3" fillId="0" borderId="0" xfId="1" applyNumberFormat="1" applyFont="1" applyFill="1"/>
    <xf numFmtId="0" fontId="3" fillId="0" borderId="0" xfId="2" applyFont="1" applyFill="1" applyAlignment="1">
      <alignment horizontal="center"/>
    </xf>
    <xf numFmtId="0" fontId="3" fillId="0" borderId="0" xfId="4" applyFont="1" applyFill="1"/>
    <xf numFmtId="0" fontId="26" fillId="0" borderId="0" xfId="4" applyFont="1" applyFill="1"/>
    <xf numFmtId="169" fontId="26" fillId="0" borderId="0" xfId="1" applyNumberFormat="1" applyFont="1" applyFill="1"/>
    <xf numFmtId="169" fontId="7" fillId="0" borderId="0" xfId="1" applyNumberFormat="1" applyFont="1" applyFill="1" applyAlignment="1">
      <alignment vertical="center"/>
    </xf>
    <xf numFmtId="0" fontId="7" fillId="0" borderId="0" xfId="2" applyFont="1" applyFill="1" applyAlignment="1">
      <alignment vertical="center"/>
    </xf>
    <xf numFmtId="169" fontId="7" fillId="0" borderId="0" xfId="1" applyNumberFormat="1" applyFont="1" applyFill="1"/>
    <xf numFmtId="0" fontId="7" fillId="0" borderId="0" xfId="2" applyFont="1" applyFill="1" applyAlignment="1">
      <alignment horizontal="center"/>
    </xf>
    <xf numFmtId="169" fontId="6" fillId="0" borderId="0" xfId="1" applyNumberFormat="1" applyFont="1" applyFill="1" applyAlignment="1">
      <alignment vertical="center"/>
    </xf>
    <xf numFmtId="0" fontId="6" fillId="0" borderId="0" xfId="2" applyFont="1" applyFill="1" applyAlignment="1">
      <alignment vertical="center"/>
    </xf>
    <xf numFmtId="0" fontId="31" fillId="0" borderId="7" xfId="2" applyFont="1" applyFill="1" applyBorder="1" applyAlignment="1">
      <alignment horizontal="center" vertical="center" wrapText="1"/>
    </xf>
    <xf numFmtId="0" fontId="31" fillId="0" borderId="7" xfId="2" applyFont="1" applyFill="1" applyBorder="1" applyAlignment="1">
      <alignment horizontal="left" vertical="center" wrapText="1"/>
    </xf>
    <xf numFmtId="0" fontId="21" fillId="0" borderId="7" xfId="2" applyFont="1" applyFill="1" applyBorder="1" applyAlignment="1">
      <alignment vertical="center"/>
    </xf>
    <xf numFmtId="169" fontId="21" fillId="0" borderId="0" xfId="1" applyNumberFormat="1" applyFont="1" applyFill="1" applyAlignment="1">
      <alignment vertical="center"/>
    </xf>
    <xf numFmtId="0" fontId="21" fillId="0" borderId="0" xfId="2" applyFont="1" applyFill="1" applyAlignment="1">
      <alignment vertical="center"/>
    </xf>
    <xf numFmtId="0" fontId="32" fillId="0" borderId="7" xfId="2" applyFont="1" applyFill="1" applyBorder="1" applyAlignment="1">
      <alignment horizontal="center" vertical="center" wrapText="1"/>
    </xf>
    <xf numFmtId="0" fontId="32" fillId="0" borderId="7" xfId="2" applyFont="1" applyFill="1" applyBorder="1" applyAlignment="1">
      <alignment horizontal="left" vertical="center" wrapText="1"/>
    </xf>
    <xf numFmtId="0" fontId="7" fillId="0" borderId="7" xfId="2" applyFont="1" applyFill="1" applyBorder="1" applyAlignment="1">
      <alignment horizontal="left" vertical="center" wrapText="1"/>
    </xf>
    <xf numFmtId="0" fontId="20" fillId="0" borderId="7" xfId="2" applyFont="1" applyFill="1" applyBorder="1" applyAlignment="1">
      <alignment vertical="center"/>
    </xf>
    <xf numFmtId="0" fontId="7" fillId="0" borderId="7" xfId="2" applyFont="1" applyFill="1" applyBorder="1" applyAlignment="1">
      <alignment horizontal="center" vertical="center" wrapText="1"/>
    </xf>
    <xf numFmtId="166" fontId="32" fillId="0" borderId="7" xfId="5" applyNumberFormat="1" applyFont="1" applyFill="1" applyBorder="1" applyAlignment="1">
      <alignment horizontal="left" vertical="center" wrapText="1"/>
    </xf>
    <xf numFmtId="166" fontId="7" fillId="0" borderId="7" xfId="5" applyNumberFormat="1" applyFont="1" applyFill="1" applyBorder="1" applyAlignment="1">
      <alignment horizontal="center" vertical="center" wrapText="1"/>
    </xf>
    <xf numFmtId="0" fontId="20" fillId="0" borderId="0" xfId="2" applyFont="1" applyFill="1" applyAlignment="1">
      <alignment vertical="center"/>
    </xf>
    <xf numFmtId="0" fontId="31" fillId="0" borderId="7" xfId="2" applyFont="1" applyFill="1" applyBorder="1" applyAlignment="1">
      <alignment horizontal="center" vertical="center"/>
    </xf>
    <xf numFmtId="0" fontId="32" fillId="0" borderId="7" xfId="2" applyFont="1" applyFill="1" applyBorder="1" applyAlignment="1">
      <alignment horizontal="center" vertical="center"/>
    </xf>
    <xf numFmtId="169" fontId="20" fillId="0" borderId="0" xfId="2" applyNumberFormat="1" applyFont="1" applyFill="1" applyAlignment="1">
      <alignment vertical="center"/>
    </xf>
    <xf numFmtId="0" fontId="32" fillId="0" borderId="0" xfId="2" applyFont="1" applyFill="1" applyAlignment="1">
      <alignment horizontal="center" vertical="center" wrapText="1"/>
    </xf>
    <xf numFmtId="0" fontId="32" fillId="0" borderId="0" xfId="2" applyFont="1" applyFill="1" applyAlignment="1">
      <alignment horizontal="left" vertical="center" wrapText="1"/>
    </xf>
    <xf numFmtId="166" fontId="32" fillId="0" borderId="0" xfId="5" applyNumberFormat="1" applyFont="1" applyFill="1" applyBorder="1"/>
    <xf numFmtId="0" fontId="20" fillId="0" borderId="0" xfId="2" applyFont="1" applyFill="1"/>
    <xf numFmtId="169" fontId="20" fillId="0" borderId="0" xfId="1" applyNumberFormat="1" applyFont="1" applyFill="1"/>
    <xf numFmtId="166" fontId="32" fillId="0" borderId="0" xfId="5" applyNumberFormat="1" applyFont="1" applyFill="1" applyBorder="1" applyAlignment="1">
      <alignment horizontal="right"/>
    </xf>
    <xf numFmtId="0" fontId="32" fillId="0" borderId="0" xfId="2" applyFont="1" applyFill="1"/>
    <xf numFmtId="169" fontId="12" fillId="0" borderId="0" xfId="1" applyNumberFormat="1" applyFont="1" applyFill="1"/>
    <xf numFmtId="0" fontId="2" fillId="0" borderId="0" xfId="2" applyFont="1" applyFill="1"/>
    <xf numFmtId="169" fontId="2" fillId="0" borderId="0" xfId="1" applyNumberFormat="1" applyFont="1" applyFill="1"/>
    <xf numFmtId="0" fontId="6" fillId="0" borderId="7" xfId="4" applyFont="1" applyFill="1" applyBorder="1" applyAlignment="1">
      <alignment vertical="center"/>
    </xf>
    <xf numFmtId="166" fontId="20" fillId="0" borderId="7" xfId="5" applyNumberFormat="1" applyFont="1" applyFill="1" applyBorder="1" applyAlignment="1">
      <alignment vertical="center" wrapText="1"/>
    </xf>
    <xf numFmtId="0" fontId="7" fillId="0" borderId="0" xfId="4" applyFont="1" applyFill="1" applyAlignment="1">
      <alignment horizontal="center"/>
    </xf>
    <xf numFmtId="0" fontId="7" fillId="0" borderId="0" xfId="8" applyFont="1" applyFill="1" applyAlignment="1">
      <alignment horizontal="right"/>
    </xf>
    <xf numFmtId="0" fontId="27" fillId="4" borderId="0" xfId="4" applyFont="1" applyFill="1"/>
    <xf numFmtId="0" fontId="27" fillId="0" borderId="0" xfId="4" applyFont="1" applyFill="1" applyAlignment="1">
      <alignment vertical="center" wrapText="1"/>
    </xf>
    <xf numFmtId="0" fontId="30" fillId="2" borderId="0" xfId="4" applyFont="1" applyFill="1" applyAlignment="1">
      <alignment horizontal="center"/>
    </xf>
    <xf numFmtId="0" fontId="6" fillId="2" borderId="7" xfId="3" applyFont="1" applyFill="1" applyBorder="1" applyAlignment="1">
      <alignment vertical="center" wrapText="1"/>
    </xf>
    <xf numFmtId="3" fontId="12" fillId="3" borderId="0" xfId="3" applyNumberFormat="1" applyFont="1" applyFill="1" applyBorder="1" applyAlignment="1">
      <alignment horizontal="center" vertical="center" wrapText="1"/>
    </xf>
    <xf numFmtId="0" fontId="20" fillId="2" borderId="7" xfId="6" applyFont="1" applyFill="1" applyBorder="1" applyAlignment="1">
      <alignment horizontal="left" vertical="center" wrapText="1"/>
    </xf>
    <xf numFmtId="0" fontId="12" fillId="0" borderId="7" xfId="7" applyFont="1" applyFill="1" applyBorder="1" applyAlignment="1">
      <alignment horizontal="center" vertical="center"/>
    </xf>
    <xf numFmtId="0" fontId="12" fillId="0" borderId="7" xfId="4" applyFont="1" applyFill="1" applyBorder="1" applyAlignment="1">
      <alignment horizontal="left" vertical="center"/>
    </xf>
    <xf numFmtId="166" fontId="7" fillId="0" borderId="0" xfId="5" applyNumberFormat="1" applyFont="1" applyFill="1" applyBorder="1" applyAlignment="1">
      <alignment horizontal="center" vertical="center" wrapText="1"/>
    </xf>
    <xf numFmtId="166" fontId="7" fillId="0" borderId="0" xfId="5" applyNumberFormat="1" applyFont="1" applyFill="1" applyBorder="1" applyAlignment="1">
      <alignment horizontal="left" vertical="center" wrapText="1"/>
    </xf>
    <xf numFmtId="0" fontId="12" fillId="0" borderId="7" xfId="4" applyFont="1" applyFill="1" applyBorder="1" applyAlignment="1">
      <alignment horizontal="left" vertical="center" wrapText="1"/>
    </xf>
    <xf numFmtId="166" fontId="37" fillId="0" borderId="7" xfId="5" applyNumberFormat="1" applyFont="1" applyFill="1" applyBorder="1" applyAlignment="1">
      <alignment vertical="center" wrapText="1"/>
    </xf>
    <xf numFmtId="166" fontId="7" fillId="0" borderId="0" xfId="5" applyNumberFormat="1" applyFont="1" applyFill="1" applyAlignment="1">
      <alignment horizontal="left"/>
    </xf>
    <xf numFmtId="166" fontId="12" fillId="0" borderId="0" xfId="5" applyNumberFormat="1" applyFont="1" applyFill="1" applyBorder="1"/>
    <xf numFmtId="166" fontId="12" fillId="0" borderId="0" xfId="5" applyNumberFormat="1" applyFont="1" applyFill="1"/>
    <xf numFmtId="0" fontId="38" fillId="0" borderId="0" xfId="0" applyFont="1"/>
    <xf numFmtId="0" fontId="38" fillId="3" borderId="0" xfId="0" applyFont="1" applyFill="1"/>
    <xf numFmtId="0" fontId="12" fillId="0" borderId="7" xfId="4" applyFont="1" applyFill="1" applyBorder="1" applyAlignment="1">
      <alignment horizontal="center" vertical="center"/>
    </xf>
    <xf numFmtId="166" fontId="37" fillId="0" borderId="7" xfId="5" applyNumberFormat="1" applyFont="1" applyFill="1" applyBorder="1" applyAlignment="1">
      <alignment vertical="center"/>
    </xf>
    <xf numFmtId="166" fontId="37" fillId="0" borderId="0" xfId="5" applyNumberFormat="1" applyFont="1" applyFill="1" applyBorder="1" applyAlignment="1">
      <alignment vertical="center"/>
    </xf>
    <xf numFmtId="166" fontId="2" fillId="0" borderId="0" xfId="5" applyNumberFormat="1" applyFont="1" applyFill="1" applyBorder="1" applyAlignment="1">
      <alignment vertical="center"/>
    </xf>
    <xf numFmtId="0" fontId="2" fillId="0" borderId="0" xfId="4" applyFont="1" applyFill="1" applyAlignment="1">
      <alignment vertical="center"/>
    </xf>
    <xf numFmtId="0" fontId="27" fillId="0" borderId="12" xfId="6" applyFont="1" applyFill="1" applyBorder="1" applyAlignment="1">
      <alignment horizontal="justify" vertical="center"/>
    </xf>
    <xf numFmtId="0" fontId="6" fillId="0" borderId="7" xfId="2" applyFont="1" applyFill="1" applyBorder="1" applyAlignment="1">
      <alignment horizontal="center" vertical="center" wrapText="1"/>
    </xf>
    <xf numFmtId="0" fontId="12" fillId="0" borderId="0" xfId="2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12" fillId="0" borderId="6" xfId="2" applyFont="1" applyBorder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6" fillId="0" borderId="0" xfId="4" applyFont="1" applyAlignment="1">
      <alignment horizontal="center"/>
    </xf>
    <xf numFmtId="0" fontId="12" fillId="0" borderId="0" xfId="2" applyFont="1" applyAlignment="1">
      <alignment horizontal="center"/>
    </xf>
    <xf numFmtId="0" fontId="12" fillId="0" borderId="10" xfId="2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4" fillId="0" borderId="0" xfId="4" applyFont="1" applyAlignment="1">
      <alignment horizontal="center"/>
    </xf>
    <xf numFmtId="0" fontId="28" fillId="0" borderId="0" xfId="4" applyFont="1" applyAlignment="1">
      <alignment horizontal="center" vertical="center"/>
    </xf>
    <xf numFmtId="0" fontId="6" fillId="0" borderId="7" xfId="4" applyFont="1" applyBorder="1" applyAlignment="1">
      <alignment horizontal="center" vertical="center" wrapText="1"/>
    </xf>
    <xf numFmtId="0" fontId="6" fillId="2" borderId="0" xfId="4" applyFont="1" applyFill="1" applyAlignment="1">
      <alignment horizontal="center"/>
    </xf>
    <xf numFmtId="0" fontId="8" fillId="0" borderId="0" xfId="4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28" fillId="0" borderId="0" xfId="4" applyFont="1" applyAlignment="1">
      <alignment horizontal="center"/>
    </xf>
    <xf numFmtId="0" fontId="6" fillId="2" borderId="2" xfId="4" applyFont="1" applyFill="1" applyBorder="1" applyAlignment="1">
      <alignment horizontal="center" vertical="center"/>
    </xf>
    <xf numFmtId="0" fontId="41" fillId="0" borderId="0" xfId="4" applyFont="1" applyAlignment="1">
      <alignment horizontal="right" vertical="center"/>
    </xf>
    <xf numFmtId="0" fontId="28" fillId="2" borderId="0" xfId="4" applyFont="1" applyFill="1" applyAlignment="1">
      <alignment horizontal="center"/>
    </xf>
    <xf numFmtId="0" fontId="8" fillId="2" borderId="0" xfId="4" applyFont="1" applyFill="1" applyAlignment="1">
      <alignment horizontal="center"/>
    </xf>
    <xf numFmtId="0" fontId="8" fillId="0" borderId="0" xfId="4" applyFont="1" applyAlignment="1">
      <alignment horizontal="center"/>
    </xf>
    <xf numFmtId="0" fontId="23" fillId="0" borderId="0" xfId="4" applyFont="1" applyAlignment="1">
      <alignment horizontal="center"/>
    </xf>
    <xf numFmtId="0" fontId="6" fillId="0" borderId="7" xfId="2" applyFont="1" applyBorder="1" applyAlignment="1">
      <alignment horizontal="center" vertical="center" wrapText="1"/>
    </xf>
    <xf numFmtId="0" fontId="6" fillId="0" borderId="7" xfId="3" applyFont="1" applyBorder="1" applyAlignment="1">
      <alignment horizontal="center" vertical="center"/>
    </xf>
    <xf numFmtId="166" fontId="37" fillId="0" borderId="7" xfId="5" applyNumberFormat="1" applyFont="1" applyFill="1" applyBorder="1" applyAlignment="1">
      <alignment horizontal="center" vertical="center" wrapText="1"/>
    </xf>
    <xf numFmtId="0" fontId="4" fillId="0" borderId="0" xfId="4" applyFont="1" applyFill="1" applyAlignment="1">
      <alignment horizontal="center"/>
    </xf>
    <xf numFmtId="0" fontId="8" fillId="0" borderId="10" xfId="4" applyFont="1" applyFill="1" applyBorder="1" applyAlignment="1">
      <alignment horizontal="center" vertical="center"/>
    </xf>
    <xf numFmtId="0" fontId="6" fillId="2" borderId="0" xfId="4" applyFont="1" applyFill="1" applyAlignment="1">
      <alignment horizontal="center" vertical="center" wrapText="1"/>
    </xf>
    <xf numFmtId="0" fontId="15" fillId="0" borderId="0" xfId="4" applyFont="1" applyAlignment="1">
      <alignment horizontal="left"/>
    </xf>
    <xf numFmtId="0" fontId="12" fillId="0" borderId="0" xfId="4" applyFont="1" applyAlignment="1">
      <alignment horizontal="center"/>
    </xf>
    <xf numFmtId="0" fontId="7" fillId="0" borderId="0" xfId="4" applyFont="1" applyAlignment="1">
      <alignment horizontal="center"/>
    </xf>
    <xf numFmtId="166" fontId="12" fillId="0" borderId="7" xfId="5" applyNumberFormat="1" applyFont="1" applyBorder="1" applyAlignment="1">
      <alignment horizontal="center" vertical="center" wrapText="1"/>
    </xf>
    <xf numFmtId="0" fontId="26" fillId="0" borderId="0" xfId="4" applyFont="1" applyFill="1" applyAlignment="1">
      <alignment horizontal="center"/>
    </xf>
    <xf numFmtId="0" fontId="4" fillId="0" borderId="0" xfId="2" applyFont="1" applyFill="1"/>
    <xf numFmtId="0" fontId="28" fillId="0" borderId="0" xfId="4" applyFont="1" applyFill="1" applyAlignment="1">
      <alignment horizontal="center" vertical="center"/>
    </xf>
    <xf numFmtId="0" fontId="26" fillId="0" borderId="0" xfId="4" applyFont="1" applyFill="1" applyAlignment="1">
      <alignment horizontal="center" vertical="center"/>
    </xf>
    <xf numFmtId="0" fontId="2" fillId="0" borderId="0" xfId="4" applyFont="1" applyFill="1"/>
    <xf numFmtId="0" fontId="20" fillId="0" borderId="0" xfId="4" applyFont="1" applyFill="1" applyAlignment="1">
      <alignment horizontal="center"/>
    </xf>
    <xf numFmtId="0" fontId="2" fillId="0" borderId="0" xfId="4" applyFont="1" applyFill="1" applyAlignment="1">
      <alignment horizontal="center"/>
    </xf>
    <xf numFmtId="0" fontId="2" fillId="0" borderId="0" xfId="4" applyFont="1" applyFill="1" applyAlignment="1">
      <alignment horizontal="center" vertical="center"/>
    </xf>
    <xf numFmtId="0" fontId="4" fillId="0" borderId="0" xfId="4" applyFont="1" applyFill="1" applyAlignment="1">
      <alignment horizontal="center" vertical="center"/>
    </xf>
    <xf numFmtId="3" fontId="26" fillId="0" borderId="0" xfId="3" applyNumberFormat="1" applyFont="1" applyFill="1" applyAlignment="1">
      <alignment horizontal="center" vertical="center" wrapText="1"/>
    </xf>
    <xf numFmtId="0" fontId="2" fillId="0" borderId="12" xfId="6" applyFont="1" applyFill="1" applyBorder="1" applyAlignment="1">
      <alignment horizontal="justify" vertical="center"/>
    </xf>
    <xf numFmtId="166" fontId="37" fillId="0" borderId="7" xfId="5" applyNumberFormat="1" applyFont="1" applyFill="1" applyBorder="1" applyAlignment="1">
      <alignment horizontal="right" vertical="center"/>
    </xf>
    <xf numFmtId="166" fontId="37" fillId="0" borderId="0" xfId="5" applyNumberFormat="1" applyFont="1" applyFill="1" applyBorder="1" applyAlignment="1">
      <alignment horizontal="right" vertical="center"/>
    </xf>
    <xf numFmtId="166" fontId="2" fillId="0" borderId="0" xfId="5" applyNumberFormat="1" applyFont="1" applyFill="1" applyBorder="1" applyAlignment="1">
      <alignment horizontal="right" vertical="center"/>
    </xf>
    <xf numFmtId="4" fontId="7" fillId="0" borderId="0" xfId="4" quotePrefix="1" applyNumberFormat="1" applyFont="1" applyFill="1" applyAlignment="1">
      <alignment vertical="center"/>
    </xf>
    <xf numFmtId="166" fontId="27" fillId="0" borderId="0" xfId="5" applyNumberFormat="1" applyFont="1" applyFill="1" applyBorder="1" applyAlignment="1">
      <alignment horizontal="right" vertical="center"/>
    </xf>
    <xf numFmtId="166" fontId="12" fillId="0" borderId="0" xfId="5" applyNumberFormat="1" applyFont="1" applyFill="1" applyBorder="1" applyAlignment="1">
      <alignment horizontal="right" vertical="center"/>
    </xf>
    <xf numFmtId="0" fontId="12" fillId="0" borderId="0" xfId="4" applyFont="1" applyFill="1" applyAlignment="1">
      <alignment horizontal="center" vertical="center"/>
    </xf>
    <xf numFmtId="0" fontId="12" fillId="0" borderId="0" xfId="4" applyFont="1" applyFill="1" applyAlignment="1">
      <alignment horizontal="left" vertical="center"/>
    </xf>
    <xf numFmtId="0" fontId="37" fillId="0" borderId="0" xfId="4" applyFont="1" applyFill="1"/>
    <xf numFmtId="0" fontId="38" fillId="0" borderId="0" xfId="4" applyFont="1" applyFill="1" applyAlignment="1">
      <alignment horizontal="center"/>
    </xf>
    <xf numFmtId="166" fontId="7" fillId="0" borderId="0" xfId="5" applyNumberFormat="1" applyFont="1" applyFill="1" applyBorder="1" applyAlignment="1">
      <alignment vertical="center"/>
    </xf>
    <xf numFmtId="166" fontId="27" fillId="0" borderId="0" xfId="5" applyNumberFormat="1" applyFont="1" applyFill="1" applyBorder="1" applyAlignment="1">
      <alignment vertical="center" wrapText="1"/>
    </xf>
    <xf numFmtId="0" fontId="7" fillId="0" borderId="0" xfId="4" applyFont="1" applyFill="1" applyAlignment="1">
      <alignment horizontal="left" vertical="center"/>
    </xf>
    <xf numFmtId="166" fontId="37" fillId="0" borderId="0" xfId="5" quotePrefix="1" applyNumberFormat="1" applyFont="1" applyFill="1" applyBorder="1" applyAlignment="1">
      <alignment horizontal="left" vertical="center" wrapText="1"/>
    </xf>
    <xf numFmtId="0" fontId="4" fillId="0" borderId="0" xfId="4" applyFont="1" applyFill="1" applyAlignment="1">
      <alignment horizontal="left"/>
    </xf>
    <xf numFmtId="0" fontId="27" fillId="0" borderId="0" xfId="4" applyFont="1" applyFill="1" applyAlignment="1">
      <alignment horizontal="center" wrapText="1"/>
    </xf>
    <xf numFmtId="0" fontId="7" fillId="0" borderId="0" xfId="4" applyFont="1" applyFill="1" applyAlignment="1">
      <alignment horizontal="left" wrapText="1"/>
    </xf>
    <xf numFmtId="0" fontId="46" fillId="0" borderId="0" xfId="4" applyFont="1" applyFill="1" applyAlignment="1">
      <alignment horizontal="center" vertical="center"/>
    </xf>
    <xf numFmtId="0" fontId="4" fillId="0" borderId="0" xfId="4" applyFont="1" applyFill="1" applyAlignment="1">
      <alignment horizontal="left" vertical="center"/>
    </xf>
    <xf numFmtId="0" fontId="8" fillId="0" borderId="0" xfId="4" applyFont="1" applyFill="1" applyAlignment="1">
      <alignment horizontal="center" vertical="center"/>
    </xf>
    <xf numFmtId="0" fontId="6" fillId="0" borderId="7" xfId="4" applyFont="1" applyFill="1" applyBorder="1" applyAlignment="1">
      <alignment horizontal="center" vertical="center" wrapText="1"/>
    </xf>
    <xf numFmtId="0" fontId="6" fillId="0" borderId="0" xfId="4" applyFont="1" applyFill="1" applyAlignment="1">
      <alignment horizontal="center" vertical="center" wrapText="1"/>
    </xf>
    <xf numFmtId="0" fontId="4" fillId="0" borderId="0" xfId="4" applyFont="1" applyFill="1" applyAlignment="1">
      <alignment horizontal="left" vertical="center" wrapText="1"/>
    </xf>
    <xf numFmtId="0" fontId="38" fillId="0" borderId="7" xfId="4" applyFont="1" applyFill="1" applyBorder="1" applyAlignment="1">
      <alignment horizontal="center" vertical="center" wrapText="1"/>
    </xf>
    <xf numFmtId="0" fontId="38" fillId="0" borderId="0" xfId="4" applyFont="1" applyFill="1" applyAlignment="1">
      <alignment horizontal="center" vertical="center" wrapText="1"/>
    </xf>
    <xf numFmtId="0" fontId="6" fillId="0" borderId="7" xfId="4" applyFont="1" applyFill="1" applyBorder="1" applyAlignment="1">
      <alignment horizontal="left" vertical="center" wrapText="1"/>
    </xf>
    <xf numFmtId="0" fontId="6" fillId="0" borderId="7" xfId="4" applyFont="1" applyFill="1" applyBorder="1" applyAlignment="1">
      <alignment horizontal="center" vertical="center"/>
    </xf>
    <xf numFmtId="166" fontId="12" fillId="0" borderId="7" xfId="5" applyNumberFormat="1" applyFont="1" applyFill="1" applyBorder="1" applyAlignment="1">
      <alignment vertical="center" wrapText="1"/>
    </xf>
    <xf numFmtId="0" fontId="12" fillId="0" borderId="0" xfId="4" applyFont="1" applyFill="1" applyAlignment="1">
      <alignment vertical="center" wrapText="1"/>
    </xf>
    <xf numFmtId="166" fontId="12" fillId="0" borderId="7" xfId="5" applyNumberFormat="1" applyFont="1" applyFill="1" applyBorder="1" applyAlignment="1">
      <alignment horizontal="center" vertical="center" wrapText="1"/>
    </xf>
    <xf numFmtId="0" fontId="7" fillId="0" borderId="0" xfId="4" applyFont="1" applyFill="1" applyAlignment="1">
      <alignment horizontal="left" vertical="center" wrapText="1"/>
    </xf>
    <xf numFmtId="0" fontId="12" fillId="0" borderId="7" xfId="4" applyFont="1" applyFill="1" applyBorder="1" applyAlignment="1">
      <alignment vertical="center" wrapText="1"/>
    </xf>
    <xf numFmtId="49" fontId="12" fillId="0" borderId="24" xfId="4" applyNumberFormat="1" applyFont="1" applyFill="1" applyBorder="1" applyAlignment="1">
      <alignment horizontal="left" vertical="center" wrapText="1" shrinkToFit="1"/>
    </xf>
    <xf numFmtId="49" fontId="12" fillId="0" borderId="7" xfId="4" applyNumberFormat="1" applyFont="1" applyFill="1" applyBorder="1" applyAlignment="1">
      <alignment horizontal="left" vertical="center" wrapText="1" shrinkToFit="1"/>
    </xf>
    <xf numFmtId="0" fontId="12" fillId="0" borderId="7" xfId="6" applyFont="1" applyFill="1" applyBorder="1" applyAlignment="1">
      <alignment horizontal="left" vertical="center" wrapText="1"/>
    </xf>
    <xf numFmtId="166" fontId="12" fillId="0" borderId="2" xfId="5" applyNumberFormat="1" applyFont="1" applyFill="1" applyBorder="1" applyAlignment="1">
      <alignment vertical="center"/>
    </xf>
    <xf numFmtId="166" fontId="12" fillId="0" borderId="2" xfId="5" applyNumberFormat="1" applyFont="1" applyFill="1" applyBorder="1" applyAlignment="1">
      <alignment horizontal="right" vertical="center"/>
    </xf>
    <xf numFmtId="0" fontId="27" fillId="0" borderId="0" xfId="4" applyFont="1" applyFill="1" applyAlignment="1">
      <alignment horizontal="left" vertical="center"/>
    </xf>
    <xf numFmtId="166" fontId="20" fillId="0" borderId="7" xfId="5" applyNumberFormat="1" applyFont="1" applyFill="1" applyBorder="1" applyAlignment="1">
      <alignment horizontal="right" vertical="center"/>
    </xf>
    <xf numFmtId="0" fontId="20" fillId="0" borderId="7" xfId="6" applyFont="1" applyFill="1" applyBorder="1" applyAlignment="1">
      <alignment horizontal="left" vertical="center" wrapText="1"/>
    </xf>
    <xf numFmtId="0" fontId="12" fillId="0" borderId="0" xfId="4" applyFont="1" applyFill="1" applyAlignment="1">
      <alignment horizontal="center" wrapText="1"/>
    </xf>
    <xf numFmtId="0" fontId="41" fillId="0" borderId="0" xfId="4" applyFont="1" applyFill="1"/>
    <xf numFmtId="0" fontId="2" fillId="0" borderId="0" xfId="4" applyFont="1" applyFill="1" applyAlignment="1">
      <alignment horizontal="center" wrapText="1"/>
    </xf>
    <xf numFmtId="0" fontId="7" fillId="0" borderId="0" xfId="4" applyFont="1" applyFill="1" applyAlignment="1">
      <alignment horizontal="center" wrapText="1"/>
    </xf>
    <xf numFmtId="0" fontId="4" fillId="0" borderId="0" xfId="4" applyFont="1" applyFill="1" applyAlignment="1">
      <alignment horizontal="center" wrapText="1"/>
    </xf>
    <xf numFmtId="0" fontId="4" fillId="0" borderId="0" xfId="4" applyFont="1" applyFill="1" applyAlignment="1">
      <alignment horizontal="left" wrapText="1"/>
    </xf>
    <xf numFmtId="0" fontId="38" fillId="0" borderId="0" xfId="4" applyFont="1" applyFill="1"/>
    <xf numFmtId="0" fontId="12" fillId="0" borderId="7" xfId="0" applyFont="1" applyBorder="1" applyAlignment="1">
      <alignment horizontal="center" vertical="center"/>
    </xf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vertical="center" wrapText="1"/>
    </xf>
    <xf numFmtId="166" fontId="12" fillId="0" borderId="22" xfId="5" applyNumberFormat="1" applyFont="1" applyBorder="1" applyAlignment="1">
      <alignment horizontal="right"/>
    </xf>
    <xf numFmtId="0" fontId="41" fillId="0" borderId="0" xfId="4" applyFont="1" applyAlignment="1">
      <alignment vertical="center"/>
    </xf>
    <xf numFmtId="0" fontId="6" fillId="2" borderId="0" xfId="2" applyFont="1" applyFill="1"/>
    <xf numFmtId="0" fontId="3" fillId="2" borderId="0" xfId="2" applyFont="1" applyFill="1"/>
    <xf numFmtId="0" fontId="5" fillId="2" borderId="0" xfId="4" applyFont="1" applyFill="1" applyAlignment="1">
      <alignment horizontal="center"/>
    </xf>
    <xf numFmtId="0" fontId="2" fillId="2" borderId="0" xfId="4" applyFont="1" applyFill="1" applyAlignment="1">
      <alignment vertical="center"/>
    </xf>
    <xf numFmtId="166" fontId="2" fillId="2" borderId="7" xfId="5" applyNumberFormat="1" applyFont="1" applyFill="1" applyBorder="1" applyAlignment="1">
      <alignment vertical="center"/>
    </xf>
    <xf numFmtId="166" fontId="12" fillId="2" borderId="12" xfId="5" applyNumberFormat="1" applyFont="1" applyFill="1" applyBorder="1" applyAlignment="1">
      <alignment vertical="center"/>
    </xf>
    <xf numFmtId="166" fontId="12" fillId="2" borderId="11" xfId="5" applyNumberFormat="1" applyFont="1" applyFill="1" applyBorder="1" applyAlignment="1">
      <alignment vertical="center"/>
    </xf>
    <xf numFmtId="166" fontId="37" fillId="2" borderId="7" xfId="5" applyNumberFormat="1" applyFont="1" applyFill="1" applyBorder="1" applyAlignment="1">
      <alignment horizontal="left" vertical="center" wrapText="1"/>
    </xf>
    <xf numFmtId="166" fontId="2" fillId="2" borderId="7" xfId="5" applyNumberFormat="1" applyFont="1" applyFill="1" applyBorder="1" applyAlignment="1">
      <alignment horizontal="left" vertical="center" wrapText="1"/>
    </xf>
    <xf numFmtId="166" fontId="37" fillId="2" borderId="0" xfId="5" applyNumberFormat="1" applyFont="1" applyFill="1" applyBorder="1" applyAlignment="1">
      <alignment horizontal="left" vertical="center" wrapText="1"/>
    </xf>
    <xf numFmtId="0" fontId="27" fillId="2" borderId="0" xfId="4" applyFont="1" applyFill="1" applyAlignment="1">
      <alignment vertical="center"/>
    </xf>
    <xf numFmtId="0" fontId="7" fillId="5" borderId="7" xfId="4" applyFont="1" applyFill="1" applyBorder="1" applyAlignment="1">
      <alignment vertical="center" wrapText="1"/>
    </xf>
    <xf numFmtId="0" fontId="4" fillId="2" borderId="0" xfId="4" applyFont="1" applyFill="1" applyAlignment="1">
      <alignment vertical="center"/>
    </xf>
    <xf numFmtId="0" fontId="2" fillId="2" borderId="7" xfId="4" applyFont="1" applyFill="1" applyBorder="1" applyAlignment="1">
      <alignment horizontal="left" vertical="center" wrapText="1"/>
    </xf>
    <xf numFmtId="164" fontId="37" fillId="2" borderId="0" xfId="4" applyNumberFormat="1" applyFont="1" applyFill="1" applyAlignment="1">
      <alignment horizontal="left" vertical="center" wrapText="1"/>
    </xf>
    <xf numFmtId="166" fontId="2" fillId="2" borderId="7" xfId="5" applyNumberFormat="1" applyFont="1" applyFill="1" applyBorder="1" applyAlignment="1">
      <alignment horizontal="center" vertical="center" wrapText="1"/>
    </xf>
    <xf numFmtId="166" fontId="37" fillId="2" borderId="0" xfId="5" applyNumberFormat="1" applyFont="1" applyFill="1" applyBorder="1" applyAlignment="1">
      <alignment horizontal="center" vertical="center" wrapText="1"/>
    </xf>
    <xf numFmtId="166" fontId="12" fillId="2" borderId="7" xfId="5" applyNumberFormat="1" applyFont="1" applyFill="1" applyBorder="1" applyAlignment="1">
      <alignment vertical="center" wrapText="1"/>
    </xf>
    <xf numFmtId="166" fontId="2" fillId="2" borderId="7" xfId="5" applyNumberFormat="1" applyFont="1" applyFill="1" applyBorder="1" applyAlignment="1">
      <alignment vertical="center" wrapText="1"/>
    </xf>
    <xf numFmtId="166" fontId="7" fillId="2" borderId="0" xfId="5" quotePrefix="1" applyNumberFormat="1" applyFont="1" applyFill="1" applyBorder="1" applyAlignment="1">
      <alignment vertical="center"/>
    </xf>
    <xf numFmtId="0" fontId="12" fillId="2" borderId="0" xfId="7" applyFont="1" applyFill="1" applyAlignment="1">
      <alignment horizontal="center" vertical="center"/>
    </xf>
    <xf numFmtId="0" fontId="12" fillId="2" borderId="0" xfId="4" applyFont="1" applyFill="1" applyAlignment="1">
      <alignment horizontal="left" vertical="center"/>
    </xf>
    <xf numFmtId="166" fontId="2" fillId="2" borderId="0" xfId="5" applyNumberFormat="1" applyFont="1" applyFill="1" applyBorder="1" applyAlignment="1">
      <alignment vertical="center"/>
    </xf>
    <xf numFmtId="0" fontId="41" fillId="2" borderId="0" xfId="4" applyFont="1" applyFill="1"/>
    <xf numFmtId="0" fontId="41" fillId="2" borderId="0" xfId="4" applyFont="1" applyFill="1" applyAlignment="1">
      <alignment horizontal="right"/>
    </xf>
    <xf numFmtId="0" fontId="7" fillId="2" borderId="0" xfId="4" applyFont="1" applyFill="1" applyAlignment="1">
      <alignment horizontal="left"/>
    </xf>
    <xf numFmtId="0" fontId="26" fillId="2" borderId="0" xfId="4" applyFont="1" applyFill="1" applyAlignment="1">
      <alignment horizontal="center"/>
    </xf>
    <xf numFmtId="0" fontId="4" fillId="2" borderId="0" xfId="4" applyFont="1" applyFill="1" applyAlignment="1">
      <alignment horizontal="left"/>
    </xf>
    <xf numFmtId="0" fontId="3" fillId="0" borderId="0" xfId="2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3" fillId="0" borderId="0" xfId="4" applyFont="1" applyFill="1" applyAlignment="1">
      <alignment horizontal="center" vertical="center" wrapText="1"/>
    </xf>
    <xf numFmtId="0" fontId="27" fillId="0" borderId="0" xfId="4" applyFont="1" applyFill="1" applyAlignment="1">
      <alignment horizontal="center" vertical="center"/>
    </xf>
    <xf numFmtId="0" fontId="3" fillId="0" borderId="7" xfId="4" applyFont="1" applyFill="1" applyBorder="1" applyAlignment="1">
      <alignment horizontal="center" vertical="center" wrapText="1"/>
    </xf>
    <xf numFmtId="0" fontId="12" fillId="0" borderId="7" xfId="7" applyFont="1" applyFill="1" applyBorder="1" applyAlignment="1">
      <alignment horizontal="center" vertical="center" wrapText="1"/>
    </xf>
    <xf numFmtId="0" fontId="27" fillId="0" borderId="7" xfId="4" applyFont="1" applyFill="1" applyBorder="1" applyAlignment="1">
      <alignment horizontal="center" vertical="center" wrapText="1"/>
    </xf>
    <xf numFmtId="166" fontId="27" fillId="0" borderId="11" xfId="5" applyNumberFormat="1" applyFont="1" applyFill="1" applyBorder="1" applyAlignment="1">
      <alignment horizontal="center" vertical="center" wrapText="1"/>
    </xf>
    <xf numFmtId="166" fontId="27" fillId="0" borderId="0" xfId="5" applyNumberFormat="1" applyFont="1" applyFill="1" applyBorder="1" applyAlignment="1">
      <alignment horizontal="left" vertical="center" wrapText="1"/>
    </xf>
    <xf numFmtId="0" fontId="27" fillId="0" borderId="7" xfId="4" applyFont="1" applyFill="1" applyBorder="1" applyAlignment="1">
      <alignment vertical="center" wrapText="1"/>
    </xf>
    <xf numFmtId="166" fontId="27" fillId="0" borderId="0" xfId="5" quotePrefix="1" applyNumberFormat="1" applyFont="1" applyFill="1" applyBorder="1" applyAlignment="1">
      <alignment horizontal="left" vertical="center" wrapText="1"/>
    </xf>
    <xf numFmtId="166" fontId="27" fillId="0" borderId="7" xfId="5" applyNumberFormat="1" applyFont="1" applyFill="1" applyBorder="1" applyAlignment="1">
      <alignment horizontal="right" vertical="center" wrapText="1"/>
    </xf>
    <xf numFmtId="0" fontId="27" fillId="0" borderId="0" xfId="4" applyFont="1" applyFill="1" applyAlignment="1">
      <alignment horizontal="center" vertical="center" wrapText="1"/>
    </xf>
    <xf numFmtId="166" fontId="27" fillId="0" borderId="0" xfId="5" applyNumberFormat="1" applyFont="1" applyFill="1" applyBorder="1" applyAlignment="1">
      <alignment horizontal="right" vertical="center" wrapText="1"/>
    </xf>
    <xf numFmtId="0" fontId="37" fillId="0" borderId="7" xfId="4" applyFont="1" applyFill="1" applyBorder="1" applyAlignment="1">
      <alignment vertical="center" wrapText="1"/>
    </xf>
    <xf numFmtId="166" fontId="27" fillId="0" borderId="7" xfId="4" applyNumberFormat="1" applyFont="1" applyFill="1" applyBorder="1" applyAlignment="1">
      <alignment vertical="center" wrapText="1"/>
    </xf>
    <xf numFmtId="166" fontId="12" fillId="0" borderId="1" xfId="5" applyNumberFormat="1" applyFont="1" applyFill="1" applyBorder="1" applyAlignment="1">
      <alignment vertical="center"/>
    </xf>
    <xf numFmtId="166" fontId="12" fillId="0" borderId="6" xfId="5" applyNumberFormat="1" applyFont="1" applyFill="1" applyBorder="1" applyAlignment="1">
      <alignment vertical="center"/>
    </xf>
    <xf numFmtId="0" fontId="2" fillId="0" borderId="7" xfId="4" applyFont="1" applyFill="1" applyBorder="1" applyAlignment="1">
      <alignment vertical="center" wrapText="1"/>
    </xf>
    <xf numFmtId="0" fontId="2" fillId="0" borderId="0" xfId="4" applyFont="1" applyFill="1" applyAlignment="1">
      <alignment vertical="center" wrapText="1"/>
    </xf>
    <xf numFmtId="166" fontId="27" fillId="0" borderId="7" xfId="4" applyNumberFormat="1" applyFont="1" applyFill="1" applyBorder="1" applyAlignment="1">
      <alignment horizontal="center" vertical="center" wrapText="1"/>
    </xf>
    <xf numFmtId="166" fontId="2" fillId="0" borderId="7" xfId="4" applyNumberFormat="1" applyFont="1" applyFill="1" applyBorder="1" applyAlignment="1">
      <alignment horizontal="center" vertical="center" wrapText="1"/>
    </xf>
    <xf numFmtId="166" fontId="39" fillId="0" borderId="7" xfId="4" applyNumberFormat="1" applyFont="1" applyFill="1" applyBorder="1" applyAlignment="1">
      <alignment vertical="center" wrapText="1"/>
    </xf>
    <xf numFmtId="0" fontId="39" fillId="0" borderId="7" xfId="4" applyFont="1" applyFill="1" applyBorder="1" applyAlignment="1">
      <alignment vertical="center" wrapText="1"/>
    </xf>
    <xf numFmtId="0" fontId="39" fillId="0" borderId="0" xfId="4" applyFont="1" applyFill="1" applyAlignment="1">
      <alignment vertical="center" wrapText="1"/>
    </xf>
    <xf numFmtId="0" fontId="39" fillId="0" borderId="7" xfId="4" applyFont="1" applyFill="1" applyBorder="1" applyAlignment="1">
      <alignment horizontal="center" vertical="center" wrapText="1"/>
    </xf>
    <xf numFmtId="0" fontId="2" fillId="0" borderId="0" xfId="4" applyFont="1" applyFill="1" applyAlignment="1">
      <alignment horizontal="center" vertical="center" wrapText="1"/>
    </xf>
    <xf numFmtId="166" fontId="27" fillId="0" borderId="0" xfId="5" quotePrefix="1" applyNumberFormat="1" applyFont="1" applyFill="1" applyBorder="1" applyAlignment="1">
      <alignment vertical="center" wrapText="1"/>
    </xf>
    <xf numFmtId="0" fontId="27" fillId="0" borderId="0" xfId="4" applyFont="1" applyFill="1" applyAlignment="1">
      <alignment horizontal="center"/>
    </xf>
    <xf numFmtId="0" fontId="6" fillId="0" borderId="0" xfId="4" applyFont="1" applyFill="1" applyAlignment="1">
      <alignment vertical="center"/>
    </xf>
    <xf numFmtId="0" fontId="6" fillId="0" borderId="0" xfId="4" applyFont="1" applyFill="1" applyAlignment="1">
      <alignment horizontal="center" vertical="center"/>
    </xf>
    <xf numFmtId="49" fontId="39" fillId="0" borderId="30" xfId="0" applyNumberFormat="1" applyFont="1" applyFill="1" applyBorder="1" applyAlignment="1">
      <alignment horizontal="left" vertical="center" wrapText="1" shrinkToFit="1"/>
    </xf>
    <xf numFmtId="0" fontId="12" fillId="2" borderId="7" xfId="3" applyFont="1" applyFill="1" applyBorder="1" applyAlignment="1">
      <alignment horizontal="center" vertical="center" wrapText="1"/>
    </xf>
    <xf numFmtId="3" fontId="12" fillId="0" borderId="7" xfId="3" applyNumberFormat="1" applyFont="1" applyFill="1" applyBorder="1" applyAlignment="1">
      <alignment horizontal="center" vertical="center" wrapText="1"/>
    </xf>
    <xf numFmtId="0" fontId="12" fillId="4" borderId="7" xfId="7" applyFont="1" applyFill="1" applyBorder="1" applyAlignment="1">
      <alignment horizontal="center" vertical="center" wrapText="1"/>
    </xf>
    <xf numFmtId="166" fontId="12" fillId="2" borderId="7" xfId="5" applyNumberFormat="1" applyFont="1" applyFill="1" applyBorder="1" applyAlignment="1">
      <alignment horizontal="center" vertical="center" wrapText="1"/>
    </xf>
    <xf numFmtId="166" fontId="2" fillId="4" borderId="0" xfId="5" applyNumberFormat="1" applyFont="1" applyFill="1" applyBorder="1" applyAlignment="1">
      <alignment horizontal="center" vertical="center" wrapText="1"/>
    </xf>
    <xf numFmtId="0" fontId="12" fillId="4" borderId="0" xfId="7" applyFont="1" applyFill="1" applyAlignment="1">
      <alignment horizontal="center" vertical="center" wrapText="1"/>
    </xf>
    <xf numFmtId="0" fontId="41" fillId="4" borderId="0" xfId="4" applyFont="1" applyFill="1"/>
    <xf numFmtId="166" fontId="12" fillId="4" borderId="0" xfId="5" applyNumberFormat="1" applyFont="1" applyFill="1" applyBorder="1" applyAlignment="1">
      <alignment horizontal="right" vertical="center" wrapText="1"/>
    </xf>
    <xf numFmtId="49" fontId="12" fillId="0" borderId="24" xfId="4" applyNumberFormat="1" applyFont="1" applyBorder="1" applyAlignment="1">
      <alignment horizontal="left" vertical="center" wrapText="1" shrinkToFit="1"/>
    </xf>
    <xf numFmtId="3" fontId="12" fillId="0" borderId="24" xfId="4" applyNumberFormat="1" applyFont="1" applyBorder="1" applyAlignment="1">
      <alignment horizontal="center" vertical="center" wrapText="1" shrinkToFit="1"/>
    </xf>
    <xf numFmtId="49" fontId="12" fillId="0" borderId="7" xfId="9" applyNumberFormat="1" applyFont="1" applyBorder="1" applyAlignment="1">
      <alignment horizontal="left" vertical="center" wrapText="1" shrinkToFit="1"/>
    </xf>
    <xf numFmtId="49" fontId="12" fillId="2" borderId="7" xfId="9" applyNumberFormat="1" applyFont="1" applyFill="1" applyBorder="1" applyAlignment="1">
      <alignment horizontal="left" vertical="center" wrapText="1" shrinkToFit="1"/>
    </xf>
    <xf numFmtId="49" fontId="12" fillId="0" borderId="1" xfId="9" applyNumberFormat="1" applyFont="1" applyBorder="1" applyAlignment="1">
      <alignment horizontal="left" vertical="center" wrapText="1" shrinkToFit="1"/>
    </xf>
    <xf numFmtId="166" fontId="12" fillId="3" borderId="0" xfId="1" applyNumberFormat="1" applyFont="1" applyFill="1" applyBorder="1" applyAlignment="1">
      <alignment horizontal="right"/>
    </xf>
    <xf numFmtId="166" fontId="37" fillId="8" borderId="0" xfId="5" applyNumberFormat="1" applyFont="1" applyFill="1" applyBorder="1" applyAlignment="1">
      <alignment horizontal="left" vertical="center" wrapText="1"/>
    </xf>
    <xf numFmtId="0" fontId="27" fillId="0" borderId="0" xfId="6" applyFont="1" applyBorder="1" applyAlignment="1">
      <alignment horizontal="justify" vertical="center"/>
    </xf>
    <xf numFmtId="49" fontId="39" fillId="3" borderId="0" xfId="0" applyNumberFormat="1" applyFont="1" applyFill="1" applyBorder="1" applyAlignment="1">
      <alignment horizontal="left" vertical="top" wrapText="1" shrinkToFit="1"/>
    </xf>
    <xf numFmtId="166" fontId="37" fillId="2" borderId="4" xfId="12" applyNumberFormat="1" applyFont="1" applyFill="1" applyBorder="1" applyAlignment="1">
      <alignment vertical="center" wrapText="1"/>
    </xf>
    <xf numFmtId="0" fontId="20" fillId="4" borderId="7" xfId="3" applyFont="1" applyFill="1" applyBorder="1" applyAlignment="1">
      <alignment horizontal="left" vertical="center" wrapText="1"/>
    </xf>
    <xf numFmtId="0" fontId="21" fillId="0" borderId="7" xfId="2" applyFont="1" applyFill="1" applyBorder="1" applyAlignment="1">
      <alignment horizontal="left" vertical="center" wrapText="1"/>
    </xf>
    <xf numFmtId="166" fontId="21" fillId="0" borderId="7" xfId="5" applyNumberFormat="1" applyFont="1" applyFill="1" applyBorder="1" applyAlignment="1">
      <alignment horizontal="left" vertical="center" wrapText="1"/>
    </xf>
    <xf numFmtId="0" fontId="20" fillId="0" borderId="7" xfId="4" applyFont="1" applyBorder="1" applyAlignment="1">
      <alignment vertical="center" wrapText="1"/>
    </xf>
    <xf numFmtId="0" fontId="12" fillId="0" borderId="6" xfId="3" applyFont="1" applyFill="1" applyBorder="1" applyAlignment="1">
      <alignment horizontal="center" vertical="center" wrapText="1"/>
    </xf>
    <xf numFmtId="0" fontId="12" fillId="0" borderId="4" xfId="3" applyFont="1" applyFill="1" applyBorder="1" applyAlignment="1">
      <alignment horizontal="left" vertical="center" wrapText="1"/>
    </xf>
    <xf numFmtId="3" fontId="12" fillId="0" borderId="0" xfId="3" applyNumberFormat="1" applyFont="1" applyFill="1" applyBorder="1" applyAlignment="1">
      <alignment horizontal="center" vertical="center" wrapText="1"/>
    </xf>
    <xf numFmtId="0" fontId="12" fillId="0" borderId="0" xfId="3" applyFont="1" applyFill="1" applyAlignment="1">
      <alignment horizontal="center" vertical="center" wrapText="1"/>
    </xf>
    <xf numFmtId="0" fontId="20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center" vertical="center"/>
    </xf>
    <xf numFmtId="0" fontId="12" fillId="0" borderId="7" xfId="3" applyFont="1" applyFill="1" applyBorder="1" applyAlignment="1">
      <alignment horizontal="center" vertical="center" wrapText="1"/>
    </xf>
    <xf numFmtId="0" fontId="12" fillId="0" borderId="7" xfId="6" applyFont="1" applyBorder="1" applyAlignment="1">
      <alignment horizontal="left" vertical="center" wrapText="1"/>
    </xf>
    <xf numFmtId="0" fontId="2" fillId="0" borderId="7" xfId="4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4" borderId="0" xfId="3" applyFont="1" applyFill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12" fillId="0" borderId="0" xfId="2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2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0" borderId="0" xfId="4" applyFont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4" applyFont="1" applyFill="1" applyAlignment="1">
      <alignment horizontal="center"/>
    </xf>
    <xf numFmtId="0" fontId="6" fillId="0" borderId="0" xfId="2" applyFont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 wrapText="1"/>
    </xf>
    <xf numFmtId="0" fontId="28" fillId="0" borderId="0" xfId="4" applyFont="1" applyFill="1" applyAlignment="1">
      <alignment horizontal="center"/>
    </xf>
    <xf numFmtId="0" fontId="8" fillId="0" borderId="0" xfId="4" applyFont="1" applyFill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37" fillId="2" borderId="1" xfId="4" applyFont="1" applyFill="1" applyBorder="1" applyAlignment="1">
      <alignment horizontal="center" vertical="center" wrapText="1"/>
    </xf>
    <xf numFmtId="0" fontId="21" fillId="2" borderId="0" xfId="10" applyFont="1" applyFill="1" applyAlignment="1">
      <alignment horizontal="center" vertical="center"/>
    </xf>
    <xf numFmtId="0" fontId="20" fillId="2" borderId="6" xfId="10" applyFont="1" applyFill="1" applyBorder="1" applyAlignment="1">
      <alignment horizontal="center" vertical="center" wrapText="1"/>
    </xf>
    <xf numFmtId="166" fontId="20" fillId="2" borderId="6" xfId="5" applyNumberFormat="1" applyFont="1" applyFill="1" applyBorder="1" applyAlignment="1">
      <alignment horizontal="center" vertical="center"/>
    </xf>
    <xf numFmtId="0" fontId="21" fillId="2" borderId="0" xfId="11" applyFont="1" applyFill="1" applyAlignment="1">
      <alignment horizontal="center" vertical="center"/>
    </xf>
    <xf numFmtId="0" fontId="20" fillId="2" borderId="0" xfId="10" applyFont="1" applyFill="1" applyAlignment="1">
      <alignment horizontal="center" vertical="center"/>
    </xf>
    <xf numFmtId="166" fontId="37" fillId="0" borderId="7" xfId="5" applyNumberFormat="1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23" fillId="0" borderId="0" xfId="4" applyFont="1" applyFill="1" applyAlignment="1">
      <alignment horizontal="center"/>
    </xf>
    <xf numFmtId="0" fontId="21" fillId="0" borderId="7" xfId="8" applyFont="1" applyFill="1" applyBorder="1" applyAlignment="1">
      <alignment horizontal="center" vertical="center" wrapText="1"/>
    </xf>
    <xf numFmtId="0" fontId="21" fillId="0" borderId="7" xfId="2" applyFont="1" applyFill="1" applyBorder="1" applyAlignment="1">
      <alignment horizontal="center" vertical="center" wrapText="1"/>
    </xf>
    <xf numFmtId="0" fontId="41" fillId="0" borderId="0" xfId="4" applyFont="1" applyFill="1" applyAlignment="1">
      <alignment horizontal="right"/>
    </xf>
    <xf numFmtId="0" fontId="7" fillId="0" borderId="0" xfId="3" applyFont="1" applyAlignment="1">
      <alignment horizontal="center"/>
    </xf>
    <xf numFmtId="0" fontId="12" fillId="0" borderId="0" xfId="3" applyFont="1" applyAlignment="1">
      <alignment horizontal="right"/>
    </xf>
    <xf numFmtId="0" fontId="5" fillId="0" borderId="0" xfId="3" applyFont="1" applyAlignment="1">
      <alignment horizontal="center"/>
    </xf>
    <xf numFmtId="0" fontId="6" fillId="4" borderId="0" xfId="3" applyFont="1" applyFill="1" applyAlignment="1">
      <alignment horizontal="left" vertical="center" wrapText="1"/>
    </xf>
    <xf numFmtId="0" fontId="6" fillId="2" borderId="0" xfId="4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4" borderId="0" xfId="3" applyFont="1" applyFill="1" applyAlignment="1">
      <alignment horizontal="center" vertical="center" wrapText="1"/>
    </xf>
    <xf numFmtId="166" fontId="12" fillId="0" borderId="9" xfId="1" applyNumberFormat="1" applyFont="1" applyBorder="1" applyAlignment="1">
      <alignment horizontal="right"/>
    </xf>
    <xf numFmtId="0" fontId="6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2" fillId="0" borderId="0" xfId="2" applyFont="1" applyFill="1" applyAlignment="1">
      <alignment horizontal="center"/>
    </xf>
    <xf numFmtId="0" fontId="6" fillId="0" borderId="0" xfId="2" applyFont="1" applyFill="1" applyAlignment="1">
      <alignment horizontal="center"/>
    </xf>
    <xf numFmtId="0" fontId="6" fillId="0" borderId="0" xfId="4" applyFont="1" applyFill="1" applyAlignment="1">
      <alignment horizontal="center"/>
    </xf>
    <xf numFmtId="0" fontId="6" fillId="0" borderId="7" xfId="2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/>
    </xf>
    <xf numFmtId="0" fontId="6" fillId="0" borderId="3" xfId="2" applyFont="1" applyFill="1" applyBorder="1" applyAlignment="1">
      <alignment horizontal="center" vertical="center"/>
    </xf>
    <xf numFmtId="0" fontId="6" fillId="0" borderId="4" xfId="2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14" fillId="0" borderId="0" xfId="2" applyFont="1" applyFill="1" applyAlignment="1">
      <alignment horizontal="center"/>
    </xf>
    <xf numFmtId="166" fontId="4" fillId="0" borderId="2" xfId="5" applyNumberFormat="1" applyFont="1" applyFill="1" applyBorder="1" applyAlignment="1">
      <alignment horizontal="left" vertical="center" wrapText="1"/>
    </xf>
    <xf numFmtId="166" fontId="4" fillId="0" borderId="4" xfId="5" applyNumberFormat="1" applyFont="1" applyFill="1" applyBorder="1" applyAlignment="1">
      <alignment horizontal="left" vertical="center" wrapText="1"/>
    </xf>
    <xf numFmtId="0" fontId="7" fillId="0" borderId="10" xfId="2" applyFont="1" applyFill="1" applyBorder="1" applyAlignment="1">
      <alignment horizontal="center"/>
    </xf>
    <xf numFmtId="0" fontId="3" fillId="0" borderId="0" xfId="4" applyFont="1" applyFill="1" applyAlignment="1">
      <alignment horizontal="center"/>
    </xf>
    <xf numFmtId="0" fontId="29" fillId="0" borderId="0" xfId="2" applyFont="1" applyFill="1" applyAlignment="1">
      <alignment horizontal="center" vertical="center"/>
    </xf>
    <xf numFmtId="0" fontId="12" fillId="0" borderId="0" xfId="2" applyFont="1" applyFill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 wrapText="1"/>
    </xf>
    <xf numFmtId="0" fontId="12" fillId="0" borderId="6" xfId="2" applyFont="1" applyBorder="1" applyAlignment="1">
      <alignment horizontal="center" vertical="center" wrapText="1"/>
    </xf>
    <xf numFmtId="0" fontId="6" fillId="0" borderId="0" xfId="2" applyFont="1" applyAlignment="1">
      <alignment horizontal="center"/>
    </xf>
    <xf numFmtId="0" fontId="3" fillId="0" borderId="0" xfId="4" applyFont="1" applyAlignment="1">
      <alignment horizontal="center"/>
    </xf>
    <xf numFmtId="0" fontId="12" fillId="0" borderId="0" xfId="2" applyFont="1" applyAlignment="1">
      <alignment horizontal="right"/>
    </xf>
    <xf numFmtId="0" fontId="6" fillId="0" borderId="0" xfId="4" applyFont="1" applyAlignment="1">
      <alignment horizontal="center"/>
    </xf>
    <xf numFmtId="0" fontId="12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12" fillId="0" borderId="10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 wrapText="1"/>
    </xf>
    <xf numFmtId="0" fontId="29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2" fillId="0" borderId="0" xfId="2" applyFont="1" applyAlignment="1">
      <alignment horizontal="center" vertical="center"/>
    </xf>
    <xf numFmtId="0" fontId="12" fillId="0" borderId="11" xfId="4" applyFont="1" applyBorder="1" applyAlignment="1">
      <alignment horizontal="center" vertical="center" wrapText="1"/>
    </xf>
    <xf numFmtId="0" fontId="12" fillId="0" borderId="6" xfId="4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1" xfId="4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1" xfId="4" applyFont="1" applyBorder="1" applyAlignment="1">
      <alignment horizontal="center" vertical="center" wrapText="1"/>
    </xf>
    <xf numFmtId="0" fontId="12" fillId="0" borderId="7" xfId="4" applyFont="1" applyBorder="1" applyAlignment="1">
      <alignment horizontal="center" vertical="center" wrapText="1"/>
    </xf>
    <xf numFmtId="0" fontId="2" fillId="0" borderId="10" xfId="4" applyFont="1" applyBorder="1" applyAlignment="1">
      <alignment horizontal="center" vertical="center"/>
    </xf>
    <xf numFmtId="0" fontId="4" fillId="0" borderId="0" xfId="4" applyFont="1" applyAlignment="1">
      <alignment horizontal="center"/>
    </xf>
    <xf numFmtId="0" fontId="28" fillId="0" borderId="0" xfId="4" applyFont="1" applyAlignment="1">
      <alignment horizontal="center" vertical="center"/>
    </xf>
    <xf numFmtId="0" fontId="6" fillId="0" borderId="7" xfId="4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4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center"/>
    </xf>
    <xf numFmtId="0" fontId="20" fillId="0" borderId="0" xfId="4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6" fillId="0" borderId="4" xfId="2" applyFont="1" applyFill="1" applyBorder="1" applyAlignment="1">
      <alignment horizontal="center" vertical="center" wrapText="1"/>
    </xf>
    <xf numFmtId="3" fontId="6" fillId="0" borderId="1" xfId="3" applyNumberFormat="1" applyFont="1" applyFill="1" applyBorder="1" applyAlignment="1">
      <alignment horizontal="center" vertical="center" wrapText="1"/>
    </xf>
    <xf numFmtId="3" fontId="6" fillId="0" borderId="6" xfId="3" applyNumberFormat="1" applyFont="1" applyFill="1" applyBorder="1" applyAlignment="1">
      <alignment horizontal="center" vertical="center" wrapText="1"/>
    </xf>
    <xf numFmtId="166" fontId="37" fillId="0" borderId="1" xfId="5" applyNumberFormat="1" applyFont="1" applyFill="1" applyBorder="1" applyAlignment="1">
      <alignment horizontal="center" vertical="center" wrapText="1"/>
    </xf>
    <xf numFmtId="166" fontId="37" fillId="0" borderId="11" xfId="5" applyNumberFormat="1" applyFont="1" applyFill="1" applyBorder="1" applyAlignment="1">
      <alignment horizontal="center" vertical="center" wrapText="1"/>
    </xf>
    <xf numFmtId="166" fontId="37" fillId="0" borderId="6" xfId="5" applyNumberFormat="1" applyFont="1" applyFill="1" applyBorder="1" applyAlignment="1">
      <alignment horizontal="center" vertical="center" wrapText="1"/>
    </xf>
    <xf numFmtId="0" fontId="8" fillId="0" borderId="10" xfId="4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6" xfId="3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166" fontId="37" fillId="0" borderId="1" xfId="5" applyNumberFormat="1" applyFont="1" applyBorder="1" applyAlignment="1">
      <alignment horizontal="center" vertical="center" wrapText="1"/>
    </xf>
    <xf numFmtId="166" fontId="37" fillId="0" borderId="11" xfId="5" applyNumberFormat="1" applyFont="1" applyBorder="1" applyAlignment="1">
      <alignment horizontal="center" vertical="center" wrapText="1"/>
    </xf>
    <xf numFmtId="166" fontId="37" fillId="0" borderId="6" xfId="5" applyNumberFormat="1" applyFont="1" applyBorder="1" applyAlignment="1">
      <alignment horizontal="center" vertical="center" wrapText="1"/>
    </xf>
    <xf numFmtId="0" fontId="13" fillId="0" borderId="0" xfId="3" applyFont="1" applyAlignment="1">
      <alignment horizontal="center"/>
    </xf>
    <xf numFmtId="0" fontId="13" fillId="0" borderId="0" xfId="4" applyFont="1" applyAlignment="1">
      <alignment horizontal="center"/>
    </xf>
    <xf numFmtId="0" fontId="28" fillId="0" borderId="0" xfId="4" applyFont="1" applyAlignment="1">
      <alignment horizontal="center" wrapText="1"/>
    </xf>
    <xf numFmtId="0" fontId="28" fillId="0" borderId="0" xfId="4" applyFont="1" applyAlignment="1">
      <alignment horizontal="center"/>
    </xf>
    <xf numFmtId="0" fontId="8" fillId="0" borderId="0" xfId="4" applyFont="1" applyAlignment="1">
      <alignment horizontal="center"/>
    </xf>
    <xf numFmtId="0" fontId="12" fillId="0" borderId="10" xfId="4" applyFont="1" applyBorder="1" applyAlignment="1">
      <alignment horizontal="center" vertical="center"/>
    </xf>
    <xf numFmtId="0" fontId="53" fillId="0" borderId="0" xfId="3" applyFont="1" applyAlignment="1">
      <alignment horizontal="center"/>
    </xf>
    <xf numFmtId="166" fontId="12" fillId="0" borderId="0" xfId="5" applyNumberFormat="1" applyFont="1" applyBorder="1" applyAlignment="1">
      <alignment horizontal="left" vertical="center"/>
    </xf>
    <xf numFmtId="0" fontId="5" fillId="0" borderId="0" xfId="4" applyFont="1" applyAlignment="1">
      <alignment horizontal="center" wrapText="1"/>
    </xf>
    <xf numFmtId="0" fontId="5" fillId="0" borderId="0" xfId="4" applyFont="1" applyAlignment="1">
      <alignment horizontal="center"/>
    </xf>
    <xf numFmtId="0" fontId="12" fillId="0" borderId="0" xfId="4" applyFont="1" applyAlignment="1">
      <alignment horizontal="center"/>
    </xf>
    <xf numFmtId="166" fontId="12" fillId="0" borderId="7" xfId="5" applyNumberFormat="1" applyFont="1" applyBorder="1" applyAlignment="1">
      <alignment horizontal="center" vertical="center" wrapText="1"/>
    </xf>
    <xf numFmtId="166" fontId="12" fillId="0" borderId="1" xfId="5" applyNumberFormat="1" applyFont="1" applyBorder="1" applyAlignment="1">
      <alignment horizontal="center" vertical="center" wrapText="1"/>
    </xf>
    <xf numFmtId="166" fontId="12" fillId="0" borderId="11" xfId="5" applyNumberFormat="1" applyFont="1" applyBorder="1" applyAlignment="1">
      <alignment horizontal="center" vertical="center" wrapText="1"/>
    </xf>
    <xf numFmtId="166" fontId="12" fillId="0" borderId="6" xfId="5" applyNumberFormat="1" applyFont="1" applyBorder="1" applyAlignment="1">
      <alignment horizontal="center" vertical="center" wrapText="1"/>
    </xf>
    <xf numFmtId="0" fontId="3" fillId="0" borderId="0" xfId="4" applyFont="1" applyAlignment="1">
      <alignment horizontal="center" vertical="center"/>
    </xf>
    <xf numFmtId="0" fontId="12" fillId="0" borderId="0" xfId="2" applyFont="1" applyAlignment="1">
      <alignment horizontal="right" vertical="center"/>
    </xf>
    <xf numFmtId="0" fontId="6" fillId="0" borderId="0" xfId="4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0" fontId="6" fillId="4" borderId="1" xfId="4" applyFont="1" applyFill="1" applyBorder="1" applyAlignment="1">
      <alignment horizontal="center" vertical="center" wrapText="1"/>
    </xf>
    <xf numFmtId="0" fontId="6" fillId="4" borderId="6" xfId="4" applyFont="1" applyFill="1" applyBorder="1" applyAlignment="1">
      <alignment horizontal="center" vertical="center" wrapText="1"/>
    </xf>
    <xf numFmtId="0" fontId="5" fillId="0" borderId="0" xfId="4" applyFont="1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3" fontId="6" fillId="2" borderId="1" xfId="3" applyNumberFormat="1" applyFont="1" applyFill="1" applyBorder="1" applyAlignment="1">
      <alignment horizontal="center" vertical="center" wrapText="1"/>
    </xf>
    <xf numFmtId="3" fontId="6" fillId="2" borderId="6" xfId="3" applyNumberFormat="1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3" fontId="22" fillId="2" borderId="1" xfId="3" applyNumberFormat="1" applyFont="1" applyFill="1" applyBorder="1" applyAlignment="1">
      <alignment horizontal="center" vertical="center" wrapText="1"/>
    </xf>
    <xf numFmtId="3" fontId="22" fillId="2" borderId="6" xfId="3" applyNumberFormat="1" applyFont="1" applyFill="1" applyBorder="1" applyAlignment="1">
      <alignment horizontal="center" vertical="center" wrapText="1"/>
    </xf>
    <xf numFmtId="0" fontId="41" fillId="0" borderId="0" xfId="4" applyFont="1" applyAlignment="1">
      <alignment horizontal="center"/>
    </xf>
    <xf numFmtId="0" fontId="6" fillId="2" borderId="0" xfId="4" applyFont="1" applyFill="1" applyAlignment="1">
      <alignment horizontal="center"/>
    </xf>
    <xf numFmtId="0" fontId="28" fillId="2" borderId="0" xfId="4" applyFont="1" applyFill="1" applyAlignment="1">
      <alignment horizontal="center"/>
    </xf>
    <xf numFmtId="0" fontId="8" fillId="2" borderId="0" xfId="4" applyFont="1" applyFill="1" applyAlignment="1">
      <alignment horizontal="center"/>
    </xf>
    <xf numFmtId="0" fontId="6" fillId="2" borderId="7" xfId="4" applyFont="1" applyFill="1" applyBorder="1" applyAlignment="1">
      <alignment horizontal="center" vertical="center" wrapText="1"/>
    </xf>
    <xf numFmtId="0" fontId="6" fillId="2" borderId="7" xfId="3" applyFont="1" applyFill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2" borderId="2" xfId="4" applyFont="1" applyFill="1" applyBorder="1" applyAlignment="1">
      <alignment horizontal="center" vertical="center"/>
    </xf>
    <xf numFmtId="0" fontId="6" fillId="2" borderId="4" xfId="4" applyFont="1" applyFill="1" applyBorder="1" applyAlignment="1">
      <alignment horizontal="center" vertical="center"/>
    </xf>
    <xf numFmtId="0" fontId="41" fillId="0" borderId="0" xfId="4" applyFont="1" applyAlignment="1">
      <alignment horizontal="right" vertical="center"/>
    </xf>
    <xf numFmtId="0" fontId="29" fillId="0" borderId="0" xfId="4" applyFont="1" applyAlignment="1">
      <alignment horizontal="center"/>
    </xf>
    <xf numFmtId="0" fontId="6" fillId="0" borderId="14" xfId="4" applyFont="1" applyBorder="1" applyAlignment="1">
      <alignment horizontal="center" vertical="center" wrapText="1"/>
    </xf>
    <xf numFmtId="0" fontId="6" fillId="0" borderId="16" xfId="4" applyFont="1" applyBorder="1" applyAlignment="1">
      <alignment horizontal="center" vertical="center" wrapText="1"/>
    </xf>
    <xf numFmtId="0" fontId="6" fillId="0" borderId="23" xfId="4" applyFont="1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6" fillId="0" borderId="17" xfId="4" applyFont="1" applyBorder="1" applyAlignment="1">
      <alignment horizontal="center" vertical="center" wrapText="1"/>
    </xf>
    <xf numFmtId="0" fontId="4" fillId="2" borderId="0" xfId="4" applyFont="1" applyFill="1" applyAlignment="1">
      <alignment horizontal="center"/>
    </xf>
    <xf numFmtId="0" fontId="21" fillId="2" borderId="7" xfId="4" applyFont="1" applyFill="1" applyBorder="1" applyAlignment="1">
      <alignment horizontal="center" vertical="center" wrapText="1"/>
    </xf>
    <xf numFmtId="0" fontId="21" fillId="2" borderId="7" xfId="3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 wrapText="1"/>
    </xf>
    <xf numFmtId="0" fontId="21" fillId="2" borderId="3" xfId="2" applyFont="1" applyFill="1" applyBorder="1" applyAlignment="1">
      <alignment horizontal="center" vertical="center" wrapText="1"/>
    </xf>
    <xf numFmtId="0" fontId="21" fillId="2" borderId="4" xfId="2" applyFont="1" applyFill="1" applyBorder="1" applyAlignment="1">
      <alignment horizontal="center" vertical="center" wrapText="1"/>
    </xf>
    <xf numFmtId="0" fontId="4" fillId="2" borderId="7" xfId="4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4" xfId="2" applyFont="1" applyFill="1" applyBorder="1" applyAlignment="1">
      <alignment horizontal="center" vertical="center" wrapText="1"/>
    </xf>
    <xf numFmtId="0" fontId="41" fillId="2" borderId="0" xfId="4" applyFont="1" applyFill="1" applyAlignment="1">
      <alignment horizontal="center"/>
    </xf>
    <xf numFmtId="0" fontId="23" fillId="0" borderId="0" xfId="4" applyFont="1" applyAlignment="1">
      <alignment horizontal="center"/>
    </xf>
    <xf numFmtId="0" fontId="6" fillId="0" borderId="7" xfId="2" applyFont="1" applyBorder="1" applyAlignment="1">
      <alignment horizontal="center" vertical="center" wrapText="1"/>
    </xf>
    <xf numFmtId="0" fontId="28" fillId="0" borderId="0" xfId="4" applyFont="1" applyFill="1" applyAlignment="1">
      <alignment horizontal="center"/>
    </xf>
    <xf numFmtId="0" fontId="8" fillId="0" borderId="0" xfId="4" applyFont="1" applyFill="1" applyAlignment="1">
      <alignment horizontal="center" vertical="center"/>
    </xf>
    <xf numFmtId="0" fontId="4" fillId="0" borderId="1" xfId="3" applyFont="1" applyFill="1" applyBorder="1" applyAlignment="1">
      <alignment horizontal="center" vertical="center"/>
    </xf>
    <xf numFmtId="0" fontId="4" fillId="0" borderId="6" xfId="3" applyFont="1" applyFill="1" applyBorder="1" applyAlignment="1">
      <alignment horizontal="center" vertical="center"/>
    </xf>
    <xf numFmtId="0" fontId="3" fillId="0" borderId="1" xfId="4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2" fillId="0" borderId="1" xfId="4" applyFont="1" applyFill="1" applyBorder="1" applyAlignment="1">
      <alignment horizontal="left" vertical="center" wrapText="1"/>
    </xf>
    <xf numFmtId="0" fontId="2" fillId="0" borderId="6" xfId="4" applyFont="1" applyFill="1" applyBorder="1" applyAlignment="1">
      <alignment horizontal="left" vertical="center" wrapText="1"/>
    </xf>
    <xf numFmtId="0" fontId="41" fillId="0" borderId="0" xfId="4" applyFont="1" applyFill="1" applyAlignment="1">
      <alignment horizontal="center"/>
    </xf>
    <xf numFmtId="0" fontId="46" fillId="0" borderId="0" xfId="4" applyFont="1" applyFill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6" xfId="3" applyFont="1" applyFill="1" applyBorder="1" applyAlignment="1">
      <alignment horizontal="center" vertical="center"/>
    </xf>
    <xf numFmtId="0" fontId="21" fillId="2" borderId="1" xfId="10" applyFont="1" applyFill="1" applyBorder="1" applyAlignment="1">
      <alignment horizontal="center" vertical="center" wrapText="1"/>
    </xf>
    <xf numFmtId="0" fontId="21" fillId="2" borderId="6" xfId="10" applyFont="1" applyFill="1" applyBorder="1" applyAlignment="1">
      <alignment horizontal="center" vertical="center" wrapText="1"/>
    </xf>
    <xf numFmtId="166" fontId="21" fillId="2" borderId="1" xfId="5" applyNumberFormat="1" applyFont="1" applyFill="1" applyBorder="1" applyAlignment="1">
      <alignment horizontal="center" vertical="center" wrapText="1"/>
    </xf>
    <xf numFmtId="166" fontId="21" fillId="2" borderId="6" xfId="5" applyNumberFormat="1" applyFont="1" applyFill="1" applyBorder="1" applyAlignment="1">
      <alignment horizontal="center" vertical="center" wrapText="1"/>
    </xf>
    <xf numFmtId="0" fontId="21" fillId="2" borderId="0" xfId="10" applyFont="1" applyFill="1" applyAlignment="1">
      <alignment horizontal="center" vertical="center"/>
    </xf>
    <xf numFmtId="0" fontId="21" fillId="2" borderId="0" xfId="11" applyFont="1" applyFill="1" applyAlignment="1">
      <alignment horizontal="center" vertical="center"/>
    </xf>
    <xf numFmtId="0" fontId="20" fillId="2" borderId="0" xfId="10" applyFont="1" applyFill="1" applyAlignment="1">
      <alignment horizontal="center" vertical="center"/>
    </xf>
    <xf numFmtId="0" fontId="21" fillId="2" borderId="2" xfId="10" applyFont="1" applyFill="1" applyBorder="1" applyAlignment="1">
      <alignment horizontal="center" vertical="center"/>
    </xf>
    <xf numFmtId="0" fontId="21" fillId="2" borderId="3" xfId="10" applyFont="1" applyFill="1" applyBorder="1" applyAlignment="1">
      <alignment horizontal="center" vertical="center"/>
    </xf>
    <xf numFmtId="0" fontId="21" fillId="2" borderId="4" xfId="10" applyFont="1" applyFill="1" applyBorder="1" applyAlignment="1">
      <alignment horizontal="center" vertical="center"/>
    </xf>
    <xf numFmtId="0" fontId="21" fillId="2" borderId="11" xfId="10" applyFont="1" applyFill="1" applyBorder="1" applyAlignment="1">
      <alignment horizontal="center" vertical="center" wrapText="1"/>
    </xf>
    <xf numFmtId="0" fontId="20" fillId="2" borderId="1" xfId="10" applyFont="1" applyFill="1" applyBorder="1" applyAlignment="1">
      <alignment horizontal="center" vertical="center" wrapText="1"/>
    </xf>
    <xf numFmtId="0" fontId="20" fillId="2" borderId="6" xfId="10" applyFont="1" applyFill="1" applyBorder="1" applyAlignment="1">
      <alignment horizontal="center" vertical="center" wrapText="1"/>
    </xf>
    <xf numFmtId="0" fontId="20" fillId="2" borderId="1" xfId="10" applyFont="1" applyFill="1" applyBorder="1" applyAlignment="1">
      <alignment horizontal="center" vertical="center"/>
    </xf>
    <xf numFmtId="0" fontId="20" fillId="2" borderId="6" xfId="1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2" borderId="11" xfId="1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left" vertical="center"/>
    </xf>
    <xf numFmtId="166" fontId="21" fillId="2" borderId="2" xfId="12" applyNumberFormat="1" applyFont="1" applyFill="1" applyBorder="1" applyAlignment="1">
      <alignment horizontal="center" vertical="center"/>
    </xf>
    <xf numFmtId="166" fontId="21" fillId="2" borderId="3" xfId="12" applyNumberFormat="1" applyFont="1" applyFill="1" applyBorder="1" applyAlignment="1">
      <alignment horizontal="center" vertical="center"/>
    </xf>
    <xf numFmtId="166" fontId="21" fillId="2" borderId="4" xfId="12" applyNumberFormat="1" applyFont="1" applyFill="1" applyBorder="1" applyAlignment="1">
      <alignment horizontal="center" vertical="center"/>
    </xf>
    <xf numFmtId="166" fontId="20" fillId="2" borderId="1" xfId="5" applyNumberFormat="1" applyFont="1" applyFill="1" applyBorder="1" applyAlignment="1">
      <alignment horizontal="center" vertical="center" wrapText="1"/>
    </xf>
    <xf numFmtId="166" fontId="20" fillId="2" borderId="11" xfId="5" applyNumberFormat="1" applyFont="1" applyFill="1" applyBorder="1" applyAlignment="1">
      <alignment horizontal="center" vertical="center"/>
    </xf>
    <xf numFmtId="166" fontId="20" fillId="2" borderId="6" xfId="5" applyNumberFormat="1" applyFont="1" applyFill="1" applyBorder="1" applyAlignment="1">
      <alignment horizontal="center" vertical="center"/>
    </xf>
    <xf numFmtId="166" fontId="20" fillId="2" borderId="11" xfId="5" applyNumberFormat="1" applyFont="1" applyFill="1" applyBorder="1" applyAlignment="1">
      <alignment horizontal="center" vertical="center" wrapText="1"/>
    </xf>
    <xf numFmtId="166" fontId="37" fillId="2" borderId="1" xfId="12" applyNumberFormat="1" applyFont="1" applyFill="1" applyBorder="1" applyAlignment="1">
      <alignment horizontal="center" vertical="center" wrapText="1"/>
    </xf>
    <xf numFmtId="166" fontId="37" fillId="2" borderId="11" xfId="12" applyNumberFormat="1" applyFont="1" applyFill="1" applyBorder="1" applyAlignment="1">
      <alignment horizontal="center" vertical="center" wrapText="1"/>
    </xf>
    <xf numFmtId="166" fontId="37" fillId="2" borderId="6" xfId="12" applyNumberFormat="1" applyFont="1" applyFill="1" applyBorder="1" applyAlignment="1">
      <alignment horizontal="center" vertical="center" wrapText="1"/>
    </xf>
    <xf numFmtId="0" fontId="37" fillId="2" borderId="1" xfId="4" applyFont="1" applyFill="1" applyBorder="1" applyAlignment="1">
      <alignment horizontal="center" vertical="center" wrapText="1"/>
    </xf>
    <xf numFmtId="0" fontId="37" fillId="2" borderId="6" xfId="4" applyFont="1" applyFill="1" applyBorder="1" applyAlignment="1">
      <alignment horizontal="center" vertical="center" wrapText="1"/>
    </xf>
    <xf numFmtId="0" fontId="38" fillId="2" borderId="1" xfId="10" applyFont="1" applyFill="1" applyBorder="1" applyAlignment="1">
      <alignment horizontal="center" vertical="center" wrapText="1"/>
    </xf>
    <xf numFmtId="0" fontId="38" fillId="2" borderId="11" xfId="10" applyFont="1" applyFill="1" applyBorder="1" applyAlignment="1">
      <alignment horizontal="center" vertical="center" wrapText="1"/>
    </xf>
    <xf numFmtId="0" fontId="38" fillId="2" borderId="6" xfId="10" applyFont="1" applyFill="1" applyBorder="1" applyAlignment="1">
      <alignment horizontal="center" vertical="center" wrapText="1"/>
    </xf>
    <xf numFmtId="0" fontId="56" fillId="2" borderId="2" xfId="10" applyFont="1" applyFill="1" applyBorder="1" applyAlignment="1">
      <alignment horizontal="center" vertical="center"/>
    </xf>
    <xf numFmtId="0" fontId="56" fillId="2" borderId="4" xfId="10" applyFont="1" applyFill="1" applyBorder="1" applyAlignment="1">
      <alignment horizontal="center" vertical="center"/>
    </xf>
    <xf numFmtId="0" fontId="21" fillId="2" borderId="2" xfId="7" applyFont="1" applyFill="1" applyBorder="1" applyAlignment="1">
      <alignment horizontal="center" vertical="center"/>
    </xf>
    <xf numFmtId="0" fontId="21" fillId="2" borderId="4" xfId="7" applyFont="1" applyFill="1" applyBorder="1" applyAlignment="1">
      <alignment horizontal="center" vertical="center"/>
    </xf>
    <xf numFmtId="0" fontId="37" fillId="2" borderId="11" xfId="4" applyFont="1" applyFill="1" applyBorder="1" applyAlignment="1">
      <alignment horizontal="center" vertical="center" wrapText="1"/>
    </xf>
    <xf numFmtId="0" fontId="21" fillId="2" borderId="2" xfId="3" applyFont="1" applyFill="1" applyBorder="1" applyAlignment="1">
      <alignment horizontal="left" vertical="center"/>
    </xf>
    <xf numFmtId="0" fontId="21" fillId="2" borderId="3" xfId="3" applyFont="1" applyFill="1" applyBorder="1" applyAlignment="1">
      <alignment horizontal="left" vertical="center"/>
    </xf>
    <xf numFmtId="0" fontId="21" fillId="2" borderId="4" xfId="3" applyFont="1" applyFill="1" applyBorder="1" applyAlignment="1">
      <alignment horizontal="left" vertical="center"/>
    </xf>
    <xf numFmtId="3" fontId="21" fillId="2" borderId="2" xfId="3" applyNumberFormat="1" applyFont="1" applyFill="1" applyBorder="1" applyAlignment="1">
      <alignment horizontal="left" vertical="center"/>
    </xf>
    <xf numFmtId="3" fontId="21" fillId="2" borderId="3" xfId="3" applyNumberFormat="1" applyFont="1" applyFill="1" applyBorder="1" applyAlignment="1">
      <alignment horizontal="left" vertical="center"/>
    </xf>
    <xf numFmtId="3" fontId="21" fillId="2" borderId="4" xfId="3" applyNumberFormat="1" applyFont="1" applyFill="1" applyBorder="1" applyAlignment="1">
      <alignment horizontal="left" vertical="center"/>
    </xf>
    <xf numFmtId="0" fontId="21" fillId="2" borderId="0" xfId="10" applyFont="1" applyFill="1" applyAlignment="1">
      <alignment horizontal="left" vertical="center"/>
    </xf>
    <xf numFmtId="0" fontId="21" fillId="2" borderId="0" xfId="3" applyFont="1" applyFill="1" applyAlignment="1">
      <alignment horizontal="center" vertical="center"/>
    </xf>
    <xf numFmtId="0" fontId="56" fillId="2" borderId="2" xfId="3" applyFont="1" applyFill="1" applyBorder="1" applyAlignment="1">
      <alignment horizontal="left" vertical="center"/>
    </xf>
    <xf numFmtId="0" fontId="56" fillId="2" borderId="3" xfId="3" applyFont="1" applyFill="1" applyBorder="1" applyAlignment="1">
      <alignment horizontal="left" vertical="center"/>
    </xf>
    <xf numFmtId="0" fontId="56" fillId="2" borderId="4" xfId="3" applyFont="1" applyFill="1" applyBorder="1" applyAlignment="1">
      <alignment horizontal="left" vertical="center"/>
    </xf>
    <xf numFmtId="3" fontId="53" fillId="2" borderId="0" xfId="3" applyNumberFormat="1" applyFont="1" applyFill="1" applyAlignment="1">
      <alignment horizontal="center" vertical="center"/>
    </xf>
    <xf numFmtId="0" fontId="21" fillId="2" borderId="2" xfId="3" applyFont="1" applyFill="1" applyBorder="1" applyAlignment="1">
      <alignment horizontal="left" vertical="center" wrapText="1"/>
    </xf>
    <xf numFmtId="0" fontId="21" fillId="2" borderId="3" xfId="3" applyFont="1" applyFill="1" applyBorder="1" applyAlignment="1">
      <alignment horizontal="left" vertical="center" wrapText="1"/>
    </xf>
    <xf numFmtId="0" fontId="21" fillId="2" borderId="4" xfId="3" applyFont="1" applyFill="1" applyBorder="1" applyAlignment="1">
      <alignment horizontal="left" vertical="center" wrapText="1"/>
    </xf>
    <xf numFmtId="0" fontId="41" fillId="0" borderId="0" xfId="4" applyFont="1" applyFill="1" applyAlignment="1">
      <alignment horizontal="right"/>
    </xf>
    <xf numFmtId="166" fontId="37" fillId="0" borderId="7" xfId="5" applyNumberFormat="1" applyFont="1" applyFill="1" applyBorder="1" applyAlignment="1">
      <alignment horizontal="center" vertical="center" wrapText="1"/>
    </xf>
    <xf numFmtId="0" fontId="23" fillId="0" borderId="0" xfId="4" applyFont="1" applyFill="1" applyAlignment="1">
      <alignment horizontal="center"/>
    </xf>
    <xf numFmtId="0" fontId="8" fillId="0" borderId="10" xfId="4" applyFont="1" applyFill="1" applyBorder="1" applyAlignment="1">
      <alignment horizontal="center" vertical="center"/>
    </xf>
    <xf numFmtId="0" fontId="21" fillId="0" borderId="7" xfId="8" applyFont="1" applyFill="1" applyBorder="1" applyAlignment="1">
      <alignment horizontal="center" vertical="center" wrapText="1"/>
    </xf>
    <xf numFmtId="0" fontId="21" fillId="0" borderId="7" xfId="3" applyFont="1" applyFill="1" applyBorder="1" applyAlignment="1">
      <alignment horizontal="center" vertical="center"/>
    </xf>
    <xf numFmtId="0" fontId="21" fillId="0" borderId="7" xfId="2" applyFont="1" applyFill="1" applyBorder="1" applyAlignment="1">
      <alignment horizontal="center" vertical="center" wrapText="1"/>
    </xf>
    <xf numFmtId="3" fontId="21" fillId="0" borderId="7" xfId="3" applyNumberFormat="1" applyFont="1" applyFill="1" applyBorder="1" applyAlignment="1">
      <alignment horizontal="center" vertical="center" wrapText="1"/>
    </xf>
    <xf numFmtId="166" fontId="39" fillId="0" borderId="7" xfId="5" applyNumberFormat="1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15" fillId="0" borderId="7" xfId="3" applyFont="1" applyBorder="1" applyAlignment="1">
      <alignment horizontal="left" vertical="center"/>
    </xf>
    <xf numFmtId="0" fontId="28" fillId="0" borderId="0" xfId="3" applyFont="1" applyAlignment="1">
      <alignment horizontal="center"/>
    </xf>
    <xf numFmtId="0" fontId="7" fillId="0" borderId="0" xfId="3" applyFont="1" applyAlignment="1">
      <alignment horizontal="center"/>
    </xf>
    <xf numFmtId="0" fontId="6" fillId="0" borderId="7" xfId="3" applyFont="1" applyBorder="1" applyAlignment="1">
      <alignment horizontal="center" vertical="center"/>
    </xf>
    <xf numFmtId="3" fontId="6" fillId="0" borderId="7" xfId="3" applyNumberFormat="1" applyFont="1" applyBorder="1" applyAlignment="1">
      <alignment horizontal="center" vertical="center"/>
    </xf>
    <xf numFmtId="0" fontId="53" fillId="0" borderId="0" xfId="3" applyFont="1" applyAlignment="1">
      <alignment horizontal="right"/>
    </xf>
    <xf numFmtId="0" fontId="15" fillId="0" borderId="2" xfId="3" applyFont="1" applyBorder="1" applyAlignment="1">
      <alignment horizontal="left" vertical="center"/>
    </xf>
    <xf numFmtId="0" fontId="15" fillId="0" borderId="3" xfId="3" applyFont="1" applyBorder="1" applyAlignment="1">
      <alignment horizontal="left" vertical="center"/>
    </xf>
    <xf numFmtId="0" fontId="15" fillId="0" borderId="4" xfId="3" applyFont="1" applyBorder="1" applyAlignment="1">
      <alignment horizontal="left" vertical="center"/>
    </xf>
    <xf numFmtId="0" fontId="6" fillId="4" borderId="0" xfId="3" applyFont="1" applyFill="1" applyAlignment="1">
      <alignment horizontal="left" vertical="center" wrapText="1"/>
    </xf>
    <xf numFmtId="0" fontId="6" fillId="0" borderId="0" xfId="4" applyFont="1" applyAlignment="1">
      <alignment horizontal="left" vertical="center" wrapText="1"/>
    </xf>
    <xf numFmtId="0" fontId="6" fillId="0" borderId="2" xfId="3" applyFont="1" applyBorder="1" applyAlignment="1">
      <alignment vertical="center" wrapText="1"/>
    </xf>
    <xf numFmtId="0" fontId="6" fillId="0" borderId="4" xfId="3" applyFont="1" applyBorder="1" applyAlignment="1">
      <alignment vertical="center" wrapText="1"/>
    </xf>
    <xf numFmtId="0" fontId="6" fillId="0" borderId="2" xfId="3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vertical="center" wrapText="1"/>
    </xf>
    <xf numFmtId="0" fontId="12" fillId="0" borderId="0" xfId="3" applyFont="1" applyAlignment="1">
      <alignment horizontal="right"/>
    </xf>
    <xf numFmtId="0" fontId="5" fillId="0" borderId="0" xfId="3" applyFont="1" applyAlignment="1">
      <alignment horizontal="center"/>
    </xf>
    <xf numFmtId="0" fontId="8" fillId="0" borderId="10" xfId="3" applyFont="1" applyBorder="1" applyAlignment="1">
      <alignment horizontal="center" vertical="center"/>
    </xf>
    <xf numFmtId="3" fontId="6" fillId="4" borderId="2" xfId="3" applyNumberFormat="1" applyFont="1" applyFill="1" applyBorder="1" applyAlignment="1">
      <alignment horizontal="left" vertical="center" wrapText="1"/>
    </xf>
    <xf numFmtId="3" fontId="6" fillId="4" borderId="3" xfId="3" applyNumberFormat="1" applyFont="1" applyFill="1" applyBorder="1" applyAlignment="1">
      <alignment horizontal="left" vertical="center" wrapText="1"/>
    </xf>
    <xf numFmtId="3" fontId="6" fillId="4" borderId="4" xfId="3" applyNumberFormat="1" applyFont="1" applyFill="1" applyBorder="1" applyAlignment="1">
      <alignment horizontal="left" vertical="center" wrapText="1"/>
    </xf>
    <xf numFmtId="0" fontId="6" fillId="2" borderId="0" xfId="4" applyFont="1" applyFill="1" applyAlignment="1">
      <alignment horizontal="center" vertical="center" wrapText="1"/>
    </xf>
    <xf numFmtId="0" fontId="41" fillId="4" borderId="0" xfId="4" applyFont="1" applyFill="1" applyAlignment="1">
      <alignment horizontal="right"/>
    </xf>
    <xf numFmtId="0" fontId="12" fillId="2" borderId="0" xfId="4" applyFont="1" applyFill="1" applyAlignment="1">
      <alignment horizontal="center" vertical="center" wrapText="1"/>
    </xf>
    <xf numFmtId="0" fontId="15" fillId="0" borderId="0" xfId="4" applyFont="1" applyAlignment="1">
      <alignment horizontal="left"/>
    </xf>
    <xf numFmtId="0" fontId="7" fillId="0" borderId="0" xfId="4" applyFont="1" applyAlignment="1">
      <alignment horizontal="center"/>
    </xf>
    <xf numFmtId="0" fontId="4" fillId="0" borderId="7" xfId="4" applyFont="1" applyBorder="1" applyAlignment="1">
      <alignment horizontal="center" vertical="center" wrapText="1"/>
    </xf>
    <xf numFmtId="0" fontId="41" fillId="4" borderId="0" xfId="4" applyFont="1" applyFill="1" applyAlignment="1">
      <alignment horizontal="center"/>
    </xf>
    <xf numFmtId="0" fontId="6" fillId="4" borderId="27" xfId="4" applyFont="1" applyFill="1" applyBorder="1" applyAlignment="1">
      <alignment horizontal="center" vertical="center" wrapText="1"/>
    </xf>
    <xf numFmtId="0" fontId="6" fillId="4" borderId="28" xfId="4" applyFont="1" applyFill="1" applyBorder="1" applyAlignment="1">
      <alignment horizontal="center" vertical="center" wrapText="1"/>
    </xf>
    <xf numFmtId="0" fontId="43" fillId="4" borderId="0" xfId="4" applyFont="1" applyFill="1" applyAlignment="1">
      <alignment horizontal="right"/>
    </xf>
    <xf numFmtId="0" fontId="21" fillId="0" borderId="0" xfId="4" applyFont="1" applyAlignment="1">
      <alignment horizontal="center"/>
    </xf>
    <xf numFmtId="0" fontId="28" fillId="0" borderId="0" xfId="4" applyFont="1" applyAlignment="1">
      <alignment horizontal="center" vertical="center" wrapText="1"/>
    </xf>
    <xf numFmtId="0" fontId="6" fillId="0" borderId="10" xfId="4" applyFont="1" applyBorder="1" applyAlignment="1">
      <alignment horizontal="center" vertical="center"/>
    </xf>
    <xf numFmtId="3" fontId="20" fillId="2" borderId="7" xfId="0" applyNumberFormat="1" applyFont="1" applyFill="1" applyBorder="1" applyAlignment="1">
      <alignment horizontal="right" vertical="center"/>
    </xf>
  </cellXfs>
  <cellStyles count="15">
    <cellStyle name="Comma" xfId="1" builtinId="3"/>
    <cellStyle name="Comma 2" xfId="5"/>
    <cellStyle name="Comma 2 3" xfId="12"/>
    <cellStyle name="Normal" xfId="0" builtinId="0"/>
    <cellStyle name="Normal 2" xfId="4"/>
    <cellStyle name="Normal 2 13" xfId="6"/>
    <cellStyle name="Normal 2 2" xfId="14"/>
    <cellStyle name="Normal 3" xfId="9"/>
    <cellStyle name="Normal 3 2" xfId="13"/>
    <cellStyle name="Normal 4 3" xfId="10"/>
    <cellStyle name="Normal_BANG GIA DICH TRUYEN" xfId="2"/>
    <cellStyle name="Normal_BANG GIA DICH TRUYEN 2" xfId="11"/>
    <cellStyle name="Normal_Bang gia thu thuat" xfId="8"/>
    <cellStyle name="Normal_BANG GIA XET NGHIEM" xfId="3"/>
    <cellStyle name="Normal_LG040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95251</xdr:rowOff>
    </xdr:from>
    <xdr:to>
      <xdr:col>1</xdr:col>
      <xdr:colOff>876300</xdr:colOff>
      <xdr:row>3</xdr:row>
      <xdr:rowOff>200026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95251"/>
          <a:ext cx="1209674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142876</xdr:rowOff>
    </xdr:from>
    <xdr:to>
      <xdr:col>1</xdr:col>
      <xdr:colOff>809626</xdr:colOff>
      <xdr:row>3</xdr:row>
      <xdr:rowOff>95251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42876"/>
          <a:ext cx="12192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857250</xdr:colOff>
      <xdr:row>3</xdr:row>
      <xdr:rowOff>219075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12477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76200</xdr:rowOff>
    </xdr:from>
    <xdr:to>
      <xdr:col>1</xdr:col>
      <xdr:colOff>1047750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200"/>
          <a:ext cx="1323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76200</xdr:rowOff>
    </xdr:from>
    <xdr:to>
      <xdr:col>1</xdr:col>
      <xdr:colOff>1047750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6200"/>
          <a:ext cx="13239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1000125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13811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</xdr:col>
      <xdr:colOff>971550</xdr:colOff>
      <xdr:row>3</xdr:row>
      <xdr:rowOff>133350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14001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1047750</xdr:colOff>
      <xdr:row>3</xdr:row>
      <xdr:rowOff>219075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14192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</xdr:col>
      <xdr:colOff>1095375</xdr:colOff>
      <xdr:row>4</xdr:row>
      <xdr:rowOff>76200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1</xdr:col>
      <xdr:colOff>1143000</xdr:colOff>
      <xdr:row>3</xdr:row>
      <xdr:rowOff>323850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77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66675</xdr:rowOff>
    </xdr:from>
    <xdr:to>
      <xdr:col>1</xdr:col>
      <xdr:colOff>1390650</xdr:colOff>
      <xdr:row>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"/>
          <a:ext cx="16573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95250</xdr:rowOff>
    </xdr:from>
    <xdr:to>
      <xdr:col>1</xdr:col>
      <xdr:colOff>838200</xdr:colOff>
      <xdr:row>4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0"/>
          <a:ext cx="13430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180975</xdr:rowOff>
    </xdr:from>
    <xdr:to>
      <xdr:col>1</xdr:col>
      <xdr:colOff>1104900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0975"/>
          <a:ext cx="15049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88</xdr:row>
      <xdr:rowOff>9525</xdr:rowOff>
    </xdr:from>
    <xdr:to>
      <xdr:col>1</xdr:col>
      <xdr:colOff>1562100</xdr:colOff>
      <xdr:row>93</xdr:row>
      <xdr:rowOff>114300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975800"/>
          <a:ext cx="15049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250</xdr:row>
      <xdr:rowOff>190500</xdr:rowOff>
    </xdr:from>
    <xdr:to>
      <xdr:col>1</xdr:col>
      <xdr:colOff>1419225</xdr:colOff>
      <xdr:row>255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95049975"/>
          <a:ext cx="15049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1934</xdr:row>
      <xdr:rowOff>0</xdr:rowOff>
    </xdr:from>
    <xdr:to>
      <xdr:col>1</xdr:col>
      <xdr:colOff>1447800</xdr:colOff>
      <xdr:row>1938</xdr:row>
      <xdr:rowOff>123825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12635500"/>
          <a:ext cx="15049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95249</xdr:rowOff>
    </xdr:from>
    <xdr:to>
      <xdr:col>1</xdr:col>
      <xdr:colOff>952500</xdr:colOff>
      <xdr:row>3</xdr:row>
      <xdr:rowOff>95249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49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6</xdr:row>
      <xdr:rowOff>0</xdr:rowOff>
    </xdr:from>
    <xdr:to>
      <xdr:col>3</xdr:col>
      <xdr:colOff>704850</xdr:colOff>
      <xdr:row>43</xdr:row>
      <xdr:rowOff>142875</xdr:rowOff>
    </xdr:to>
    <xdr:sp macro="" textlink="">
      <xdr:nvSpPr>
        <xdr:cNvPr id="3" name="AutoShape 52" descr="times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5405518" y="2938220"/>
          <a:ext cx="1162050" cy="1317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76200</xdr:colOff>
      <xdr:row>41</xdr:row>
      <xdr:rowOff>85725</xdr:rowOff>
    </xdr:to>
    <xdr:sp macro="" textlink="">
      <xdr:nvSpPr>
        <xdr:cNvPr id="4" name="AutoShape 54" descr="times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885825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190500</xdr:colOff>
      <xdr:row>45</xdr:row>
      <xdr:rowOff>133350</xdr:rowOff>
    </xdr:to>
    <xdr:sp macro="" textlink="">
      <xdr:nvSpPr>
        <xdr:cNvPr id="5" name="AutoShape 56" descr="times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000125" cy="11306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76200</xdr:colOff>
      <xdr:row>41</xdr:row>
      <xdr:rowOff>28575</xdr:rowOff>
    </xdr:to>
    <xdr:sp macro="" textlink="">
      <xdr:nvSpPr>
        <xdr:cNvPr id="6" name="AutoShape 59" descr="times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885825" cy="1001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" name="AutoShape 61" descr="times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custGeom>
          <a:avLst/>
          <a:gdLst>
            <a:gd name="T0" fmla="*/ 0 w 1162050"/>
            <a:gd name="T1" fmla="*/ 0 h 13182600"/>
            <a:gd name="T2" fmla="*/ 1162050 w 1162050"/>
            <a:gd name="T3" fmla="*/ 0 h 13182600"/>
            <a:gd name="T4" fmla="*/ 0 w 1162050"/>
            <a:gd name="T5" fmla="*/ 13182600 h 13182600"/>
            <a:gd name="T6" fmla="*/ 0 w 1162050"/>
            <a:gd name="T7" fmla="*/ 0 h 13182600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1162050" h="13182600">
              <a:moveTo>
                <a:pt x="0" y="0"/>
              </a:moveTo>
              <a:lnTo>
                <a:pt x="1162050" y="0"/>
              </a:lnTo>
              <a:lnTo>
                <a:pt x="0" y="13182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257175</xdr:colOff>
      <xdr:row>48</xdr:row>
      <xdr:rowOff>152400</xdr:rowOff>
    </xdr:to>
    <xdr:sp macro="" textlink="">
      <xdr:nvSpPr>
        <xdr:cNvPr id="8" name="AutoShape 52" descr="time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066800" cy="1209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9" name="AutoShape 54" descr="times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" name="AutoShape 56" descr="times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1" name="AutoShape 59" descr="times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2" name="AutoShape 61" descr="times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3" name="AutoShape 52" descr="times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" name="AutoShape 54" descr="times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5" name="AutoShape 56" descr="times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" name="AutoShape 59" descr="times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" name="AutoShape 61" descr="times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8" name="AutoShape 52" descr="times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" name="AutoShape 54" descr="times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0" name="AutoShape 56" descr="times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1" name="AutoShape 59" descr="times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2" name="AutoShape 61" descr="times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3" name="AutoShape 52" descr="times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4" name="AutoShape 54" descr="times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5" name="AutoShape 56" descr="times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6" name="AutoShape 59" descr="times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7" name="AutoShape 61" descr="times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8" name="AutoShape 52" descr="times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29" name="AutoShape 54" descr="times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30" name="AutoShape 56" descr="times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31" name="AutoShape 59" descr="times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32" name="AutoShape 61" descr="times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3" name="AutoShape 52" descr="times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4" name="AutoShape 54" descr="times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5" name="AutoShape 56" descr="times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6" name="AutoShape 59" descr="times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7" name="AutoShape 61" descr="times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8" name="AutoShape 52" descr="times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39" name="AutoShape 54" descr="times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40" name="AutoShape 56" descr="times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41" name="AutoShape 59" descr="times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42" name="AutoShape 61" descr="times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3" name="AutoShape 52" descr="times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4" name="AutoShape 54" descr="times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5" name="AutoShape 56" descr="times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6" name="AutoShape 59" descr="times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7" name="AutoShape 61" descr="times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8" name="AutoShape 52" descr="times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49" name="AutoShape 54" descr="times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0" name="AutoShape 56" descr="times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1" name="AutoShape 52" descr="times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2" name="AutoShape 54" descr="times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3" name="AutoShape 56" descr="times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4" name="AutoShape 59" descr="times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5" name="AutoShape 61" descr="times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6" name="AutoShape 52" descr="times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" name="AutoShape 54" descr="times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" name="AutoShape 56" descr="times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9" name="AutoShape 59" descr="times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" name="AutoShape 61" descr="times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" name="AutoShape 52" descr="times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2" name="AutoShape 54" descr="times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" name="AutoShape 56" descr="times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" name="AutoShape 59" descr="times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5" name="AutoShape 61" descr="times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" name="AutoShape 52" descr="times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7" name="AutoShape 54" descr="times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" name="AutoShape 56" descr="times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" name="AutoShape 59" descr="times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0" name="AutoShape 61" descr="times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" name="AutoShape 52" descr="times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2" name="AutoShape 54" descr="times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" name="AutoShape 56" descr="times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" name="AutoShape 59" descr="times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5" name="AutoShape 61" descr="times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" name="AutoShape 52" descr="times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7" name="AutoShape 54" descr="times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8" name="AutoShape 56" descr="times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9" name="AutoShape 59" descr="times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80" name="AutoShape 61" descr="times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1" name="AutoShape 52" descr="times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2" name="AutoShape 54" descr="times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3" name="AutoShape 56" descr="times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4" name="AutoShape 59" descr="times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5" name="AutoShape 61" descr="times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6" name="AutoShape 52" descr="times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7" name="AutoShape 54" descr="times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8" name="AutoShape 56" descr="times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89" name="AutoShape 59" descr="times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90" name="AutoShape 61" descr="times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1" name="AutoShape 52" descr="times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2" name="AutoShape 54" descr="times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3" name="AutoShape 56" descr="times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4" name="AutoShape 59" descr="times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5" name="AutoShape 61" descr="times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6" name="AutoShape 52" descr="times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7" name="AutoShape 54" descr="times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98" name="AutoShape 56" descr="times">
          <a:extLst>
            <a:ext uri="{FF2B5EF4-FFF2-40B4-BE49-F238E27FC236}">
              <a16:creationId xmlns:a16="http://schemas.microsoft.com/office/drawing/2014/main" id="{00000000-0008-0000-14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99" name="AutoShape 52" descr="times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0" name="AutoShape 54" descr="times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1" name="AutoShape 56" descr="times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2" name="AutoShape 59" descr="times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3" name="AutoShape 61" descr="times">
          <a:extLst>
            <a:ext uri="{FF2B5EF4-FFF2-40B4-BE49-F238E27FC236}">
              <a16:creationId xmlns:a16="http://schemas.microsoft.com/office/drawing/2014/main" id="{00000000-0008-0000-1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4" name="AutoShape 52" descr="times">
          <a:extLst>
            <a:ext uri="{FF2B5EF4-FFF2-40B4-BE49-F238E27FC236}">
              <a16:creationId xmlns:a16="http://schemas.microsoft.com/office/drawing/2014/main" id="{00000000-0008-0000-14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5" name="AutoShape 54" descr="times">
          <a:extLst>
            <a:ext uri="{FF2B5EF4-FFF2-40B4-BE49-F238E27FC236}">
              <a16:creationId xmlns:a16="http://schemas.microsoft.com/office/drawing/2014/main" id="{00000000-0008-0000-14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6" name="AutoShape 56" descr="times">
          <a:extLst>
            <a:ext uri="{FF2B5EF4-FFF2-40B4-BE49-F238E27FC236}">
              <a16:creationId xmlns:a16="http://schemas.microsoft.com/office/drawing/2014/main" id="{00000000-0008-0000-1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7" name="AutoShape 59" descr="times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08" name="AutoShape 61" descr="times">
          <a:extLst>
            <a:ext uri="{FF2B5EF4-FFF2-40B4-BE49-F238E27FC236}">
              <a16:creationId xmlns:a16="http://schemas.microsoft.com/office/drawing/2014/main" id="{00000000-0008-0000-1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09" name="AutoShape 52" descr="times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0" name="AutoShape 54" descr="times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1" name="AutoShape 56" descr="times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2" name="AutoShape 59" descr="times">
          <a:extLst>
            <a:ext uri="{FF2B5EF4-FFF2-40B4-BE49-F238E27FC236}">
              <a16:creationId xmlns:a16="http://schemas.microsoft.com/office/drawing/2014/main" id="{00000000-0008-0000-1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3" name="AutoShape 61" descr="times">
          <a:extLst>
            <a:ext uri="{FF2B5EF4-FFF2-40B4-BE49-F238E27FC236}">
              <a16:creationId xmlns:a16="http://schemas.microsoft.com/office/drawing/2014/main" id="{00000000-0008-0000-1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4" name="AutoShape 52" descr="times">
          <a:extLst>
            <a:ext uri="{FF2B5EF4-FFF2-40B4-BE49-F238E27FC236}">
              <a16:creationId xmlns:a16="http://schemas.microsoft.com/office/drawing/2014/main" id="{00000000-0008-0000-1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5" name="AutoShape 54" descr="times">
          <a:extLst>
            <a:ext uri="{FF2B5EF4-FFF2-40B4-BE49-F238E27FC236}">
              <a16:creationId xmlns:a16="http://schemas.microsoft.com/office/drawing/2014/main" id="{00000000-0008-0000-1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6" name="AutoShape 56" descr="times">
          <a:extLst>
            <a:ext uri="{FF2B5EF4-FFF2-40B4-BE49-F238E27FC236}">
              <a16:creationId xmlns:a16="http://schemas.microsoft.com/office/drawing/2014/main" id="{00000000-0008-0000-14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7" name="AutoShape 59" descr="times">
          <a:extLst>
            <a:ext uri="{FF2B5EF4-FFF2-40B4-BE49-F238E27FC236}">
              <a16:creationId xmlns:a16="http://schemas.microsoft.com/office/drawing/2014/main" id="{00000000-0008-0000-14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8" name="AutoShape 61" descr="times">
          <a:extLst>
            <a:ext uri="{FF2B5EF4-FFF2-40B4-BE49-F238E27FC236}">
              <a16:creationId xmlns:a16="http://schemas.microsoft.com/office/drawing/2014/main" id="{00000000-0008-0000-14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19" name="AutoShape 52" descr="times">
          <a:extLst>
            <a:ext uri="{FF2B5EF4-FFF2-40B4-BE49-F238E27FC236}">
              <a16:creationId xmlns:a16="http://schemas.microsoft.com/office/drawing/2014/main" id="{00000000-0008-0000-14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0" name="AutoShape 54" descr="times">
          <a:extLst>
            <a:ext uri="{FF2B5EF4-FFF2-40B4-BE49-F238E27FC236}">
              <a16:creationId xmlns:a16="http://schemas.microsoft.com/office/drawing/2014/main" id="{00000000-0008-0000-14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1" name="AutoShape 56" descr="times">
          <a:extLst>
            <a:ext uri="{FF2B5EF4-FFF2-40B4-BE49-F238E27FC236}">
              <a16:creationId xmlns:a16="http://schemas.microsoft.com/office/drawing/2014/main" id="{00000000-0008-0000-14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2" name="AutoShape 59" descr="times">
          <a:extLst>
            <a:ext uri="{FF2B5EF4-FFF2-40B4-BE49-F238E27FC236}">
              <a16:creationId xmlns:a16="http://schemas.microsoft.com/office/drawing/2014/main" id="{00000000-0008-0000-14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3" name="AutoShape 61" descr="times">
          <a:extLst>
            <a:ext uri="{FF2B5EF4-FFF2-40B4-BE49-F238E27FC236}">
              <a16:creationId xmlns:a16="http://schemas.microsoft.com/office/drawing/2014/main" id="{00000000-0008-0000-14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4" name="AutoShape 52" descr="times">
          <a:extLst>
            <a:ext uri="{FF2B5EF4-FFF2-40B4-BE49-F238E27FC236}">
              <a16:creationId xmlns:a16="http://schemas.microsoft.com/office/drawing/2014/main" id="{00000000-0008-0000-14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5" name="AutoShape 54" descr="times">
          <a:extLst>
            <a:ext uri="{FF2B5EF4-FFF2-40B4-BE49-F238E27FC236}">
              <a16:creationId xmlns:a16="http://schemas.microsoft.com/office/drawing/2014/main" id="{00000000-0008-0000-14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6" name="AutoShape 56" descr="times">
          <a:extLst>
            <a:ext uri="{FF2B5EF4-FFF2-40B4-BE49-F238E27FC236}">
              <a16:creationId xmlns:a16="http://schemas.microsoft.com/office/drawing/2014/main" id="{00000000-0008-0000-14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7" name="AutoShape 59" descr="times">
          <a:extLst>
            <a:ext uri="{FF2B5EF4-FFF2-40B4-BE49-F238E27FC236}">
              <a16:creationId xmlns:a16="http://schemas.microsoft.com/office/drawing/2014/main" id="{00000000-0008-0000-14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28" name="AutoShape 61" descr="times">
          <a:extLst>
            <a:ext uri="{FF2B5EF4-FFF2-40B4-BE49-F238E27FC236}">
              <a16:creationId xmlns:a16="http://schemas.microsoft.com/office/drawing/2014/main" id="{00000000-0008-0000-14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29" name="AutoShape 52" descr="times">
          <a:extLst>
            <a:ext uri="{FF2B5EF4-FFF2-40B4-BE49-F238E27FC236}">
              <a16:creationId xmlns:a16="http://schemas.microsoft.com/office/drawing/2014/main" id="{00000000-0008-0000-14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0" name="AutoShape 54" descr="times">
          <a:extLst>
            <a:ext uri="{FF2B5EF4-FFF2-40B4-BE49-F238E27FC236}">
              <a16:creationId xmlns:a16="http://schemas.microsoft.com/office/drawing/2014/main" id="{00000000-0008-0000-14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1" name="AutoShape 56" descr="times">
          <a:extLst>
            <a:ext uri="{FF2B5EF4-FFF2-40B4-BE49-F238E27FC236}">
              <a16:creationId xmlns:a16="http://schemas.microsoft.com/office/drawing/2014/main" id="{00000000-0008-0000-14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2" name="AutoShape 59" descr="times">
          <a:extLst>
            <a:ext uri="{FF2B5EF4-FFF2-40B4-BE49-F238E27FC236}">
              <a16:creationId xmlns:a16="http://schemas.microsoft.com/office/drawing/2014/main" id="{00000000-0008-0000-14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3" name="AutoShape 61" descr="times">
          <a:extLst>
            <a:ext uri="{FF2B5EF4-FFF2-40B4-BE49-F238E27FC236}">
              <a16:creationId xmlns:a16="http://schemas.microsoft.com/office/drawing/2014/main" id="{00000000-0008-0000-14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4" name="AutoShape 52" descr="times">
          <a:extLst>
            <a:ext uri="{FF2B5EF4-FFF2-40B4-BE49-F238E27FC236}">
              <a16:creationId xmlns:a16="http://schemas.microsoft.com/office/drawing/2014/main" id="{00000000-0008-0000-14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5" name="AutoShape 54" descr="times">
          <a:extLst>
            <a:ext uri="{FF2B5EF4-FFF2-40B4-BE49-F238E27FC236}">
              <a16:creationId xmlns:a16="http://schemas.microsoft.com/office/drawing/2014/main" id="{00000000-0008-0000-14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6" name="AutoShape 56" descr="times">
          <a:extLst>
            <a:ext uri="{FF2B5EF4-FFF2-40B4-BE49-F238E27FC236}">
              <a16:creationId xmlns:a16="http://schemas.microsoft.com/office/drawing/2014/main" id="{00000000-0008-0000-14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7" name="AutoShape 59" descr="times">
          <a:extLst>
            <a:ext uri="{FF2B5EF4-FFF2-40B4-BE49-F238E27FC236}">
              <a16:creationId xmlns:a16="http://schemas.microsoft.com/office/drawing/2014/main" id="{00000000-0008-0000-14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38" name="AutoShape 61" descr="times">
          <a:extLst>
            <a:ext uri="{FF2B5EF4-FFF2-40B4-BE49-F238E27FC236}">
              <a16:creationId xmlns:a16="http://schemas.microsoft.com/office/drawing/2014/main" id="{00000000-0008-0000-14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39" name="AutoShape 52" descr="times">
          <a:extLst>
            <a:ext uri="{FF2B5EF4-FFF2-40B4-BE49-F238E27FC236}">
              <a16:creationId xmlns:a16="http://schemas.microsoft.com/office/drawing/2014/main" id="{00000000-0008-0000-14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0" name="AutoShape 54" descr="times">
          <a:extLst>
            <a:ext uri="{FF2B5EF4-FFF2-40B4-BE49-F238E27FC236}">
              <a16:creationId xmlns:a16="http://schemas.microsoft.com/office/drawing/2014/main" id="{00000000-0008-0000-14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1" name="AutoShape 56" descr="times">
          <a:extLst>
            <a:ext uri="{FF2B5EF4-FFF2-40B4-BE49-F238E27FC236}">
              <a16:creationId xmlns:a16="http://schemas.microsoft.com/office/drawing/2014/main" id="{00000000-0008-0000-14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2" name="AutoShape 59" descr="times">
          <a:extLst>
            <a:ext uri="{FF2B5EF4-FFF2-40B4-BE49-F238E27FC236}">
              <a16:creationId xmlns:a16="http://schemas.microsoft.com/office/drawing/2014/main" id="{00000000-0008-0000-14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3" name="AutoShape 61" descr="times">
          <a:extLst>
            <a:ext uri="{FF2B5EF4-FFF2-40B4-BE49-F238E27FC236}">
              <a16:creationId xmlns:a16="http://schemas.microsoft.com/office/drawing/2014/main" id="{00000000-0008-0000-14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4" name="AutoShape 52" descr="times">
          <a:extLst>
            <a:ext uri="{FF2B5EF4-FFF2-40B4-BE49-F238E27FC236}">
              <a16:creationId xmlns:a16="http://schemas.microsoft.com/office/drawing/2014/main" id="{00000000-0008-0000-14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5" name="AutoShape 54" descr="times">
          <a:extLst>
            <a:ext uri="{FF2B5EF4-FFF2-40B4-BE49-F238E27FC236}">
              <a16:creationId xmlns:a16="http://schemas.microsoft.com/office/drawing/2014/main" id="{00000000-0008-0000-14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46" name="AutoShape 56" descr="times">
          <a:extLst>
            <a:ext uri="{FF2B5EF4-FFF2-40B4-BE49-F238E27FC236}">
              <a16:creationId xmlns:a16="http://schemas.microsoft.com/office/drawing/2014/main" id="{00000000-0008-0000-14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47" name="AutoShape 52" descr="times">
          <a:extLst>
            <a:ext uri="{FF2B5EF4-FFF2-40B4-BE49-F238E27FC236}">
              <a16:creationId xmlns:a16="http://schemas.microsoft.com/office/drawing/2014/main" id="{00000000-0008-0000-14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48" name="AutoShape 54" descr="times">
          <a:extLst>
            <a:ext uri="{FF2B5EF4-FFF2-40B4-BE49-F238E27FC236}">
              <a16:creationId xmlns:a16="http://schemas.microsoft.com/office/drawing/2014/main" id="{00000000-0008-0000-14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49" name="AutoShape 56" descr="times">
          <a:extLst>
            <a:ext uri="{FF2B5EF4-FFF2-40B4-BE49-F238E27FC236}">
              <a16:creationId xmlns:a16="http://schemas.microsoft.com/office/drawing/2014/main" id="{00000000-0008-0000-14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0" name="AutoShape 59" descr="times">
          <a:extLst>
            <a:ext uri="{FF2B5EF4-FFF2-40B4-BE49-F238E27FC236}">
              <a16:creationId xmlns:a16="http://schemas.microsoft.com/office/drawing/2014/main" id="{00000000-0008-0000-14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1" name="AutoShape 61" descr="times">
          <a:extLst>
            <a:ext uri="{FF2B5EF4-FFF2-40B4-BE49-F238E27FC236}">
              <a16:creationId xmlns:a16="http://schemas.microsoft.com/office/drawing/2014/main" id="{00000000-0008-0000-14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2" name="AutoShape 52" descr="times">
          <a:extLst>
            <a:ext uri="{FF2B5EF4-FFF2-40B4-BE49-F238E27FC236}">
              <a16:creationId xmlns:a16="http://schemas.microsoft.com/office/drawing/2014/main" id="{00000000-0008-0000-14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3" name="AutoShape 54" descr="times">
          <a:extLst>
            <a:ext uri="{FF2B5EF4-FFF2-40B4-BE49-F238E27FC236}">
              <a16:creationId xmlns:a16="http://schemas.microsoft.com/office/drawing/2014/main" id="{00000000-0008-0000-14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4" name="AutoShape 56" descr="times">
          <a:extLst>
            <a:ext uri="{FF2B5EF4-FFF2-40B4-BE49-F238E27FC236}">
              <a16:creationId xmlns:a16="http://schemas.microsoft.com/office/drawing/2014/main" id="{00000000-0008-0000-14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5" name="AutoShape 59" descr="times">
          <a:extLst>
            <a:ext uri="{FF2B5EF4-FFF2-40B4-BE49-F238E27FC236}">
              <a16:creationId xmlns:a16="http://schemas.microsoft.com/office/drawing/2014/main" id="{00000000-0008-0000-14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56" name="AutoShape 61" descr="times">
          <a:extLst>
            <a:ext uri="{FF2B5EF4-FFF2-40B4-BE49-F238E27FC236}">
              <a16:creationId xmlns:a16="http://schemas.microsoft.com/office/drawing/2014/main" id="{00000000-0008-0000-14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57" name="AutoShape 52" descr="times">
          <a:extLst>
            <a:ext uri="{FF2B5EF4-FFF2-40B4-BE49-F238E27FC236}">
              <a16:creationId xmlns:a16="http://schemas.microsoft.com/office/drawing/2014/main" id="{00000000-0008-0000-14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58" name="AutoShape 54" descr="times">
          <a:extLst>
            <a:ext uri="{FF2B5EF4-FFF2-40B4-BE49-F238E27FC236}">
              <a16:creationId xmlns:a16="http://schemas.microsoft.com/office/drawing/2014/main" id="{00000000-0008-0000-14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59" name="AutoShape 56" descr="times">
          <a:extLst>
            <a:ext uri="{FF2B5EF4-FFF2-40B4-BE49-F238E27FC236}">
              <a16:creationId xmlns:a16="http://schemas.microsoft.com/office/drawing/2014/main" id="{00000000-0008-0000-14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0" name="AutoShape 59" descr="times">
          <a:extLst>
            <a:ext uri="{FF2B5EF4-FFF2-40B4-BE49-F238E27FC236}">
              <a16:creationId xmlns:a16="http://schemas.microsoft.com/office/drawing/2014/main" id="{00000000-0008-0000-14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1" name="AutoShape 61" descr="times">
          <a:extLst>
            <a:ext uri="{FF2B5EF4-FFF2-40B4-BE49-F238E27FC236}">
              <a16:creationId xmlns:a16="http://schemas.microsoft.com/office/drawing/2014/main" id="{00000000-0008-0000-14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2" name="AutoShape 52" descr="times">
          <a:extLst>
            <a:ext uri="{FF2B5EF4-FFF2-40B4-BE49-F238E27FC236}">
              <a16:creationId xmlns:a16="http://schemas.microsoft.com/office/drawing/2014/main" id="{00000000-0008-0000-14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3" name="AutoShape 54" descr="times">
          <a:extLst>
            <a:ext uri="{FF2B5EF4-FFF2-40B4-BE49-F238E27FC236}">
              <a16:creationId xmlns:a16="http://schemas.microsoft.com/office/drawing/2014/main" id="{00000000-0008-0000-14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4" name="AutoShape 56" descr="times">
          <a:extLst>
            <a:ext uri="{FF2B5EF4-FFF2-40B4-BE49-F238E27FC236}">
              <a16:creationId xmlns:a16="http://schemas.microsoft.com/office/drawing/2014/main" id="{00000000-0008-0000-14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5" name="AutoShape 59" descr="times">
          <a:extLst>
            <a:ext uri="{FF2B5EF4-FFF2-40B4-BE49-F238E27FC236}">
              <a16:creationId xmlns:a16="http://schemas.microsoft.com/office/drawing/2014/main" id="{00000000-0008-0000-14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6" name="AutoShape 61" descr="times">
          <a:extLst>
            <a:ext uri="{FF2B5EF4-FFF2-40B4-BE49-F238E27FC236}">
              <a16:creationId xmlns:a16="http://schemas.microsoft.com/office/drawing/2014/main" id="{00000000-0008-0000-14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7" name="AutoShape 52" descr="times">
          <a:extLst>
            <a:ext uri="{FF2B5EF4-FFF2-40B4-BE49-F238E27FC236}">
              <a16:creationId xmlns:a16="http://schemas.microsoft.com/office/drawing/2014/main" id="{00000000-0008-0000-14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8" name="AutoShape 54" descr="times">
          <a:extLst>
            <a:ext uri="{FF2B5EF4-FFF2-40B4-BE49-F238E27FC236}">
              <a16:creationId xmlns:a16="http://schemas.microsoft.com/office/drawing/2014/main" id="{00000000-0008-0000-14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69" name="AutoShape 56" descr="times">
          <a:extLst>
            <a:ext uri="{FF2B5EF4-FFF2-40B4-BE49-F238E27FC236}">
              <a16:creationId xmlns:a16="http://schemas.microsoft.com/office/drawing/2014/main" id="{00000000-0008-0000-14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0" name="AutoShape 59" descr="times">
          <a:extLst>
            <a:ext uri="{FF2B5EF4-FFF2-40B4-BE49-F238E27FC236}">
              <a16:creationId xmlns:a16="http://schemas.microsoft.com/office/drawing/2014/main" id="{00000000-0008-0000-14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1" name="AutoShape 61" descr="times">
          <a:extLst>
            <a:ext uri="{FF2B5EF4-FFF2-40B4-BE49-F238E27FC236}">
              <a16:creationId xmlns:a16="http://schemas.microsoft.com/office/drawing/2014/main" id="{00000000-0008-0000-14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2" name="AutoShape 52" descr="times">
          <a:extLst>
            <a:ext uri="{FF2B5EF4-FFF2-40B4-BE49-F238E27FC236}">
              <a16:creationId xmlns:a16="http://schemas.microsoft.com/office/drawing/2014/main" id="{00000000-0008-0000-14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3" name="AutoShape 54" descr="times">
          <a:extLst>
            <a:ext uri="{FF2B5EF4-FFF2-40B4-BE49-F238E27FC236}">
              <a16:creationId xmlns:a16="http://schemas.microsoft.com/office/drawing/2014/main" id="{00000000-0008-0000-14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4" name="AutoShape 56" descr="times">
          <a:extLst>
            <a:ext uri="{FF2B5EF4-FFF2-40B4-BE49-F238E27FC236}">
              <a16:creationId xmlns:a16="http://schemas.microsoft.com/office/drawing/2014/main" id="{00000000-0008-0000-14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5" name="AutoShape 59" descr="times">
          <a:extLst>
            <a:ext uri="{FF2B5EF4-FFF2-40B4-BE49-F238E27FC236}">
              <a16:creationId xmlns:a16="http://schemas.microsoft.com/office/drawing/2014/main" id="{00000000-0008-0000-14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76" name="AutoShape 61" descr="times">
          <a:extLst>
            <a:ext uri="{FF2B5EF4-FFF2-40B4-BE49-F238E27FC236}">
              <a16:creationId xmlns:a16="http://schemas.microsoft.com/office/drawing/2014/main" id="{00000000-0008-0000-14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77" name="AutoShape 52" descr="times">
          <a:extLst>
            <a:ext uri="{FF2B5EF4-FFF2-40B4-BE49-F238E27FC236}">
              <a16:creationId xmlns:a16="http://schemas.microsoft.com/office/drawing/2014/main" id="{00000000-0008-0000-14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78" name="AutoShape 54" descr="times">
          <a:extLst>
            <a:ext uri="{FF2B5EF4-FFF2-40B4-BE49-F238E27FC236}">
              <a16:creationId xmlns:a16="http://schemas.microsoft.com/office/drawing/2014/main" id="{00000000-0008-0000-14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79" name="AutoShape 56" descr="times">
          <a:extLst>
            <a:ext uri="{FF2B5EF4-FFF2-40B4-BE49-F238E27FC236}">
              <a16:creationId xmlns:a16="http://schemas.microsoft.com/office/drawing/2014/main" id="{00000000-0008-0000-14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0" name="AutoShape 59" descr="times">
          <a:extLst>
            <a:ext uri="{FF2B5EF4-FFF2-40B4-BE49-F238E27FC236}">
              <a16:creationId xmlns:a16="http://schemas.microsoft.com/office/drawing/2014/main" id="{00000000-0008-0000-14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1" name="AutoShape 61" descr="times">
          <a:extLst>
            <a:ext uri="{FF2B5EF4-FFF2-40B4-BE49-F238E27FC236}">
              <a16:creationId xmlns:a16="http://schemas.microsoft.com/office/drawing/2014/main" id="{00000000-0008-0000-14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2" name="AutoShape 52" descr="times">
          <a:extLst>
            <a:ext uri="{FF2B5EF4-FFF2-40B4-BE49-F238E27FC236}">
              <a16:creationId xmlns:a16="http://schemas.microsoft.com/office/drawing/2014/main" id="{00000000-0008-0000-14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3" name="AutoShape 54" descr="times">
          <a:extLst>
            <a:ext uri="{FF2B5EF4-FFF2-40B4-BE49-F238E27FC236}">
              <a16:creationId xmlns:a16="http://schemas.microsoft.com/office/drawing/2014/main" id="{00000000-0008-0000-14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4" name="AutoShape 56" descr="times">
          <a:extLst>
            <a:ext uri="{FF2B5EF4-FFF2-40B4-BE49-F238E27FC236}">
              <a16:creationId xmlns:a16="http://schemas.microsoft.com/office/drawing/2014/main" id="{00000000-0008-0000-14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5" name="AutoShape 59" descr="times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186" name="AutoShape 61" descr="times">
          <a:extLst>
            <a:ext uri="{FF2B5EF4-FFF2-40B4-BE49-F238E27FC236}">
              <a16:creationId xmlns:a16="http://schemas.microsoft.com/office/drawing/2014/main" id="{00000000-0008-0000-14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87" name="AutoShape 52" descr="times">
          <a:extLst>
            <a:ext uri="{FF2B5EF4-FFF2-40B4-BE49-F238E27FC236}">
              <a16:creationId xmlns:a16="http://schemas.microsoft.com/office/drawing/2014/main" id="{00000000-0008-0000-14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88" name="AutoShape 54" descr="times">
          <a:extLst>
            <a:ext uri="{FF2B5EF4-FFF2-40B4-BE49-F238E27FC236}">
              <a16:creationId xmlns:a16="http://schemas.microsoft.com/office/drawing/2014/main" id="{00000000-0008-0000-14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89" name="AutoShape 56" descr="times">
          <a:extLst>
            <a:ext uri="{FF2B5EF4-FFF2-40B4-BE49-F238E27FC236}">
              <a16:creationId xmlns:a16="http://schemas.microsoft.com/office/drawing/2014/main" id="{00000000-0008-0000-14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0" name="AutoShape 59" descr="times">
          <a:extLst>
            <a:ext uri="{FF2B5EF4-FFF2-40B4-BE49-F238E27FC236}">
              <a16:creationId xmlns:a16="http://schemas.microsoft.com/office/drawing/2014/main" id="{00000000-0008-0000-14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1" name="AutoShape 61" descr="times">
          <a:extLst>
            <a:ext uri="{FF2B5EF4-FFF2-40B4-BE49-F238E27FC236}">
              <a16:creationId xmlns:a16="http://schemas.microsoft.com/office/drawing/2014/main" id="{00000000-0008-0000-14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2" name="AutoShape 52" descr="times">
          <a:extLst>
            <a:ext uri="{FF2B5EF4-FFF2-40B4-BE49-F238E27FC236}">
              <a16:creationId xmlns:a16="http://schemas.microsoft.com/office/drawing/2014/main" id="{00000000-0008-0000-14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3" name="AutoShape 54" descr="times">
          <a:extLst>
            <a:ext uri="{FF2B5EF4-FFF2-40B4-BE49-F238E27FC236}">
              <a16:creationId xmlns:a16="http://schemas.microsoft.com/office/drawing/2014/main" id="{00000000-0008-0000-14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194" name="AutoShape 56" descr="times">
          <a:extLst>
            <a:ext uri="{FF2B5EF4-FFF2-40B4-BE49-F238E27FC236}">
              <a16:creationId xmlns:a16="http://schemas.microsoft.com/office/drawing/2014/main" id="{00000000-0008-0000-14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495300</xdr:colOff>
      <xdr:row>56</xdr:row>
      <xdr:rowOff>66675</xdr:rowOff>
    </xdr:from>
    <xdr:to>
      <xdr:col>9</xdr:col>
      <xdr:colOff>619125</xdr:colOff>
      <xdr:row>68</xdr:row>
      <xdr:rowOff>152400</xdr:rowOff>
    </xdr:to>
    <xdr:sp macro="" textlink="">
      <xdr:nvSpPr>
        <xdr:cNvPr id="195" name="AutoShape 56" descr="times">
          <a:extLst>
            <a:ext uri="{FF2B5EF4-FFF2-40B4-BE49-F238E27FC236}">
              <a16:creationId xmlns:a16="http://schemas.microsoft.com/office/drawing/2014/main" id="{00000000-0008-0000-14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10382250" y="17526000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70</xdr:row>
      <xdr:rowOff>142875</xdr:rowOff>
    </xdr:from>
    <xdr:to>
      <xdr:col>6</xdr:col>
      <xdr:colOff>104775</xdr:colOff>
      <xdr:row>73</xdr:row>
      <xdr:rowOff>104775</xdr:rowOff>
    </xdr:to>
    <xdr:sp macro="" textlink="">
      <xdr:nvSpPr>
        <xdr:cNvPr id="196" name="AutoShape 52" descr="times">
          <a:extLst>
            <a:ext uri="{FF2B5EF4-FFF2-40B4-BE49-F238E27FC236}">
              <a16:creationId xmlns:a16="http://schemas.microsoft.com/office/drawing/2014/main" id="{00000000-0008-0000-14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715375" y="20450175"/>
          <a:ext cx="219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2</xdr:col>
      <xdr:colOff>266700</xdr:colOff>
      <xdr:row>56</xdr:row>
      <xdr:rowOff>219075</xdr:rowOff>
    </xdr:to>
    <xdr:sp macro="" textlink="">
      <xdr:nvSpPr>
        <xdr:cNvPr id="197" name="AutoShape 54" descr="times">
          <a:extLst>
            <a:ext uri="{FF2B5EF4-FFF2-40B4-BE49-F238E27FC236}">
              <a16:creationId xmlns:a16="http://schemas.microsoft.com/office/drawing/2014/main" id="{00000000-0008-0000-14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266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98" name="AutoShape 56" descr="times">
          <a:extLst>
            <a:ext uri="{FF2B5EF4-FFF2-40B4-BE49-F238E27FC236}">
              <a16:creationId xmlns:a16="http://schemas.microsoft.com/office/drawing/2014/main" id="{00000000-0008-0000-14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99" name="AutoShape 59" descr="times">
          <a:extLst>
            <a:ext uri="{FF2B5EF4-FFF2-40B4-BE49-F238E27FC236}">
              <a16:creationId xmlns:a16="http://schemas.microsoft.com/office/drawing/2014/main" id="{00000000-0008-0000-14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00" name="AutoShape 61" descr="times">
          <a:extLst>
            <a:ext uri="{FF2B5EF4-FFF2-40B4-BE49-F238E27FC236}">
              <a16:creationId xmlns:a16="http://schemas.microsoft.com/office/drawing/2014/main" id="{00000000-0008-0000-14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1" name="AutoShape 52" descr="times">
          <a:extLst>
            <a:ext uri="{FF2B5EF4-FFF2-40B4-BE49-F238E27FC236}">
              <a16:creationId xmlns:a16="http://schemas.microsoft.com/office/drawing/2014/main" id="{00000000-0008-0000-14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2" name="AutoShape 54" descr="times">
          <a:extLst>
            <a:ext uri="{FF2B5EF4-FFF2-40B4-BE49-F238E27FC236}">
              <a16:creationId xmlns:a16="http://schemas.microsoft.com/office/drawing/2014/main" id="{00000000-0008-0000-14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3" name="AutoShape 56" descr="times">
          <a:extLst>
            <a:ext uri="{FF2B5EF4-FFF2-40B4-BE49-F238E27FC236}">
              <a16:creationId xmlns:a16="http://schemas.microsoft.com/office/drawing/2014/main" id="{00000000-0008-0000-14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4" name="AutoShape 59" descr="times">
          <a:extLst>
            <a:ext uri="{FF2B5EF4-FFF2-40B4-BE49-F238E27FC236}">
              <a16:creationId xmlns:a16="http://schemas.microsoft.com/office/drawing/2014/main" id="{00000000-0008-0000-14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5" name="AutoShape 61" descr="times">
          <a:extLst>
            <a:ext uri="{FF2B5EF4-FFF2-40B4-BE49-F238E27FC236}">
              <a16:creationId xmlns:a16="http://schemas.microsoft.com/office/drawing/2014/main" id="{00000000-0008-0000-14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6" name="AutoShape 52" descr="times">
          <a:extLst>
            <a:ext uri="{FF2B5EF4-FFF2-40B4-BE49-F238E27FC236}">
              <a16:creationId xmlns:a16="http://schemas.microsoft.com/office/drawing/2014/main" id="{00000000-0008-0000-14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7" name="AutoShape 54" descr="times">
          <a:extLst>
            <a:ext uri="{FF2B5EF4-FFF2-40B4-BE49-F238E27FC236}">
              <a16:creationId xmlns:a16="http://schemas.microsoft.com/office/drawing/2014/main" id="{00000000-0008-0000-14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8" name="AutoShape 56" descr="times">
          <a:extLst>
            <a:ext uri="{FF2B5EF4-FFF2-40B4-BE49-F238E27FC236}">
              <a16:creationId xmlns:a16="http://schemas.microsoft.com/office/drawing/2014/main" id="{00000000-0008-0000-14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09" name="AutoShape 59" descr="times">
          <a:extLst>
            <a:ext uri="{FF2B5EF4-FFF2-40B4-BE49-F238E27FC236}">
              <a16:creationId xmlns:a16="http://schemas.microsoft.com/office/drawing/2014/main" id="{00000000-0008-0000-14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0" name="AutoShape 61" descr="times">
          <a:extLst>
            <a:ext uri="{FF2B5EF4-FFF2-40B4-BE49-F238E27FC236}">
              <a16:creationId xmlns:a16="http://schemas.microsoft.com/office/drawing/2014/main" id="{00000000-0008-0000-14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1" name="AutoShape 52" descr="times">
          <a:extLst>
            <a:ext uri="{FF2B5EF4-FFF2-40B4-BE49-F238E27FC236}">
              <a16:creationId xmlns:a16="http://schemas.microsoft.com/office/drawing/2014/main" id="{00000000-0008-0000-14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2" name="AutoShape 54" descr="times">
          <a:extLst>
            <a:ext uri="{FF2B5EF4-FFF2-40B4-BE49-F238E27FC236}">
              <a16:creationId xmlns:a16="http://schemas.microsoft.com/office/drawing/2014/main" id="{00000000-0008-0000-14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3" name="AutoShape 56" descr="times">
          <a:extLst>
            <a:ext uri="{FF2B5EF4-FFF2-40B4-BE49-F238E27FC236}">
              <a16:creationId xmlns:a16="http://schemas.microsoft.com/office/drawing/2014/main" id="{00000000-0008-0000-14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4" name="AutoShape 59" descr="times">
          <a:extLst>
            <a:ext uri="{FF2B5EF4-FFF2-40B4-BE49-F238E27FC236}">
              <a16:creationId xmlns:a16="http://schemas.microsoft.com/office/drawing/2014/main" id="{00000000-0008-0000-14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5" name="AutoShape 61" descr="times">
          <a:extLst>
            <a:ext uri="{FF2B5EF4-FFF2-40B4-BE49-F238E27FC236}">
              <a16:creationId xmlns:a16="http://schemas.microsoft.com/office/drawing/2014/main" id="{00000000-0008-0000-14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6" name="AutoShape 52" descr="times">
          <a:extLst>
            <a:ext uri="{FF2B5EF4-FFF2-40B4-BE49-F238E27FC236}">
              <a16:creationId xmlns:a16="http://schemas.microsoft.com/office/drawing/2014/main" id="{00000000-0008-0000-14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7" name="AutoShape 54" descr="times">
          <a:extLst>
            <a:ext uri="{FF2B5EF4-FFF2-40B4-BE49-F238E27FC236}">
              <a16:creationId xmlns:a16="http://schemas.microsoft.com/office/drawing/2014/main" id="{00000000-0008-0000-14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8" name="AutoShape 56" descr="times">
          <a:extLst>
            <a:ext uri="{FF2B5EF4-FFF2-40B4-BE49-F238E27FC236}">
              <a16:creationId xmlns:a16="http://schemas.microsoft.com/office/drawing/2014/main" id="{00000000-0008-0000-14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19" name="AutoShape 59" descr="times">
          <a:extLst>
            <a:ext uri="{FF2B5EF4-FFF2-40B4-BE49-F238E27FC236}">
              <a16:creationId xmlns:a16="http://schemas.microsoft.com/office/drawing/2014/main" id="{00000000-0008-0000-14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20" name="AutoShape 61" descr="times">
          <a:extLst>
            <a:ext uri="{FF2B5EF4-FFF2-40B4-BE49-F238E27FC236}">
              <a16:creationId xmlns:a16="http://schemas.microsoft.com/office/drawing/2014/main" id="{00000000-0008-0000-14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1" name="AutoShape 52" descr="times">
          <a:extLst>
            <a:ext uri="{FF2B5EF4-FFF2-40B4-BE49-F238E27FC236}">
              <a16:creationId xmlns:a16="http://schemas.microsoft.com/office/drawing/2014/main" id="{00000000-0008-0000-14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2" name="AutoShape 54" descr="times">
          <a:extLst>
            <a:ext uri="{FF2B5EF4-FFF2-40B4-BE49-F238E27FC236}">
              <a16:creationId xmlns:a16="http://schemas.microsoft.com/office/drawing/2014/main" id="{00000000-0008-0000-14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3" name="AutoShape 56" descr="times">
          <a:extLst>
            <a:ext uri="{FF2B5EF4-FFF2-40B4-BE49-F238E27FC236}">
              <a16:creationId xmlns:a16="http://schemas.microsoft.com/office/drawing/2014/main" id="{00000000-0008-0000-14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4" name="AutoShape 59" descr="times">
          <a:extLst>
            <a:ext uri="{FF2B5EF4-FFF2-40B4-BE49-F238E27FC236}">
              <a16:creationId xmlns:a16="http://schemas.microsoft.com/office/drawing/2014/main" id="{00000000-0008-0000-14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5" name="AutoShape 61" descr="times">
          <a:extLst>
            <a:ext uri="{FF2B5EF4-FFF2-40B4-BE49-F238E27FC236}">
              <a16:creationId xmlns:a16="http://schemas.microsoft.com/office/drawing/2014/main" id="{00000000-0008-0000-14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6" name="AutoShape 52" descr="times">
          <a:extLst>
            <a:ext uri="{FF2B5EF4-FFF2-40B4-BE49-F238E27FC236}">
              <a16:creationId xmlns:a16="http://schemas.microsoft.com/office/drawing/2014/main" id="{00000000-0008-0000-14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7" name="AutoShape 54" descr="times">
          <a:extLst>
            <a:ext uri="{FF2B5EF4-FFF2-40B4-BE49-F238E27FC236}">
              <a16:creationId xmlns:a16="http://schemas.microsoft.com/office/drawing/2014/main" id="{00000000-0008-0000-14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8" name="AutoShape 56" descr="times">
          <a:extLst>
            <a:ext uri="{FF2B5EF4-FFF2-40B4-BE49-F238E27FC236}">
              <a16:creationId xmlns:a16="http://schemas.microsoft.com/office/drawing/2014/main" id="{00000000-0008-0000-14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29" name="AutoShape 59" descr="times">
          <a:extLst>
            <a:ext uri="{FF2B5EF4-FFF2-40B4-BE49-F238E27FC236}">
              <a16:creationId xmlns:a16="http://schemas.microsoft.com/office/drawing/2014/main" id="{00000000-0008-0000-14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30" name="AutoShape 61" descr="times">
          <a:extLst>
            <a:ext uri="{FF2B5EF4-FFF2-40B4-BE49-F238E27FC236}">
              <a16:creationId xmlns:a16="http://schemas.microsoft.com/office/drawing/2014/main" id="{00000000-0008-0000-14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1" name="AutoShape 52" descr="times">
          <a:extLst>
            <a:ext uri="{FF2B5EF4-FFF2-40B4-BE49-F238E27FC236}">
              <a16:creationId xmlns:a16="http://schemas.microsoft.com/office/drawing/2014/main" id="{00000000-0008-0000-14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2" name="AutoShape 54" descr="times">
          <a:extLst>
            <a:ext uri="{FF2B5EF4-FFF2-40B4-BE49-F238E27FC236}">
              <a16:creationId xmlns:a16="http://schemas.microsoft.com/office/drawing/2014/main" id="{00000000-0008-0000-14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3" name="AutoShape 56" descr="times">
          <a:extLst>
            <a:ext uri="{FF2B5EF4-FFF2-40B4-BE49-F238E27FC236}">
              <a16:creationId xmlns:a16="http://schemas.microsoft.com/office/drawing/2014/main" id="{00000000-0008-0000-14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4" name="AutoShape 59" descr="times">
          <a:extLst>
            <a:ext uri="{FF2B5EF4-FFF2-40B4-BE49-F238E27FC236}">
              <a16:creationId xmlns:a16="http://schemas.microsoft.com/office/drawing/2014/main" id="{00000000-0008-0000-14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5" name="AutoShape 61" descr="times">
          <a:extLst>
            <a:ext uri="{FF2B5EF4-FFF2-40B4-BE49-F238E27FC236}">
              <a16:creationId xmlns:a16="http://schemas.microsoft.com/office/drawing/2014/main" id="{00000000-0008-0000-14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6" name="AutoShape 52" descr="times">
          <a:extLst>
            <a:ext uri="{FF2B5EF4-FFF2-40B4-BE49-F238E27FC236}">
              <a16:creationId xmlns:a16="http://schemas.microsoft.com/office/drawing/2014/main" id="{00000000-0008-0000-14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7" name="AutoShape 54" descr="times">
          <a:extLst>
            <a:ext uri="{FF2B5EF4-FFF2-40B4-BE49-F238E27FC236}">
              <a16:creationId xmlns:a16="http://schemas.microsoft.com/office/drawing/2014/main" id="{00000000-0008-0000-14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38" name="AutoShape 56" descr="times">
          <a:extLst>
            <a:ext uri="{FF2B5EF4-FFF2-40B4-BE49-F238E27FC236}">
              <a16:creationId xmlns:a16="http://schemas.microsoft.com/office/drawing/2014/main" id="{00000000-0008-0000-14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39" name="AutoShape 52" descr="times">
          <a:extLst>
            <a:ext uri="{FF2B5EF4-FFF2-40B4-BE49-F238E27FC236}">
              <a16:creationId xmlns:a16="http://schemas.microsoft.com/office/drawing/2014/main" id="{00000000-0008-0000-14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0" name="AutoShape 54" descr="times">
          <a:extLst>
            <a:ext uri="{FF2B5EF4-FFF2-40B4-BE49-F238E27FC236}">
              <a16:creationId xmlns:a16="http://schemas.microsoft.com/office/drawing/2014/main" id="{00000000-0008-0000-14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1" name="AutoShape 56" descr="times">
          <a:extLst>
            <a:ext uri="{FF2B5EF4-FFF2-40B4-BE49-F238E27FC236}">
              <a16:creationId xmlns:a16="http://schemas.microsoft.com/office/drawing/2014/main" id="{00000000-0008-0000-14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2" name="AutoShape 59" descr="times">
          <a:extLst>
            <a:ext uri="{FF2B5EF4-FFF2-40B4-BE49-F238E27FC236}">
              <a16:creationId xmlns:a16="http://schemas.microsoft.com/office/drawing/2014/main" id="{00000000-0008-0000-14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3" name="AutoShape 61" descr="times">
          <a:extLst>
            <a:ext uri="{FF2B5EF4-FFF2-40B4-BE49-F238E27FC236}">
              <a16:creationId xmlns:a16="http://schemas.microsoft.com/office/drawing/2014/main" id="{00000000-0008-0000-14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4" name="AutoShape 52" descr="times">
          <a:extLst>
            <a:ext uri="{FF2B5EF4-FFF2-40B4-BE49-F238E27FC236}">
              <a16:creationId xmlns:a16="http://schemas.microsoft.com/office/drawing/2014/main" id="{00000000-0008-0000-14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5" name="AutoShape 54" descr="times">
          <a:extLst>
            <a:ext uri="{FF2B5EF4-FFF2-40B4-BE49-F238E27FC236}">
              <a16:creationId xmlns:a16="http://schemas.microsoft.com/office/drawing/2014/main" id="{00000000-0008-0000-14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6" name="AutoShape 56" descr="times">
          <a:extLst>
            <a:ext uri="{FF2B5EF4-FFF2-40B4-BE49-F238E27FC236}">
              <a16:creationId xmlns:a16="http://schemas.microsoft.com/office/drawing/2014/main" id="{00000000-0008-0000-14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7" name="AutoShape 59" descr="times">
          <a:extLst>
            <a:ext uri="{FF2B5EF4-FFF2-40B4-BE49-F238E27FC236}">
              <a16:creationId xmlns:a16="http://schemas.microsoft.com/office/drawing/2014/main" id="{00000000-0008-0000-14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48" name="AutoShape 61" descr="times">
          <a:extLst>
            <a:ext uri="{FF2B5EF4-FFF2-40B4-BE49-F238E27FC236}">
              <a16:creationId xmlns:a16="http://schemas.microsoft.com/office/drawing/2014/main" id="{00000000-0008-0000-14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49" name="AutoShape 52" descr="times">
          <a:extLst>
            <a:ext uri="{FF2B5EF4-FFF2-40B4-BE49-F238E27FC236}">
              <a16:creationId xmlns:a16="http://schemas.microsoft.com/office/drawing/2014/main" id="{00000000-0008-0000-14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0" name="AutoShape 54" descr="times">
          <a:extLst>
            <a:ext uri="{FF2B5EF4-FFF2-40B4-BE49-F238E27FC236}">
              <a16:creationId xmlns:a16="http://schemas.microsoft.com/office/drawing/2014/main" id="{00000000-0008-0000-14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1" name="AutoShape 56" descr="times">
          <a:extLst>
            <a:ext uri="{FF2B5EF4-FFF2-40B4-BE49-F238E27FC236}">
              <a16:creationId xmlns:a16="http://schemas.microsoft.com/office/drawing/2014/main" id="{00000000-0008-0000-14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2" name="AutoShape 59" descr="times">
          <a:extLst>
            <a:ext uri="{FF2B5EF4-FFF2-40B4-BE49-F238E27FC236}">
              <a16:creationId xmlns:a16="http://schemas.microsoft.com/office/drawing/2014/main" id="{00000000-0008-0000-14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3" name="AutoShape 61" descr="times">
          <a:extLst>
            <a:ext uri="{FF2B5EF4-FFF2-40B4-BE49-F238E27FC236}">
              <a16:creationId xmlns:a16="http://schemas.microsoft.com/office/drawing/2014/main" id="{00000000-0008-0000-14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4" name="AutoShape 52" descr="times">
          <a:extLst>
            <a:ext uri="{FF2B5EF4-FFF2-40B4-BE49-F238E27FC236}">
              <a16:creationId xmlns:a16="http://schemas.microsoft.com/office/drawing/2014/main" id="{00000000-0008-0000-14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5" name="AutoShape 54" descr="times">
          <a:extLst>
            <a:ext uri="{FF2B5EF4-FFF2-40B4-BE49-F238E27FC236}">
              <a16:creationId xmlns:a16="http://schemas.microsoft.com/office/drawing/2014/main" id="{00000000-0008-0000-14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6" name="AutoShape 56" descr="times">
          <a:extLst>
            <a:ext uri="{FF2B5EF4-FFF2-40B4-BE49-F238E27FC236}">
              <a16:creationId xmlns:a16="http://schemas.microsoft.com/office/drawing/2014/main" id="{00000000-0008-0000-14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7" name="AutoShape 59" descr="times">
          <a:extLst>
            <a:ext uri="{FF2B5EF4-FFF2-40B4-BE49-F238E27FC236}">
              <a16:creationId xmlns:a16="http://schemas.microsoft.com/office/drawing/2014/main" id="{00000000-0008-0000-14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8" name="AutoShape 61" descr="times">
          <a:extLst>
            <a:ext uri="{FF2B5EF4-FFF2-40B4-BE49-F238E27FC236}">
              <a16:creationId xmlns:a16="http://schemas.microsoft.com/office/drawing/2014/main" id="{00000000-0008-0000-14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59" name="AutoShape 52" descr="times">
          <a:extLst>
            <a:ext uri="{FF2B5EF4-FFF2-40B4-BE49-F238E27FC236}">
              <a16:creationId xmlns:a16="http://schemas.microsoft.com/office/drawing/2014/main" id="{00000000-0008-0000-14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0" name="AutoShape 54" descr="times">
          <a:extLst>
            <a:ext uri="{FF2B5EF4-FFF2-40B4-BE49-F238E27FC236}">
              <a16:creationId xmlns:a16="http://schemas.microsoft.com/office/drawing/2014/main" id="{00000000-0008-0000-14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1" name="AutoShape 56" descr="times">
          <a:extLst>
            <a:ext uri="{FF2B5EF4-FFF2-40B4-BE49-F238E27FC236}">
              <a16:creationId xmlns:a16="http://schemas.microsoft.com/office/drawing/2014/main" id="{00000000-0008-0000-14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2" name="AutoShape 59" descr="times">
          <a:extLst>
            <a:ext uri="{FF2B5EF4-FFF2-40B4-BE49-F238E27FC236}">
              <a16:creationId xmlns:a16="http://schemas.microsoft.com/office/drawing/2014/main" id="{00000000-0008-0000-14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3" name="AutoShape 61" descr="times">
          <a:extLst>
            <a:ext uri="{FF2B5EF4-FFF2-40B4-BE49-F238E27FC236}">
              <a16:creationId xmlns:a16="http://schemas.microsoft.com/office/drawing/2014/main" id="{00000000-0008-0000-14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4" name="AutoShape 52" descr="times">
          <a:extLst>
            <a:ext uri="{FF2B5EF4-FFF2-40B4-BE49-F238E27FC236}">
              <a16:creationId xmlns:a16="http://schemas.microsoft.com/office/drawing/2014/main" id="{00000000-0008-0000-14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5" name="AutoShape 54" descr="times">
          <a:extLst>
            <a:ext uri="{FF2B5EF4-FFF2-40B4-BE49-F238E27FC236}">
              <a16:creationId xmlns:a16="http://schemas.microsoft.com/office/drawing/2014/main" id="{00000000-0008-0000-14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6" name="AutoShape 56" descr="times">
          <a:extLst>
            <a:ext uri="{FF2B5EF4-FFF2-40B4-BE49-F238E27FC236}">
              <a16:creationId xmlns:a16="http://schemas.microsoft.com/office/drawing/2014/main" id="{00000000-0008-0000-14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7" name="AutoShape 59" descr="times">
          <a:extLst>
            <a:ext uri="{FF2B5EF4-FFF2-40B4-BE49-F238E27FC236}">
              <a16:creationId xmlns:a16="http://schemas.microsoft.com/office/drawing/2014/main" id="{00000000-0008-0000-14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68" name="AutoShape 61" descr="times">
          <a:extLst>
            <a:ext uri="{FF2B5EF4-FFF2-40B4-BE49-F238E27FC236}">
              <a16:creationId xmlns:a16="http://schemas.microsoft.com/office/drawing/2014/main" id="{00000000-0008-0000-14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69" name="AutoShape 52" descr="times">
          <a:extLst>
            <a:ext uri="{FF2B5EF4-FFF2-40B4-BE49-F238E27FC236}">
              <a16:creationId xmlns:a16="http://schemas.microsoft.com/office/drawing/2014/main" id="{00000000-0008-0000-14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0" name="AutoShape 54" descr="times">
          <a:extLst>
            <a:ext uri="{FF2B5EF4-FFF2-40B4-BE49-F238E27FC236}">
              <a16:creationId xmlns:a16="http://schemas.microsoft.com/office/drawing/2014/main" id="{00000000-0008-0000-14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1" name="AutoShape 56" descr="times">
          <a:extLst>
            <a:ext uri="{FF2B5EF4-FFF2-40B4-BE49-F238E27FC236}">
              <a16:creationId xmlns:a16="http://schemas.microsoft.com/office/drawing/2014/main" id="{00000000-0008-0000-14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2" name="AutoShape 59" descr="times">
          <a:extLst>
            <a:ext uri="{FF2B5EF4-FFF2-40B4-BE49-F238E27FC236}">
              <a16:creationId xmlns:a16="http://schemas.microsoft.com/office/drawing/2014/main" id="{00000000-0008-0000-14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3" name="AutoShape 61" descr="times">
          <a:extLst>
            <a:ext uri="{FF2B5EF4-FFF2-40B4-BE49-F238E27FC236}">
              <a16:creationId xmlns:a16="http://schemas.microsoft.com/office/drawing/2014/main" id="{00000000-0008-0000-14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4" name="AutoShape 52" descr="times">
          <a:extLst>
            <a:ext uri="{FF2B5EF4-FFF2-40B4-BE49-F238E27FC236}">
              <a16:creationId xmlns:a16="http://schemas.microsoft.com/office/drawing/2014/main" id="{00000000-0008-0000-14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5" name="AutoShape 54" descr="times">
          <a:extLst>
            <a:ext uri="{FF2B5EF4-FFF2-40B4-BE49-F238E27FC236}">
              <a16:creationId xmlns:a16="http://schemas.microsoft.com/office/drawing/2014/main" id="{00000000-0008-0000-14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6" name="AutoShape 56" descr="times">
          <a:extLst>
            <a:ext uri="{FF2B5EF4-FFF2-40B4-BE49-F238E27FC236}">
              <a16:creationId xmlns:a16="http://schemas.microsoft.com/office/drawing/2014/main" id="{00000000-0008-0000-14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7" name="AutoShape 59" descr="times">
          <a:extLst>
            <a:ext uri="{FF2B5EF4-FFF2-40B4-BE49-F238E27FC236}">
              <a16:creationId xmlns:a16="http://schemas.microsoft.com/office/drawing/2014/main" id="{00000000-0008-0000-14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78" name="AutoShape 61" descr="times">
          <a:extLst>
            <a:ext uri="{FF2B5EF4-FFF2-40B4-BE49-F238E27FC236}">
              <a16:creationId xmlns:a16="http://schemas.microsoft.com/office/drawing/2014/main" id="{00000000-0008-0000-14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79" name="AutoShape 52" descr="times">
          <a:extLst>
            <a:ext uri="{FF2B5EF4-FFF2-40B4-BE49-F238E27FC236}">
              <a16:creationId xmlns:a16="http://schemas.microsoft.com/office/drawing/2014/main" id="{00000000-0008-0000-14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0" name="AutoShape 54" descr="times">
          <a:extLst>
            <a:ext uri="{FF2B5EF4-FFF2-40B4-BE49-F238E27FC236}">
              <a16:creationId xmlns:a16="http://schemas.microsoft.com/office/drawing/2014/main" id="{00000000-0008-0000-14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1" name="AutoShape 56" descr="times">
          <a:extLst>
            <a:ext uri="{FF2B5EF4-FFF2-40B4-BE49-F238E27FC236}">
              <a16:creationId xmlns:a16="http://schemas.microsoft.com/office/drawing/2014/main" id="{00000000-0008-0000-14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2" name="AutoShape 59" descr="times">
          <a:extLst>
            <a:ext uri="{FF2B5EF4-FFF2-40B4-BE49-F238E27FC236}">
              <a16:creationId xmlns:a16="http://schemas.microsoft.com/office/drawing/2014/main" id="{00000000-0008-0000-14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3" name="AutoShape 61" descr="times">
          <a:extLst>
            <a:ext uri="{FF2B5EF4-FFF2-40B4-BE49-F238E27FC236}">
              <a16:creationId xmlns:a16="http://schemas.microsoft.com/office/drawing/2014/main" id="{00000000-0008-0000-14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4" name="AutoShape 52" descr="times">
          <a:extLst>
            <a:ext uri="{FF2B5EF4-FFF2-40B4-BE49-F238E27FC236}">
              <a16:creationId xmlns:a16="http://schemas.microsoft.com/office/drawing/2014/main" id="{00000000-0008-0000-14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5" name="AutoShape 54" descr="times">
          <a:extLst>
            <a:ext uri="{FF2B5EF4-FFF2-40B4-BE49-F238E27FC236}">
              <a16:creationId xmlns:a16="http://schemas.microsoft.com/office/drawing/2014/main" id="{00000000-0008-0000-14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86" name="AutoShape 56" descr="times">
          <a:extLst>
            <a:ext uri="{FF2B5EF4-FFF2-40B4-BE49-F238E27FC236}">
              <a16:creationId xmlns:a16="http://schemas.microsoft.com/office/drawing/2014/main" id="{00000000-0008-0000-14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87" name="AutoShape 52" descr="times">
          <a:extLst>
            <a:ext uri="{FF2B5EF4-FFF2-40B4-BE49-F238E27FC236}">
              <a16:creationId xmlns:a16="http://schemas.microsoft.com/office/drawing/2014/main" id="{00000000-0008-0000-14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88" name="AutoShape 54" descr="times">
          <a:extLst>
            <a:ext uri="{FF2B5EF4-FFF2-40B4-BE49-F238E27FC236}">
              <a16:creationId xmlns:a16="http://schemas.microsoft.com/office/drawing/2014/main" id="{00000000-0008-0000-14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89" name="AutoShape 56" descr="times">
          <a:extLst>
            <a:ext uri="{FF2B5EF4-FFF2-40B4-BE49-F238E27FC236}">
              <a16:creationId xmlns:a16="http://schemas.microsoft.com/office/drawing/2014/main" id="{00000000-0008-0000-14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0" name="AutoShape 59" descr="times">
          <a:extLst>
            <a:ext uri="{FF2B5EF4-FFF2-40B4-BE49-F238E27FC236}">
              <a16:creationId xmlns:a16="http://schemas.microsoft.com/office/drawing/2014/main" id="{00000000-0008-0000-14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1" name="AutoShape 61" descr="times">
          <a:extLst>
            <a:ext uri="{FF2B5EF4-FFF2-40B4-BE49-F238E27FC236}">
              <a16:creationId xmlns:a16="http://schemas.microsoft.com/office/drawing/2014/main" id="{00000000-0008-0000-14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2" name="AutoShape 52" descr="times">
          <a:extLst>
            <a:ext uri="{FF2B5EF4-FFF2-40B4-BE49-F238E27FC236}">
              <a16:creationId xmlns:a16="http://schemas.microsoft.com/office/drawing/2014/main" id="{00000000-0008-0000-14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3" name="AutoShape 54" descr="times">
          <a:extLst>
            <a:ext uri="{FF2B5EF4-FFF2-40B4-BE49-F238E27FC236}">
              <a16:creationId xmlns:a16="http://schemas.microsoft.com/office/drawing/2014/main" id="{00000000-0008-0000-14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4" name="AutoShape 56" descr="times">
          <a:extLst>
            <a:ext uri="{FF2B5EF4-FFF2-40B4-BE49-F238E27FC236}">
              <a16:creationId xmlns:a16="http://schemas.microsoft.com/office/drawing/2014/main" id="{00000000-0008-0000-14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5" name="AutoShape 59" descr="times">
          <a:extLst>
            <a:ext uri="{FF2B5EF4-FFF2-40B4-BE49-F238E27FC236}">
              <a16:creationId xmlns:a16="http://schemas.microsoft.com/office/drawing/2014/main" id="{00000000-0008-0000-14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296" name="AutoShape 61" descr="times">
          <a:extLst>
            <a:ext uri="{FF2B5EF4-FFF2-40B4-BE49-F238E27FC236}">
              <a16:creationId xmlns:a16="http://schemas.microsoft.com/office/drawing/2014/main" id="{00000000-0008-0000-14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97" name="AutoShape 52" descr="times">
          <a:extLst>
            <a:ext uri="{FF2B5EF4-FFF2-40B4-BE49-F238E27FC236}">
              <a16:creationId xmlns:a16="http://schemas.microsoft.com/office/drawing/2014/main" id="{00000000-0008-0000-14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98" name="AutoShape 54" descr="times">
          <a:extLst>
            <a:ext uri="{FF2B5EF4-FFF2-40B4-BE49-F238E27FC236}">
              <a16:creationId xmlns:a16="http://schemas.microsoft.com/office/drawing/2014/main" id="{00000000-0008-0000-14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299" name="AutoShape 56" descr="times">
          <a:extLst>
            <a:ext uri="{FF2B5EF4-FFF2-40B4-BE49-F238E27FC236}">
              <a16:creationId xmlns:a16="http://schemas.microsoft.com/office/drawing/2014/main" id="{00000000-0008-0000-14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0" name="AutoShape 59" descr="times">
          <a:extLst>
            <a:ext uri="{FF2B5EF4-FFF2-40B4-BE49-F238E27FC236}">
              <a16:creationId xmlns:a16="http://schemas.microsoft.com/office/drawing/2014/main" id="{00000000-0008-0000-14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1" name="AutoShape 61" descr="times">
          <a:extLst>
            <a:ext uri="{FF2B5EF4-FFF2-40B4-BE49-F238E27FC236}">
              <a16:creationId xmlns:a16="http://schemas.microsoft.com/office/drawing/2014/main" id="{00000000-0008-0000-14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2" name="AutoShape 52" descr="times">
          <a:extLst>
            <a:ext uri="{FF2B5EF4-FFF2-40B4-BE49-F238E27FC236}">
              <a16:creationId xmlns:a16="http://schemas.microsoft.com/office/drawing/2014/main" id="{00000000-0008-0000-14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3" name="AutoShape 54" descr="times">
          <a:extLst>
            <a:ext uri="{FF2B5EF4-FFF2-40B4-BE49-F238E27FC236}">
              <a16:creationId xmlns:a16="http://schemas.microsoft.com/office/drawing/2014/main" id="{00000000-0008-0000-14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4" name="AutoShape 56" descr="times">
          <a:extLst>
            <a:ext uri="{FF2B5EF4-FFF2-40B4-BE49-F238E27FC236}">
              <a16:creationId xmlns:a16="http://schemas.microsoft.com/office/drawing/2014/main" id="{00000000-0008-0000-14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5" name="AutoShape 59" descr="times">
          <a:extLst>
            <a:ext uri="{FF2B5EF4-FFF2-40B4-BE49-F238E27FC236}">
              <a16:creationId xmlns:a16="http://schemas.microsoft.com/office/drawing/2014/main" id="{00000000-0008-0000-14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6" name="AutoShape 61" descr="times">
          <a:extLst>
            <a:ext uri="{FF2B5EF4-FFF2-40B4-BE49-F238E27FC236}">
              <a16:creationId xmlns:a16="http://schemas.microsoft.com/office/drawing/2014/main" id="{00000000-0008-0000-14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7" name="AutoShape 52" descr="times">
          <a:extLst>
            <a:ext uri="{FF2B5EF4-FFF2-40B4-BE49-F238E27FC236}">
              <a16:creationId xmlns:a16="http://schemas.microsoft.com/office/drawing/2014/main" id="{00000000-0008-0000-14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8" name="AutoShape 54" descr="times">
          <a:extLst>
            <a:ext uri="{FF2B5EF4-FFF2-40B4-BE49-F238E27FC236}">
              <a16:creationId xmlns:a16="http://schemas.microsoft.com/office/drawing/2014/main" id="{00000000-0008-0000-14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09" name="AutoShape 56" descr="times">
          <a:extLst>
            <a:ext uri="{FF2B5EF4-FFF2-40B4-BE49-F238E27FC236}">
              <a16:creationId xmlns:a16="http://schemas.microsoft.com/office/drawing/2014/main" id="{00000000-0008-0000-14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0" name="AutoShape 59" descr="times">
          <a:extLst>
            <a:ext uri="{FF2B5EF4-FFF2-40B4-BE49-F238E27FC236}">
              <a16:creationId xmlns:a16="http://schemas.microsoft.com/office/drawing/2014/main" id="{00000000-0008-0000-14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1" name="AutoShape 61" descr="times">
          <a:extLst>
            <a:ext uri="{FF2B5EF4-FFF2-40B4-BE49-F238E27FC236}">
              <a16:creationId xmlns:a16="http://schemas.microsoft.com/office/drawing/2014/main" id="{00000000-0008-0000-14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2" name="AutoShape 52" descr="times">
          <a:extLst>
            <a:ext uri="{FF2B5EF4-FFF2-40B4-BE49-F238E27FC236}">
              <a16:creationId xmlns:a16="http://schemas.microsoft.com/office/drawing/2014/main" id="{00000000-0008-0000-14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3" name="AutoShape 54" descr="times">
          <a:extLst>
            <a:ext uri="{FF2B5EF4-FFF2-40B4-BE49-F238E27FC236}">
              <a16:creationId xmlns:a16="http://schemas.microsoft.com/office/drawing/2014/main" id="{00000000-0008-0000-14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4" name="AutoShape 56" descr="times">
          <a:extLst>
            <a:ext uri="{FF2B5EF4-FFF2-40B4-BE49-F238E27FC236}">
              <a16:creationId xmlns:a16="http://schemas.microsoft.com/office/drawing/2014/main" id="{00000000-0008-0000-14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5" name="AutoShape 59" descr="times">
          <a:extLst>
            <a:ext uri="{FF2B5EF4-FFF2-40B4-BE49-F238E27FC236}">
              <a16:creationId xmlns:a16="http://schemas.microsoft.com/office/drawing/2014/main" id="{00000000-0008-0000-14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16" name="AutoShape 61" descr="times">
          <a:extLst>
            <a:ext uri="{FF2B5EF4-FFF2-40B4-BE49-F238E27FC236}">
              <a16:creationId xmlns:a16="http://schemas.microsoft.com/office/drawing/2014/main" id="{00000000-0008-0000-14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17" name="AutoShape 52" descr="times">
          <a:extLst>
            <a:ext uri="{FF2B5EF4-FFF2-40B4-BE49-F238E27FC236}">
              <a16:creationId xmlns:a16="http://schemas.microsoft.com/office/drawing/2014/main" id="{00000000-0008-0000-14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18" name="AutoShape 54" descr="times">
          <a:extLst>
            <a:ext uri="{FF2B5EF4-FFF2-40B4-BE49-F238E27FC236}">
              <a16:creationId xmlns:a16="http://schemas.microsoft.com/office/drawing/2014/main" id="{00000000-0008-0000-14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19" name="AutoShape 56" descr="times">
          <a:extLst>
            <a:ext uri="{FF2B5EF4-FFF2-40B4-BE49-F238E27FC236}">
              <a16:creationId xmlns:a16="http://schemas.microsoft.com/office/drawing/2014/main" id="{00000000-0008-0000-14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0" name="AutoShape 59" descr="times">
          <a:extLst>
            <a:ext uri="{FF2B5EF4-FFF2-40B4-BE49-F238E27FC236}">
              <a16:creationId xmlns:a16="http://schemas.microsoft.com/office/drawing/2014/main" id="{00000000-0008-0000-14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1" name="AutoShape 61" descr="times">
          <a:extLst>
            <a:ext uri="{FF2B5EF4-FFF2-40B4-BE49-F238E27FC236}">
              <a16:creationId xmlns:a16="http://schemas.microsoft.com/office/drawing/2014/main" id="{00000000-0008-0000-14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2" name="AutoShape 52" descr="times">
          <a:extLst>
            <a:ext uri="{FF2B5EF4-FFF2-40B4-BE49-F238E27FC236}">
              <a16:creationId xmlns:a16="http://schemas.microsoft.com/office/drawing/2014/main" id="{00000000-0008-0000-14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3" name="AutoShape 54" descr="times">
          <a:extLst>
            <a:ext uri="{FF2B5EF4-FFF2-40B4-BE49-F238E27FC236}">
              <a16:creationId xmlns:a16="http://schemas.microsoft.com/office/drawing/2014/main" id="{00000000-0008-0000-14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4" name="AutoShape 56" descr="times">
          <a:extLst>
            <a:ext uri="{FF2B5EF4-FFF2-40B4-BE49-F238E27FC236}">
              <a16:creationId xmlns:a16="http://schemas.microsoft.com/office/drawing/2014/main" id="{00000000-0008-0000-14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5" name="AutoShape 59" descr="times">
          <a:extLst>
            <a:ext uri="{FF2B5EF4-FFF2-40B4-BE49-F238E27FC236}">
              <a16:creationId xmlns:a16="http://schemas.microsoft.com/office/drawing/2014/main" id="{00000000-0008-0000-14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26" name="AutoShape 61" descr="times">
          <a:extLst>
            <a:ext uri="{FF2B5EF4-FFF2-40B4-BE49-F238E27FC236}">
              <a16:creationId xmlns:a16="http://schemas.microsoft.com/office/drawing/2014/main" id="{00000000-0008-0000-14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27" name="AutoShape 52" descr="times">
          <a:extLst>
            <a:ext uri="{FF2B5EF4-FFF2-40B4-BE49-F238E27FC236}">
              <a16:creationId xmlns:a16="http://schemas.microsoft.com/office/drawing/2014/main" id="{00000000-0008-0000-14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28" name="AutoShape 54" descr="times">
          <a:extLst>
            <a:ext uri="{FF2B5EF4-FFF2-40B4-BE49-F238E27FC236}">
              <a16:creationId xmlns:a16="http://schemas.microsoft.com/office/drawing/2014/main" id="{00000000-0008-0000-14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29" name="AutoShape 56" descr="times">
          <a:extLst>
            <a:ext uri="{FF2B5EF4-FFF2-40B4-BE49-F238E27FC236}">
              <a16:creationId xmlns:a16="http://schemas.microsoft.com/office/drawing/2014/main" id="{00000000-0008-0000-14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30" name="AutoShape 59" descr="times">
          <a:extLst>
            <a:ext uri="{FF2B5EF4-FFF2-40B4-BE49-F238E27FC236}">
              <a16:creationId xmlns:a16="http://schemas.microsoft.com/office/drawing/2014/main" id="{00000000-0008-0000-14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31" name="AutoShape 61" descr="times">
          <a:extLst>
            <a:ext uri="{FF2B5EF4-FFF2-40B4-BE49-F238E27FC236}">
              <a16:creationId xmlns:a16="http://schemas.microsoft.com/office/drawing/2014/main" id="{00000000-0008-0000-14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32" name="AutoShape 52" descr="times">
          <a:extLst>
            <a:ext uri="{FF2B5EF4-FFF2-40B4-BE49-F238E27FC236}">
              <a16:creationId xmlns:a16="http://schemas.microsoft.com/office/drawing/2014/main" id="{00000000-0008-0000-14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33" name="AutoShape 54" descr="times">
          <a:extLst>
            <a:ext uri="{FF2B5EF4-FFF2-40B4-BE49-F238E27FC236}">
              <a16:creationId xmlns:a16="http://schemas.microsoft.com/office/drawing/2014/main" id="{00000000-0008-0000-14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34" name="AutoShape 56" descr="times">
          <a:extLst>
            <a:ext uri="{FF2B5EF4-FFF2-40B4-BE49-F238E27FC236}">
              <a16:creationId xmlns:a16="http://schemas.microsoft.com/office/drawing/2014/main" id="{00000000-0008-0000-14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35" name="AutoShape 52" descr="times">
          <a:extLst>
            <a:ext uri="{FF2B5EF4-FFF2-40B4-BE49-F238E27FC236}">
              <a16:creationId xmlns:a16="http://schemas.microsoft.com/office/drawing/2014/main" id="{00000000-0008-0000-14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36" name="AutoShape 54" descr="times">
          <a:extLst>
            <a:ext uri="{FF2B5EF4-FFF2-40B4-BE49-F238E27FC236}">
              <a16:creationId xmlns:a16="http://schemas.microsoft.com/office/drawing/2014/main" id="{00000000-0008-0000-14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37" name="AutoShape 56" descr="times">
          <a:extLst>
            <a:ext uri="{FF2B5EF4-FFF2-40B4-BE49-F238E27FC236}">
              <a16:creationId xmlns:a16="http://schemas.microsoft.com/office/drawing/2014/main" id="{00000000-0008-0000-14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38" name="AutoShape 59" descr="times">
          <a:extLst>
            <a:ext uri="{FF2B5EF4-FFF2-40B4-BE49-F238E27FC236}">
              <a16:creationId xmlns:a16="http://schemas.microsoft.com/office/drawing/2014/main" id="{00000000-0008-0000-14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39" name="AutoShape 61" descr="times">
          <a:extLst>
            <a:ext uri="{FF2B5EF4-FFF2-40B4-BE49-F238E27FC236}">
              <a16:creationId xmlns:a16="http://schemas.microsoft.com/office/drawing/2014/main" id="{00000000-0008-0000-14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40" name="AutoShape 52" descr="times">
          <a:extLst>
            <a:ext uri="{FF2B5EF4-FFF2-40B4-BE49-F238E27FC236}">
              <a16:creationId xmlns:a16="http://schemas.microsoft.com/office/drawing/2014/main" id="{00000000-0008-0000-14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41" name="AutoShape 54" descr="times">
          <a:extLst>
            <a:ext uri="{FF2B5EF4-FFF2-40B4-BE49-F238E27FC236}">
              <a16:creationId xmlns:a16="http://schemas.microsoft.com/office/drawing/2014/main" id="{00000000-0008-0000-14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42" name="AutoShape 56" descr="times">
          <a:extLst>
            <a:ext uri="{FF2B5EF4-FFF2-40B4-BE49-F238E27FC236}">
              <a16:creationId xmlns:a16="http://schemas.microsoft.com/office/drawing/2014/main" id="{00000000-0008-0000-14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43" name="AutoShape 59" descr="times">
          <a:extLst>
            <a:ext uri="{FF2B5EF4-FFF2-40B4-BE49-F238E27FC236}">
              <a16:creationId xmlns:a16="http://schemas.microsoft.com/office/drawing/2014/main" id="{00000000-0008-0000-14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44" name="AutoShape 61" descr="times">
          <a:extLst>
            <a:ext uri="{FF2B5EF4-FFF2-40B4-BE49-F238E27FC236}">
              <a16:creationId xmlns:a16="http://schemas.microsoft.com/office/drawing/2014/main" id="{00000000-0008-0000-14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45" name="AutoShape 52" descr="times">
          <a:extLst>
            <a:ext uri="{FF2B5EF4-FFF2-40B4-BE49-F238E27FC236}">
              <a16:creationId xmlns:a16="http://schemas.microsoft.com/office/drawing/2014/main" id="{00000000-0008-0000-14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46" name="AutoShape 54" descr="times">
          <a:extLst>
            <a:ext uri="{FF2B5EF4-FFF2-40B4-BE49-F238E27FC236}">
              <a16:creationId xmlns:a16="http://schemas.microsoft.com/office/drawing/2014/main" id="{00000000-0008-0000-14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47" name="AutoShape 56" descr="times">
          <a:extLst>
            <a:ext uri="{FF2B5EF4-FFF2-40B4-BE49-F238E27FC236}">
              <a16:creationId xmlns:a16="http://schemas.microsoft.com/office/drawing/2014/main" id="{00000000-0008-0000-14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48" name="AutoShape 59" descr="times">
          <a:extLst>
            <a:ext uri="{FF2B5EF4-FFF2-40B4-BE49-F238E27FC236}">
              <a16:creationId xmlns:a16="http://schemas.microsoft.com/office/drawing/2014/main" id="{00000000-0008-0000-14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49" name="AutoShape 61" descr="times">
          <a:extLst>
            <a:ext uri="{FF2B5EF4-FFF2-40B4-BE49-F238E27FC236}">
              <a16:creationId xmlns:a16="http://schemas.microsoft.com/office/drawing/2014/main" id="{00000000-0008-0000-14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0" name="AutoShape 52" descr="times">
          <a:extLst>
            <a:ext uri="{FF2B5EF4-FFF2-40B4-BE49-F238E27FC236}">
              <a16:creationId xmlns:a16="http://schemas.microsoft.com/office/drawing/2014/main" id="{00000000-0008-0000-14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1" name="AutoShape 54" descr="times">
          <a:extLst>
            <a:ext uri="{FF2B5EF4-FFF2-40B4-BE49-F238E27FC236}">
              <a16:creationId xmlns:a16="http://schemas.microsoft.com/office/drawing/2014/main" id="{00000000-0008-0000-14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2" name="AutoShape 56" descr="times">
          <a:extLst>
            <a:ext uri="{FF2B5EF4-FFF2-40B4-BE49-F238E27FC236}">
              <a16:creationId xmlns:a16="http://schemas.microsoft.com/office/drawing/2014/main" id="{00000000-0008-0000-14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3" name="AutoShape 59" descr="times">
          <a:extLst>
            <a:ext uri="{FF2B5EF4-FFF2-40B4-BE49-F238E27FC236}">
              <a16:creationId xmlns:a16="http://schemas.microsoft.com/office/drawing/2014/main" id="{00000000-0008-0000-14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4" name="AutoShape 61" descr="times">
          <a:extLst>
            <a:ext uri="{FF2B5EF4-FFF2-40B4-BE49-F238E27FC236}">
              <a16:creationId xmlns:a16="http://schemas.microsoft.com/office/drawing/2014/main" id="{00000000-0008-0000-14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5" name="AutoShape 52" descr="times">
          <a:extLst>
            <a:ext uri="{FF2B5EF4-FFF2-40B4-BE49-F238E27FC236}">
              <a16:creationId xmlns:a16="http://schemas.microsoft.com/office/drawing/2014/main" id="{00000000-0008-0000-14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6" name="AutoShape 54" descr="times">
          <a:extLst>
            <a:ext uri="{FF2B5EF4-FFF2-40B4-BE49-F238E27FC236}">
              <a16:creationId xmlns:a16="http://schemas.microsoft.com/office/drawing/2014/main" id="{00000000-0008-0000-14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7" name="AutoShape 56" descr="times">
          <a:extLst>
            <a:ext uri="{FF2B5EF4-FFF2-40B4-BE49-F238E27FC236}">
              <a16:creationId xmlns:a16="http://schemas.microsoft.com/office/drawing/2014/main" id="{00000000-0008-0000-14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8" name="AutoShape 59" descr="times">
          <a:extLst>
            <a:ext uri="{FF2B5EF4-FFF2-40B4-BE49-F238E27FC236}">
              <a16:creationId xmlns:a16="http://schemas.microsoft.com/office/drawing/2014/main" id="{00000000-0008-0000-14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59" name="AutoShape 61" descr="times">
          <a:extLst>
            <a:ext uri="{FF2B5EF4-FFF2-40B4-BE49-F238E27FC236}">
              <a16:creationId xmlns:a16="http://schemas.microsoft.com/office/drawing/2014/main" id="{00000000-0008-0000-14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60" name="AutoShape 52" descr="times">
          <a:extLst>
            <a:ext uri="{FF2B5EF4-FFF2-40B4-BE49-F238E27FC236}">
              <a16:creationId xmlns:a16="http://schemas.microsoft.com/office/drawing/2014/main" id="{00000000-0008-0000-14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61" name="AutoShape 54" descr="times">
          <a:extLst>
            <a:ext uri="{FF2B5EF4-FFF2-40B4-BE49-F238E27FC236}">
              <a16:creationId xmlns:a16="http://schemas.microsoft.com/office/drawing/2014/main" id="{00000000-0008-0000-14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62" name="AutoShape 56" descr="times">
          <a:extLst>
            <a:ext uri="{FF2B5EF4-FFF2-40B4-BE49-F238E27FC236}">
              <a16:creationId xmlns:a16="http://schemas.microsoft.com/office/drawing/2014/main" id="{00000000-0008-0000-14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63" name="AutoShape 59" descr="times">
          <a:extLst>
            <a:ext uri="{FF2B5EF4-FFF2-40B4-BE49-F238E27FC236}">
              <a16:creationId xmlns:a16="http://schemas.microsoft.com/office/drawing/2014/main" id="{00000000-0008-0000-14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64" name="AutoShape 61" descr="times">
          <a:extLst>
            <a:ext uri="{FF2B5EF4-FFF2-40B4-BE49-F238E27FC236}">
              <a16:creationId xmlns:a16="http://schemas.microsoft.com/office/drawing/2014/main" id="{00000000-0008-0000-14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65" name="AutoShape 52" descr="times">
          <a:extLst>
            <a:ext uri="{FF2B5EF4-FFF2-40B4-BE49-F238E27FC236}">
              <a16:creationId xmlns:a16="http://schemas.microsoft.com/office/drawing/2014/main" id="{00000000-0008-0000-14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66" name="AutoShape 54" descr="times">
          <a:extLst>
            <a:ext uri="{FF2B5EF4-FFF2-40B4-BE49-F238E27FC236}">
              <a16:creationId xmlns:a16="http://schemas.microsoft.com/office/drawing/2014/main" id="{00000000-0008-0000-14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67" name="AutoShape 56" descr="times">
          <a:extLst>
            <a:ext uri="{FF2B5EF4-FFF2-40B4-BE49-F238E27FC236}">
              <a16:creationId xmlns:a16="http://schemas.microsoft.com/office/drawing/2014/main" id="{00000000-0008-0000-14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68" name="AutoShape 59" descr="times">
          <a:extLst>
            <a:ext uri="{FF2B5EF4-FFF2-40B4-BE49-F238E27FC236}">
              <a16:creationId xmlns:a16="http://schemas.microsoft.com/office/drawing/2014/main" id="{00000000-0008-0000-14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69" name="AutoShape 61" descr="times">
          <a:extLst>
            <a:ext uri="{FF2B5EF4-FFF2-40B4-BE49-F238E27FC236}">
              <a16:creationId xmlns:a16="http://schemas.microsoft.com/office/drawing/2014/main" id="{00000000-0008-0000-14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70" name="AutoShape 52" descr="times">
          <a:extLst>
            <a:ext uri="{FF2B5EF4-FFF2-40B4-BE49-F238E27FC236}">
              <a16:creationId xmlns:a16="http://schemas.microsoft.com/office/drawing/2014/main" id="{00000000-0008-0000-14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71" name="AutoShape 54" descr="times">
          <a:extLst>
            <a:ext uri="{FF2B5EF4-FFF2-40B4-BE49-F238E27FC236}">
              <a16:creationId xmlns:a16="http://schemas.microsoft.com/office/drawing/2014/main" id="{00000000-0008-0000-14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72" name="AutoShape 56" descr="times">
          <a:extLst>
            <a:ext uri="{FF2B5EF4-FFF2-40B4-BE49-F238E27FC236}">
              <a16:creationId xmlns:a16="http://schemas.microsoft.com/office/drawing/2014/main" id="{00000000-0008-0000-14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73" name="AutoShape 59" descr="times">
          <a:extLst>
            <a:ext uri="{FF2B5EF4-FFF2-40B4-BE49-F238E27FC236}">
              <a16:creationId xmlns:a16="http://schemas.microsoft.com/office/drawing/2014/main" id="{00000000-0008-0000-14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74" name="AutoShape 61" descr="times">
          <a:extLst>
            <a:ext uri="{FF2B5EF4-FFF2-40B4-BE49-F238E27FC236}">
              <a16:creationId xmlns:a16="http://schemas.microsoft.com/office/drawing/2014/main" id="{00000000-0008-0000-14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75" name="AutoShape 52" descr="times">
          <a:extLst>
            <a:ext uri="{FF2B5EF4-FFF2-40B4-BE49-F238E27FC236}">
              <a16:creationId xmlns:a16="http://schemas.microsoft.com/office/drawing/2014/main" id="{00000000-0008-0000-14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76" name="AutoShape 54" descr="times">
          <a:extLst>
            <a:ext uri="{FF2B5EF4-FFF2-40B4-BE49-F238E27FC236}">
              <a16:creationId xmlns:a16="http://schemas.microsoft.com/office/drawing/2014/main" id="{00000000-0008-0000-14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77" name="AutoShape 56" descr="times">
          <a:extLst>
            <a:ext uri="{FF2B5EF4-FFF2-40B4-BE49-F238E27FC236}">
              <a16:creationId xmlns:a16="http://schemas.microsoft.com/office/drawing/2014/main" id="{00000000-0008-0000-14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78" name="AutoShape 59" descr="times">
          <a:extLst>
            <a:ext uri="{FF2B5EF4-FFF2-40B4-BE49-F238E27FC236}">
              <a16:creationId xmlns:a16="http://schemas.microsoft.com/office/drawing/2014/main" id="{00000000-0008-0000-14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79" name="AutoShape 61" descr="times">
          <a:extLst>
            <a:ext uri="{FF2B5EF4-FFF2-40B4-BE49-F238E27FC236}">
              <a16:creationId xmlns:a16="http://schemas.microsoft.com/office/drawing/2014/main" id="{00000000-0008-0000-14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80" name="AutoShape 52" descr="times">
          <a:extLst>
            <a:ext uri="{FF2B5EF4-FFF2-40B4-BE49-F238E27FC236}">
              <a16:creationId xmlns:a16="http://schemas.microsoft.com/office/drawing/2014/main" id="{00000000-0008-0000-14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81" name="AutoShape 54" descr="times">
          <a:extLst>
            <a:ext uri="{FF2B5EF4-FFF2-40B4-BE49-F238E27FC236}">
              <a16:creationId xmlns:a16="http://schemas.microsoft.com/office/drawing/2014/main" id="{00000000-0008-0000-14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82" name="AutoShape 56" descr="times">
          <a:extLst>
            <a:ext uri="{FF2B5EF4-FFF2-40B4-BE49-F238E27FC236}">
              <a16:creationId xmlns:a16="http://schemas.microsoft.com/office/drawing/2014/main" id="{00000000-0008-0000-14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3" name="AutoShape 52" descr="times">
          <a:extLst>
            <a:ext uri="{FF2B5EF4-FFF2-40B4-BE49-F238E27FC236}">
              <a16:creationId xmlns:a16="http://schemas.microsoft.com/office/drawing/2014/main" id="{00000000-0008-0000-14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4" name="AutoShape 54" descr="times">
          <a:extLst>
            <a:ext uri="{FF2B5EF4-FFF2-40B4-BE49-F238E27FC236}">
              <a16:creationId xmlns:a16="http://schemas.microsoft.com/office/drawing/2014/main" id="{00000000-0008-0000-14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5" name="AutoShape 56" descr="times">
          <a:extLst>
            <a:ext uri="{FF2B5EF4-FFF2-40B4-BE49-F238E27FC236}">
              <a16:creationId xmlns:a16="http://schemas.microsoft.com/office/drawing/2014/main" id="{00000000-0008-0000-14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6" name="AutoShape 59" descr="times">
          <a:extLst>
            <a:ext uri="{FF2B5EF4-FFF2-40B4-BE49-F238E27FC236}">
              <a16:creationId xmlns:a16="http://schemas.microsoft.com/office/drawing/2014/main" id="{00000000-0008-0000-14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7" name="AutoShape 61" descr="times">
          <a:extLst>
            <a:ext uri="{FF2B5EF4-FFF2-40B4-BE49-F238E27FC236}">
              <a16:creationId xmlns:a16="http://schemas.microsoft.com/office/drawing/2014/main" id="{00000000-0008-0000-14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8" name="AutoShape 52" descr="times">
          <a:extLst>
            <a:ext uri="{FF2B5EF4-FFF2-40B4-BE49-F238E27FC236}">
              <a16:creationId xmlns:a16="http://schemas.microsoft.com/office/drawing/2014/main" id="{00000000-0008-0000-14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89" name="AutoShape 54" descr="times">
          <a:extLst>
            <a:ext uri="{FF2B5EF4-FFF2-40B4-BE49-F238E27FC236}">
              <a16:creationId xmlns:a16="http://schemas.microsoft.com/office/drawing/2014/main" id="{00000000-0008-0000-14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90" name="AutoShape 56" descr="times">
          <a:extLst>
            <a:ext uri="{FF2B5EF4-FFF2-40B4-BE49-F238E27FC236}">
              <a16:creationId xmlns:a16="http://schemas.microsoft.com/office/drawing/2014/main" id="{00000000-0008-0000-14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91" name="AutoShape 59" descr="times">
          <a:extLst>
            <a:ext uri="{FF2B5EF4-FFF2-40B4-BE49-F238E27FC236}">
              <a16:creationId xmlns:a16="http://schemas.microsoft.com/office/drawing/2014/main" id="{00000000-0008-0000-14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392" name="AutoShape 61" descr="times">
          <a:extLst>
            <a:ext uri="{FF2B5EF4-FFF2-40B4-BE49-F238E27FC236}">
              <a16:creationId xmlns:a16="http://schemas.microsoft.com/office/drawing/2014/main" id="{00000000-0008-0000-14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3" name="AutoShape 52" descr="times">
          <a:extLst>
            <a:ext uri="{FF2B5EF4-FFF2-40B4-BE49-F238E27FC236}">
              <a16:creationId xmlns:a16="http://schemas.microsoft.com/office/drawing/2014/main" id="{00000000-0008-0000-14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4" name="AutoShape 54" descr="times">
          <a:extLst>
            <a:ext uri="{FF2B5EF4-FFF2-40B4-BE49-F238E27FC236}">
              <a16:creationId xmlns:a16="http://schemas.microsoft.com/office/drawing/2014/main" id="{00000000-0008-0000-14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5" name="AutoShape 56" descr="times">
          <a:extLst>
            <a:ext uri="{FF2B5EF4-FFF2-40B4-BE49-F238E27FC236}">
              <a16:creationId xmlns:a16="http://schemas.microsoft.com/office/drawing/2014/main" id="{00000000-0008-0000-14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6" name="AutoShape 59" descr="times">
          <a:extLst>
            <a:ext uri="{FF2B5EF4-FFF2-40B4-BE49-F238E27FC236}">
              <a16:creationId xmlns:a16="http://schemas.microsoft.com/office/drawing/2014/main" id="{00000000-0008-0000-14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7" name="AutoShape 61" descr="times">
          <a:extLst>
            <a:ext uri="{FF2B5EF4-FFF2-40B4-BE49-F238E27FC236}">
              <a16:creationId xmlns:a16="http://schemas.microsoft.com/office/drawing/2014/main" id="{00000000-0008-0000-14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8" name="AutoShape 52" descr="times">
          <a:extLst>
            <a:ext uri="{FF2B5EF4-FFF2-40B4-BE49-F238E27FC236}">
              <a16:creationId xmlns:a16="http://schemas.microsoft.com/office/drawing/2014/main" id="{00000000-0008-0000-14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399" name="AutoShape 54" descr="times">
          <a:extLst>
            <a:ext uri="{FF2B5EF4-FFF2-40B4-BE49-F238E27FC236}">
              <a16:creationId xmlns:a16="http://schemas.microsoft.com/office/drawing/2014/main" id="{00000000-0008-0000-14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0" name="AutoShape 56" descr="times">
          <a:extLst>
            <a:ext uri="{FF2B5EF4-FFF2-40B4-BE49-F238E27FC236}">
              <a16:creationId xmlns:a16="http://schemas.microsoft.com/office/drawing/2014/main" id="{00000000-0008-0000-14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1" name="AutoShape 59" descr="times">
          <a:extLst>
            <a:ext uri="{FF2B5EF4-FFF2-40B4-BE49-F238E27FC236}">
              <a16:creationId xmlns:a16="http://schemas.microsoft.com/office/drawing/2014/main" id="{00000000-0008-0000-14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2" name="AutoShape 61" descr="times">
          <a:extLst>
            <a:ext uri="{FF2B5EF4-FFF2-40B4-BE49-F238E27FC236}">
              <a16:creationId xmlns:a16="http://schemas.microsoft.com/office/drawing/2014/main" id="{00000000-0008-0000-14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3" name="AutoShape 52" descr="times">
          <a:extLst>
            <a:ext uri="{FF2B5EF4-FFF2-40B4-BE49-F238E27FC236}">
              <a16:creationId xmlns:a16="http://schemas.microsoft.com/office/drawing/2014/main" id="{00000000-0008-0000-14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4" name="AutoShape 54" descr="times">
          <a:extLst>
            <a:ext uri="{FF2B5EF4-FFF2-40B4-BE49-F238E27FC236}">
              <a16:creationId xmlns:a16="http://schemas.microsoft.com/office/drawing/2014/main" id="{00000000-0008-0000-14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5" name="AutoShape 56" descr="times">
          <a:extLst>
            <a:ext uri="{FF2B5EF4-FFF2-40B4-BE49-F238E27FC236}">
              <a16:creationId xmlns:a16="http://schemas.microsoft.com/office/drawing/2014/main" id="{00000000-0008-0000-14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6" name="AutoShape 59" descr="times">
          <a:extLst>
            <a:ext uri="{FF2B5EF4-FFF2-40B4-BE49-F238E27FC236}">
              <a16:creationId xmlns:a16="http://schemas.microsoft.com/office/drawing/2014/main" id="{00000000-0008-0000-14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7" name="AutoShape 61" descr="times">
          <a:extLst>
            <a:ext uri="{FF2B5EF4-FFF2-40B4-BE49-F238E27FC236}">
              <a16:creationId xmlns:a16="http://schemas.microsoft.com/office/drawing/2014/main" id="{00000000-0008-0000-14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8" name="AutoShape 52" descr="times">
          <a:extLst>
            <a:ext uri="{FF2B5EF4-FFF2-40B4-BE49-F238E27FC236}">
              <a16:creationId xmlns:a16="http://schemas.microsoft.com/office/drawing/2014/main" id="{00000000-0008-0000-14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09" name="AutoShape 54" descr="times">
          <a:extLst>
            <a:ext uri="{FF2B5EF4-FFF2-40B4-BE49-F238E27FC236}">
              <a16:creationId xmlns:a16="http://schemas.microsoft.com/office/drawing/2014/main" id="{00000000-0008-0000-14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10" name="AutoShape 56" descr="times">
          <a:extLst>
            <a:ext uri="{FF2B5EF4-FFF2-40B4-BE49-F238E27FC236}">
              <a16:creationId xmlns:a16="http://schemas.microsoft.com/office/drawing/2014/main" id="{00000000-0008-0000-14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11" name="AutoShape 59" descr="times">
          <a:extLst>
            <a:ext uri="{FF2B5EF4-FFF2-40B4-BE49-F238E27FC236}">
              <a16:creationId xmlns:a16="http://schemas.microsoft.com/office/drawing/2014/main" id="{00000000-0008-0000-14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12" name="AutoShape 61" descr="times">
          <a:extLst>
            <a:ext uri="{FF2B5EF4-FFF2-40B4-BE49-F238E27FC236}">
              <a16:creationId xmlns:a16="http://schemas.microsoft.com/office/drawing/2014/main" id="{00000000-0008-0000-14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3" name="AutoShape 52" descr="times">
          <a:extLst>
            <a:ext uri="{FF2B5EF4-FFF2-40B4-BE49-F238E27FC236}">
              <a16:creationId xmlns:a16="http://schemas.microsoft.com/office/drawing/2014/main" id="{00000000-0008-0000-14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4" name="AutoShape 54" descr="times">
          <a:extLst>
            <a:ext uri="{FF2B5EF4-FFF2-40B4-BE49-F238E27FC236}">
              <a16:creationId xmlns:a16="http://schemas.microsoft.com/office/drawing/2014/main" id="{00000000-0008-0000-14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5" name="AutoShape 56" descr="times">
          <a:extLst>
            <a:ext uri="{FF2B5EF4-FFF2-40B4-BE49-F238E27FC236}">
              <a16:creationId xmlns:a16="http://schemas.microsoft.com/office/drawing/2014/main" id="{00000000-0008-0000-14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6" name="AutoShape 59" descr="times">
          <a:extLst>
            <a:ext uri="{FF2B5EF4-FFF2-40B4-BE49-F238E27FC236}">
              <a16:creationId xmlns:a16="http://schemas.microsoft.com/office/drawing/2014/main" id="{00000000-0008-0000-14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7" name="AutoShape 61" descr="times">
          <a:extLst>
            <a:ext uri="{FF2B5EF4-FFF2-40B4-BE49-F238E27FC236}">
              <a16:creationId xmlns:a16="http://schemas.microsoft.com/office/drawing/2014/main" id="{00000000-0008-0000-14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8" name="AutoShape 52" descr="times">
          <a:extLst>
            <a:ext uri="{FF2B5EF4-FFF2-40B4-BE49-F238E27FC236}">
              <a16:creationId xmlns:a16="http://schemas.microsoft.com/office/drawing/2014/main" id="{00000000-0008-0000-14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19" name="AutoShape 54" descr="times">
          <a:extLst>
            <a:ext uri="{FF2B5EF4-FFF2-40B4-BE49-F238E27FC236}">
              <a16:creationId xmlns:a16="http://schemas.microsoft.com/office/drawing/2014/main" id="{00000000-0008-0000-14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20" name="AutoShape 56" descr="times">
          <a:extLst>
            <a:ext uri="{FF2B5EF4-FFF2-40B4-BE49-F238E27FC236}">
              <a16:creationId xmlns:a16="http://schemas.microsoft.com/office/drawing/2014/main" id="{00000000-0008-0000-14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21" name="AutoShape 59" descr="times">
          <a:extLst>
            <a:ext uri="{FF2B5EF4-FFF2-40B4-BE49-F238E27FC236}">
              <a16:creationId xmlns:a16="http://schemas.microsoft.com/office/drawing/2014/main" id="{00000000-0008-0000-14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22" name="AutoShape 61" descr="times">
          <a:extLst>
            <a:ext uri="{FF2B5EF4-FFF2-40B4-BE49-F238E27FC236}">
              <a16:creationId xmlns:a16="http://schemas.microsoft.com/office/drawing/2014/main" id="{00000000-0008-0000-14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3" name="AutoShape 52" descr="times">
          <a:extLst>
            <a:ext uri="{FF2B5EF4-FFF2-40B4-BE49-F238E27FC236}">
              <a16:creationId xmlns:a16="http://schemas.microsoft.com/office/drawing/2014/main" id="{00000000-0008-0000-14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4" name="AutoShape 54" descr="times">
          <a:extLst>
            <a:ext uri="{FF2B5EF4-FFF2-40B4-BE49-F238E27FC236}">
              <a16:creationId xmlns:a16="http://schemas.microsoft.com/office/drawing/2014/main" id="{00000000-0008-0000-14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5" name="AutoShape 56" descr="times">
          <a:extLst>
            <a:ext uri="{FF2B5EF4-FFF2-40B4-BE49-F238E27FC236}">
              <a16:creationId xmlns:a16="http://schemas.microsoft.com/office/drawing/2014/main" id="{00000000-0008-0000-14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6" name="AutoShape 59" descr="times">
          <a:extLst>
            <a:ext uri="{FF2B5EF4-FFF2-40B4-BE49-F238E27FC236}">
              <a16:creationId xmlns:a16="http://schemas.microsoft.com/office/drawing/2014/main" id="{00000000-0008-0000-14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7" name="AutoShape 61" descr="times">
          <a:extLst>
            <a:ext uri="{FF2B5EF4-FFF2-40B4-BE49-F238E27FC236}">
              <a16:creationId xmlns:a16="http://schemas.microsoft.com/office/drawing/2014/main" id="{00000000-0008-0000-14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8" name="AutoShape 52" descr="times">
          <a:extLst>
            <a:ext uri="{FF2B5EF4-FFF2-40B4-BE49-F238E27FC236}">
              <a16:creationId xmlns:a16="http://schemas.microsoft.com/office/drawing/2014/main" id="{00000000-0008-0000-14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29" name="AutoShape 54" descr="times">
          <a:extLst>
            <a:ext uri="{FF2B5EF4-FFF2-40B4-BE49-F238E27FC236}">
              <a16:creationId xmlns:a16="http://schemas.microsoft.com/office/drawing/2014/main" id="{00000000-0008-0000-14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30" name="AutoShape 56" descr="times">
          <a:extLst>
            <a:ext uri="{FF2B5EF4-FFF2-40B4-BE49-F238E27FC236}">
              <a16:creationId xmlns:a16="http://schemas.microsoft.com/office/drawing/2014/main" id="{00000000-0008-0000-14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1" name="AutoShape 52" descr="times">
          <a:extLst>
            <a:ext uri="{FF2B5EF4-FFF2-40B4-BE49-F238E27FC236}">
              <a16:creationId xmlns:a16="http://schemas.microsoft.com/office/drawing/2014/main" id="{00000000-0008-0000-14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2" name="AutoShape 54" descr="times">
          <a:extLst>
            <a:ext uri="{FF2B5EF4-FFF2-40B4-BE49-F238E27FC236}">
              <a16:creationId xmlns:a16="http://schemas.microsoft.com/office/drawing/2014/main" id="{00000000-0008-0000-14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3" name="AutoShape 56" descr="times">
          <a:extLst>
            <a:ext uri="{FF2B5EF4-FFF2-40B4-BE49-F238E27FC236}">
              <a16:creationId xmlns:a16="http://schemas.microsoft.com/office/drawing/2014/main" id="{00000000-0008-0000-14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4" name="AutoShape 59" descr="times">
          <a:extLst>
            <a:ext uri="{FF2B5EF4-FFF2-40B4-BE49-F238E27FC236}">
              <a16:creationId xmlns:a16="http://schemas.microsoft.com/office/drawing/2014/main" id="{00000000-0008-0000-14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5" name="AutoShape 61" descr="times">
          <a:extLst>
            <a:ext uri="{FF2B5EF4-FFF2-40B4-BE49-F238E27FC236}">
              <a16:creationId xmlns:a16="http://schemas.microsoft.com/office/drawing/2014/main" id="{00000000-0008-0000-14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6" name="AutoShape 52" descr="times">
          <a:extLst>
            <a:ext uri="{FF2B5EF4-FFF2-40B4-BE49-F238E27FC236}">
              <a16:creationId xmlns:a16="http://schemas.microsoft.com/office/drawing/2014/main" id="{00000000-0008-0000-14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7" name="AutoShape 54" descr="times">
          <a:extLst>
            <a:ext uri="{FF2B5EF4-FFF2-40B4-BE49-F238E27FC236}">
              <a16:creationId xmlns:a16="http://schemas.microsoft.com/office/drawing/2014/main" id="{00000000-0008-0000-14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8" name="AutoShape 56" descr="times">
          <a:extLst>
            <a:ext uri="{FF2B5EF4-FFF2-40B4-BE49-F238E27FC236}">
              <a16:creationId xmlns:a16="http://schemas.microsoft.com/office/drawing/2014/main" id="{00000000-0008-0000-14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39" name="AutoShape 59" descr="times">
          <a:extLst>
            <a:ext uri="{FF2B5EF4-FFF2-40B4-BE49-F238E27FC236}">
              <a16:creationId xmlns:a16="http://schemas.microsoft.com/office/drawing/2014/main" id="{00000000-0008-0000-14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40" name="AutoShape 61" descr="times">
          <a:extLst>
            <a:ext uri="{FF2B5EF4-FFF2-40B4-BE49-F238E27FC236}">
              <a16:creationId xmlns:a16="http://schemas.microsoft.com/office/drawing/2014/main" id="{00000000-0008-0000-14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1" name="AutoShape 52" descr="times">
          <a:extLst>
            <a:ext uri="{FF2B5EF4-FFF2-40B4-BE49-F238E27FC236}">
              <a16:creationId xmlns:a16="http://schemas.microsoft.com/office/drawing/2014/main" id="{00000000-0008-0000-14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2" name="AutoShape 54" descr="times">
          <a:extLst>
            <a:ext uri="{FF2B5EF4-FFF2-40B4-BE49-F238E27FC236}">
              <a16:creationId xmlns:a16="http://schemas.microsoft.com/office/drawing/2014/main" id="{00000000-0008-0000-14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3" name="AutoShape 56" descr="times">
          <a:extLst>
            <a:ext uri="{FF2B5EF4-FFF2-40B4-BE49-F238E27FC236}">
              <a16:creationId xmlns:a16="http://schemas.microsoft.com/office/drawing/2014/main" id="{00000000-0008-0000-14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4" name="AutoShape 59" descr="times">
          <a:extLst>
            <a:ext uri="{FF2B5EF4-FFF2-40B4-BE49-F238E27FC236}">
              <a16:creationId xmlns:a16="http://schemas.microsoft.com/office/drawing/2014/main" id="{00000000-0008-0000-14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5" name="AutoShape 61" descr="times">
          <a:extLst>
            <a:ext uri="{FF2B5EF4-FFF2-40B4-BE49-F238E27FC236}">
              <a16:creationId xmlns:a16="http://schemas.microsoft.com/office/drawing/2014/main" id="{00000000-0008-0000-14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6" name="AutoShape 52" descr="times">
          <a:extLst>
            <a:ext uri="{FF2B5EF4-FFF2-40B4-BE49-F238E27FC236}">
              <a16:creationId xmlns:a16="http://schemas.microsoft.com/office/drawing/2014/main" id="{00000000-0008-0000-14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7" name="AutoShape 54" descr="times">
          <a:extLst>
            <a:ext uri="{FF2B5EF4-FFF2-40B4-BE49-F238E27FC236}">
              <a16:creationId xmlns:a16="http://schemas.microsoft.com/office/drawing/2014/main" id="{00000000-0008-0000-14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8" name="AutoShape 56" descr="times">
          <a:extLst>
            <a:ext uri="{FF2B5EF4-FFF2-40B4-BE49-F238E27FC236}">
              <a16:creationId xmlns:a16="http://schemas.microsoft.com/office/drawing/2014/main" id="{00000000-0008-0000-14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49" name="AutoShape 59" descr="times">
          <a:extLst>
            <a:ext uri="{FF2B5EF4-FFF2-40B4-BE49-F238E27FC236}">
              <a16:creationId xmlns:a16="http://schemas.microsoft.com/office/drawing/2014/main" id="{00000000-0008-0000-14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0" name="AutoShape 61" descr="times">
          <a:extLst>
            <a:ext uri="{FF2B5EF4-FFF2-40B4-BE49-F238E27FC236}">
              <a16:creationId xmlns:a16="http://schemas.microsoft.com/office/drawing/2014/main" id="{00000000-0008-0000-14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1" name="AutoShape 52" descr="times">
          <a:extLst>
            <a:ext uri="{FF2B5EF4-FFF2-40B4-BE49-F238E27FC236}">
              <a16:creationId xmlns:a16="http://schemas.microsoft.com/office/drawing/2014/main" id="{00000000-0008-0000-14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2" name="AutoShape 54" descr="times">
          <a:extLst>
            <a:ext uri="{FF2B5EF4-FFF2-40B4-BE49-F238E27FC236}">
              <a16:creationId xmlns:a16="http://schemas.microsoft.com/office/drawing/2014/main" id="{00000000-0008-0000-14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3" name="AutoShape 56" descr="times">
          <a:extLst>
            <a:ext uri="{FF2B5EF4-FFF2-40B4-BE49-F238E27FC236}">
              <a16:creationId xmlns:a16="http://schemas.microsoft.com/office/drawing/2014/main" id="{00000000-0008-0000-14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4" name="AutoShape 59" descr="times">
          <a:extLst>
            <a:ext uri="{FF2B5EF4-FFF2-40B4-BE49-F238E27FC236}">
              <a16:creationId xmlns:a16="http://schemas.microsoft.com/office/drawing/2014/main" id="{00000000-0008-0000-14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5" name="AutoShape 61" descr="times">
          <a:extLst>
            <a:ext uri="{FF2B5EF4-FFF2-40B4-BE49-F238E27FC236}">
              <a16:creationId xmlns:a16="http://schemas.microsoft.com/office/drawing/2014/main" id="{00000000-0008-0000-14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6" name="AutoShape 52" descr="times">
          <a:extLst>
            <a:ext uri="{FF2B5EF4-FFF2-40B4-BE49-F238E27FC236}">
              <a16:creationId xmlns:a16="http://schemas.microsoft.com/office/drawing/2014/main" id="{00000000-0008-0000-14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7" name="AutoShape 54" descr="times">
          <a:extLst>
            <a:ext uri="{FF2B5EF4-FFF2-40B4-BE49-F238E27FC236}">
              <a16:creationId xmlns:a16="http://schemas.microsoft.com/office/drawing/2014/main" id="{00000000-0008-0000-14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8" name="AutoShape 56" descr="times">
          <a:extLst>
            <a:ext uri="{FF2B5EF4-FFF2-40B4-BE49-F238E27FC236}">
              <a16:creationId xmlns:a16="http://schemas.microsoft.com/office/drawing/2014/main" id="{00000000-0008-0000-14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59" name="AutoShape 59" descr="times">
          <a:extLst>
            <a:ext uri="{FF2B5EF4-FFF2-40B4-BE49-F238E27FC236}">
              <a16:creationId xmlns:a16="http://schemas.microsoft.com/office/drawing/2014/main" id="{00000000-0008-0000-14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60" name="AutoShape 61" descr="times">
          <a:extLst>
            <a:ext uri="{FF2B5EF4-FFF2-40B4-BE49-F238E27FC236}">
              <a16:creationId xmlns:a16="http://schemas.microsoft.com/office/drawing/2014/main" id="{00000000-0008-0000-14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1" name="AutoShape 52" descr="times">
          <a:extLst>
            <a:ext uri="{FF2B5EF4-FFF2-40B4-BE49-F238E27FC236}">
              <a16:creationId xmlns:a16="http://schemas.microsoft.com/office/drawing/2014/main" id="{00000000-0008-0000-14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2" name="AutoShape 54" descr="times">
          <a:extLst>
            <a:ext uri="{FF2B5EF4-FFF2-40B4-BE49-F238E27FC236}">
              <a16:creationId xmlns:a16="http://schemas.microsoft.com/office/drawing/2014/main" id="{00000000-0008-0000-14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3" name="AutoShape 56" descr="times">
          <a:extLst>
            <a:ext uri="{FF2B5EF4-FFF2-40B4-BE49-F238E27FC236}">
              <a16:creationId xmlns:a16="http://schemas.microsoft.com/office/drawing/2014/main" id="{00000000-0008-0000-14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4" name="AutoShape 59" descr="times">
          <a:extLst>
            <a:ext uri="{FF2B5EF4-FFF2-40B4-BE49-F238E27FC236}">
              <a16:creationId xmlns:a16="http://schemas.microsoft.com/office/drawing/2014/main" id="{00000000-0008-0000-14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5" name="AutoShape 61" descr="times">
          <a:extLst>
            <a:ext uri="{FF2B5EF4-FFF2-40B4-BE49-F238E27FC236}">
              <a16:creationId xmlns:a16="http://schemas.microsoft.com/office/drawing/2014/main" id="{00000000-0008-0000-14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6" name="AutoShape 52" descr="times">
          <a:extLst>
            <a:ext uri="{FF2B5EF4-FFF2-40B4-BE49-F238E27FC236}">
              <a16:creationId xmlns:a16="http://schemas.microsoft.com/office/drawing/2014/main" id="{00000000-0008-0000-14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7" name="AutoShape 54" descr="times">
          <a:extLst>
            <a:ext uri="{FF2B5EF4-FFF2-40B4-BE49-F238E27FC236}">
              <a16:creationId xmlns:a16="http://schemas.microsoft.com/office/drawing/2014/main" id="{00000000-0008-0000-14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8" name="AutoShape 56" descr="times">
          <a:extLst>
            <a:ext uri="{FF2B5EF4-FFF2-40B4-BE49-F238E27FC236}">
              <a16:creationId xmlns:a16="http://schemas.microsoft.com/office/drawing/2014/main" id="{00000000-0008-0000-14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69" name="AutoShape 59" descr="times">
          <a:extLst>
            <a:ext uri="{FF2B5EF4-FFF2-40B4-BE49-F238E27FC236}">
              <a16:creationId xmlns:a16="http://schemas.microsoft.com/office/drawing/2014/main" id="{00000000-0008-0000-14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70" name="AutoShape 61" descr="times">
          <a:extLst>
            <a:ext uri="{FF2B5EF4-FFF2-40B4-BE49-F238E27FC236}">
              <a16:creationId xmlns:a16="http://schemas.microsoft.com/office/drawing/2014/main" id="{00000000-0008-0000-14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1" name="AutoShape 52" descr="times">
          <a:extLst>
            <a:ext uri="{FF2B5EF4-FFF2-40B4-BE49-F238E27FC236}">
              <a16:creationId xmlns:a16="http://schemas.microsoft.com/office/drawing/2014/main" id="{00000000-0008-0000-14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2" name="AutoShape 54" descr="times">
          <a:extLst>
            <a:ext uri="{FF2B5EF4-FFF2-40B4-BE49-F238E27FC236}">
              <a16:creationId xmlns:a16="http://schemas.microsoft.com/office/drawing/2014/main" id="{00000000-0008-0000-14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3" name="AutoShape 56" descr="times">
          <a:extLst>
            <a:ext uri="{FF2B5EF4-FFF2-40B4-BE49-F238E27FC236}">
              <a16:creationId xmlns:a16="http://schemas.microsoft.com/office/drawing/2014/main" id="{00000000-0008-0000-14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4" name="AutoShape 59" descr="times">
          <a:extLst>
            <a:ext uri="{FF2B5EF4-FFF2-40B4-BE49-F238E27FC236}">
              <a16:creationId xmlns:a16="http://schemas.microsoft.com/office/drawing/2014/main" id="{00000000-0008-0000-14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5" name="AutoShape 61" descr="times">
          <a:extLst>
            <a:ext uri="{FF2B5EF4-FFF2-40B4-BE49-F238E27FC236}">
              <a16:creationId xmlns:a16="http://schemas.microsoft.com/office/drawing/2014/main" id="{00000000-0008-0000-14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6" name="AutoShape 52" descr="times">
          <a:extLst>
            <a:ext uri="{FF2B5EF4-FFF2-40B4-BE49-F238E27FC236}">
              <a16:creationId xmlns:a16="http://schemas.microsoft.com/office/drawing/2014/main" id="{00000000-0008-0000-14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7" name="AutoShape 54" descr="times">
          <a:extLst>
            <a:ext uri="{FF2B5EF4-FFF2-40B4-BE49-F238E27FC236}">
              <a16:creationId xmlns:a16="http://schemas.microsoft.com/office/drawing/2014/main" id="{00000000-0008-0000-14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78" name="AutoShape 56" descr="times">
          <a:extLst>
            <a:ext uri="{FF2B5EF4-FFF2-40B4-BE49-F238E27FC236}">
              <a16:creationId xmlns:a16="http://schemas.microsoft.com/office/drawing/2014/main" id="{00000000-0008-0000-14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79" name="AutoShape 52" descr="times">
          <a:extLst>
            <a:ext uri="{FF2B5EF4-FFF2-40B4-BE49-F238E27FC236}">
              <a16:creationId xmlns:a16="http://schemas.microsoft.com/office/drawing/2014/main" id="{00000000-0008-0000-14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0" name="AutoShape 54" descr="times">
          <a:extLst>
            <a:ext uri="{FF2B5EF4-FFF2-40B4-BE49-F238E27FC236}">
              <a16:creationId xmlns:a16="http://schemas.microsoft.com/office/drawing/2014/main" id="{00000000-0008-0000-14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1" name="AutoShape 56" descr="times">
          <a:extLst>
            <a:ext uri="{FF2B5EF4-FFF2-40B4-BE49-F238E27FC236}">
              <a16:creationId xmlns:a16="http://schemas.microsoft.com/office/drawing/2014/main" id="{00000000-0008-0000-14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2" name="AutoShape 59" descr="times">
          <a:extLst>
            <a:ext uri="{FF2B5EF4-FFF2-40B4-BE49-F238E27FC236}">
              <a16:creationId xmlns:a16="http://schemas.microsoft.com/office/drawing/2014/main" id="{00000000-0008-0000-14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3" name="AutoShape 61" descr="times">
          <a:extLst>
            <a:ext uri="{FF2B5EF4-FFF2-40B4-BE49-F238E27FC236}">
              <a16:creationId xmlns:a16="http://schemas.microsoft.com/office/drawing/2014/main" id="{00000000-0008-0000-14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4" name="AutoShape 52" descr="times">
          <a:extLst>
            <a:ext uri="{FF2B5EF4-FFF2-40B4-BE49-F238E27FC236}">
              <a16:creationId xmlns:a16="http://schemas.microsoft.com/office/drawing/2014/main" id="{00000000-0008-0000-14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5" name="AutoShape 54" descr="times">
          <a:extLst>
            <a:ext uri="{FF2B5EF4-FFF2-40B4-BE49-F238E27FC236}">
              <a16:creationId xmlns:a16="http://schemas.microsoft.com/office/drawing/2014/main" id="{00000000-0008-0000-14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6" name="AutoShape 56" descr="times">
          <a:extLst>
            <a:ext uri="{FF2B5EF4-FFF2-40B4-BE49-F238E27FC236}">
              <a16:creationId xmlns:a16="http://schemas.microsoft.com/office/drawing/2014/main" id="{00000000-0008-0000-14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7" name="AutoShape 59" descr="times">
          <a:extLst>
            <a:ext uri="{FF2B5EF4-FFF2-40B4-BE49-F238E27FC236}">
              <a16:creationId xmlns:a16="http://schemas.microsoft.com/office/drawing/2014/main" id="{00000000-0008-0000-14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488" name="AutoShape 61" descr="times">
          <a:extLst>
            <a:ext uri="{FF2B5EF4-FFF2-40B4-BE49-F238E27FC236}">
              <a16:creationId xmlns:a16="http://schemas.microsoft.com/office/drawing/2014/main" id="{00000000-0008-0000-14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89" name="AutoShape 52" descr="times">
          <a:extLst>
            <a:ext uri="{FF2B5EF4-FFF2-40B4-BE49-F238E27FC236}">
              <a16:creationId xmlns:a16="http://schemas.microsoft.com/office/drawing/2014/main" id="{00000000-0008-0000-14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0" name="AutoShape 54" descr="times">
          <a:extLst>
            <a:ext uri="{FF2B5EF4-FFF2-40B4-BE49-F238E27FC236}">
              <a16:creationId xmlns:a16="http://schemas.microsoft.com/office/drawing/2014/main" id="{00000000-0008-0000-14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1" name="AutoShape 56" descr="times">
          <a:extLst>
            <a:ext uri="{FF2B5EF4-FFF2-40B4-BE49-F238E27FC236}">
              <a16:creationId xmlns:a16="http://schemas.microsoft.com/office/drawing/2014/main" id="{00000000-0008-0000-14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2" name="AutoShape 59" descr="times">
          <a:extLst>
            <a:ext uri="{FF2B5EF4-FFF2-40B4-BE49-F238E27FC236}">
              <a16:creationId xmlns:a16="http://schemas.microsoft.com/office/drawing/2014/main" id="{00000000-0008-0000-14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3" name="AutoShape 61" descr="times">
          <a:extLst>
            <a:ext uri="{FF2B5EF4-FFF2-40B4-BE49-F238E27FC236}">
              <a16:creationId xmlns:a16="http://schemas.microsoft.com/office/drawing/2014/main" id="{00000000-0008-0000-14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4" name="AutoShape 52" descr="times">
          <a:extLst>
            <a:ext uri="{FF2B5EF4-FFF2-40B4-BE49-F238E27FC236}">
              <a16:creationId xmlns:a16="http://schemas.microsoft.com/office/drawing/2014/main" id="{00000000-0008-0000-14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5" name="AutoShape 54" descr="times">
          <a:extLst>
            <a:ext uri="{FF2B5EF4-FFF2-40B4-BE49-F238E27FC236}">
              <a16:creationId xmlns:a16="http://schemas.microsoft.com/office/drawing/2014/main" id="{00000000-0008-0000-14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6" name="AutoShape 56" descr="times">
          <a:extLst>
            <a:ext uri="{FF2B5EF4-FFF2-40B4-BE49-F238E27FC236}">
              <a16:creationId xmlns:a16="http://schemas.microsoft.com/office/drawing/2014/main" id="{00000000-0008-0000-14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7" name="AutoShape 59" descr="times">
          <a:extLst>
            <a:ext uri="{FF2B5EF4-FFF2-40B4-BE49-F238E27FC236}">
              <a16:creationId xmlns:a16="http://schemas.microsoft.com/office/drawing/2014/main" id="{00000000-0008-0000-14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8" name="AutoShape 61" descr="times">
          <a:extLst>
            <a:ext uri="{FF2B5EF4-FFF2-40B4-BE49-F238E27FC236}">
              <a16:creationId xmlns:a16="http://schemas.microsoft.com/office/drawing/2014/main" id="{00000000-0008-0000-14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499" name="AutoShape 52" descr="times">
          <a:extLst>
            <a:ext uri="{FF2B5EF4-FFF2-40B4-BE49-F238E27FC236}">
              <a16:creationId xmlns:a16="http://schemas.microsoft.com/office/drawing/2014/main" id="{00000000-0008-0000-14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0" name="AutoShape 54" descr="times">
          <a:extLst>
            <a:ext uri="{FF2B5EF4-FFF2-40B4-BE49-F238E27FC236}">
              <a16:creationId xmlns:a16="http://schemas.microsoft.com/office/drawing/2014/main" id="{00000000-0008-0000-14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1" name="AutoShape 56" descr="times">
          <a:extLst>
            <a:ext uri="{FF2B5EF4-FFF2-40B4-BE49-F238E27FC236}">
              <a16:creationId xmlns:a16="http://schemas.microsoft.com/office/drawing/2014/main" id="{00000000-0008-0000-14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2" name="AutoShape 59" descr="times">
          <a:extLst>
            <a:ext uri="{FF2B5EF4-FFF2-40B4-BE49-F238E27FC236}">
              <a16:creationId xmlns:a16="http://schemas.microsoft.com/office/drawing/2014/main" id="{00000000-0008-0000-14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3" name="AutoShape 61" descr="times">
          <a:extLst>
            <a:ext uri="{FF2B5EF4-FFF2-40B4-BE49-F238E27FC236}">
              <a16:creationId xmlns:a16="http://schemas.microsoft.com/office/drawing/2014/main" id="{00000000-0008-0000-14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4" name="AutoShape 52" descr="times">
          <a:extLst>
            <a:ext uri="{FF2B5EF4-FFF2-40B4-BE49-F238E27FC236}">
              <a16:creationId xmlns:a16="http://schemas.microsoft.com/office/drawing/2014/main" id="{00000000-0008-0000-14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5" name="AutoShape 54" descr="times">
          <a:extLst>
            <a:ext uri="{FF2B5EF4-FFF2-40B4-BE49-F238E27FC236}">
              <a16:creationId xmlns:a16="http://schemas.microsoft.com/office/drawing/2014/main" id="{00000000-0008-0000-14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6" name="AutoShape 56" descr="times">
          <a:extLst>
            <a:ext uri="{FF2B5EF4-FFF2-40B4-BE49-F238E27FC236}">
              <a16:creationId xmlns:a16="http://schemas.microsoft.com/office/drawing/2014/main" id="{00000000-0008-0000-14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7" name="AutoShape 59" descr="times">
          <a:extLst>
            <a:ext uri="{FF2B5EF4-FFF2-40B4-BE49-F238E27FC236}">
              <a16:creationId xmlns:a16="http://schemas.microsoft.com/office/drawing/2014/main" id="{00000000-0008-0000-14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08" name="AutoShape 61" descr="times">
          <a:extLst>
            <a:ext uri="{FF2B5EF4-FFF2-40B4-BE49-F238E27FC236}">
              <a16:creationId xmlns:a16="http://schemas.microsoft.com/office/drawing/2014/main" id="{00000000-0008-0000-14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09" name="AutoShape 52" descr="times">
          <a:extLst>
            <a:ext uri="{FF2B5EF4-FFF2-40B4-BE49-F238E27FC236}">
              <a16:creationId xmlns:a16="http://schemas.microsoft.com/office/drawing/2014/main" id="{00000000-0008-0000-14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0" name="AutoShape 54" descr="times">
          <a:extLst>
            <a:ext uri="{FF2B5EF4-FFF2-40B4-BE49-F238E27FC236}">
              <a16:creationId xmlns:a16="http://schemas.microsoft.com/office/drawing/2014/main" id="{00000000-0008-0000-14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1" name="AutoShape 56" descr="times">
          <a:extLst>
            <a:ext uri="{FF2B5EF4-FFF2-40B4-BE49-F238E27FC236}">
              <a16:creationId xmlns:a16="http://schemas.microsoft.com/office/drawing/2014/main" id="{00000000-0008-0000-14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2" name="AutoShape 59" descr="times">
          <a:extLst>
            <a:ext uri="{FF2B5EF4-FFF2-40B4-BE49-F238E27FC236}">
              <a16:creationId xmlns:a16="http://schemas.microsoft.com/office/drawing/2014/main" id="{00000000-0008-0000-14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3" name="AutoShape 61" descr="times">
          <a:extLst>
            <a:ext uri="{FF2B5EF4-FFF2-40B4-BE49-F238E27FC236}">
              <a16:creationId xmlns:a16="http://schemas.microsoft.com/office/drawing/2014/main" id="{00000000-0008-0000-14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4" name="AutoShape 52" descr="times">
          <a:extLst>
            <a:ext uri="{FF2B5EF4-FFF2-40B4-BE49-F238E27FC236}">
              <a16:creationId xmlns:a16="http://schemas.microsoft.com/office/drawing/2014/main" id="{00000000-0008-0000-14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5" name="AutoShape 54" descr="times">
          <a:extLst>
            <a:ext uri="{FF2B5EF4-FFF2-40B4-BE49-F238E27FC236}">
              <a16:creationId xmlns:a16="http://schemas.microsoft.com/office/drawing/2014/main" id="{00000000-0008-0000-14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6" name="AutoShape 56" descr="times">
          <a:extLst>
            <a:ext uri="{FF2B5EF4-FFF2-40B4-BE49-F238E27FC236}">
              <a16:creationId xmlns:a16="http://schemas.microsoft.com/office/drawing/2014/main" id="{00000000-0008-0000-14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7" name="AutoShape 59" descr="times">
          <a:extLst>
            <a:ext uri="{FF2B5EF4-FFF2-40B4-BE49-F238E27FC236}">
              <a16:creationId xmlns:a16="http://schemas.microsoft.com/office/drawing/2014/main" id="{00000000-0008-0000-14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18" name="AutoShape 61" descr="times">
          <a:extLst>
            <a:ext uri="{FF2B5EF4-FFF2-40B4-BE49-F238E27FC236}">
              <a16:creationId xmlns:a16="http://schemas.microsoft.com/office/drawing/2014/main" id="{00000000-0008-0000-14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19" name="AutoShape 52" descr="times">
          <a:extLst>
            <a:ext uri="{FF2B5EF4-FFF2-40B4-BE49-F238E27FC236}">
              <a16:creationId xmlns:a16="http://schemas.microsoft.com/office/drawing/2014/main" id="{00000000-0008-0000-14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0" name="AutoShape 54" descr="times">
          <a:extLst>
            <a:ext uri="{FF2B5EF4-FFF2-40B4-BE49-F238E27FC236}">
              <a16:creationId xmlns:a16="http://schemas.microsoft.com/office/drawing/2014/main" id="{00000000-0008-0000-14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1" name="AutoShape 56" descr="times">
          <a:extLst>
            <a:ext uri="{FF2B5EF4-FFF2-40B4-BE49-F238E27FC236}">
              <a16:creationId xmlns:a16="http://schemas.microsoft.com/office/drawing/2014/main" id="{00000000-0008-0000-14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2" name="AutoShape 59" descr="times">
          <a:extLst>
            <a:ext uri="{FF2B5EF4-FFF2-40B4-BE49-F238E27FC236}">
              <a16:creationId xmlns:a16="http://schemas.microsoft.com/office/drawing/2014/main" id="{00000000-0008-0000-14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3" name="AutoShape 61" descr="times">
          <a:extLst>
            <a:ext uri="{FF2B5EF4-FFF2-40B4-BE49-F238E27FC236}">
              <a16:creationId xmlns:a16="http://schemas.microsoft.com/office/drawing/2014/main" id="{00000000-0008-0000-14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4" name="AutoShape 52" descr="times">
          <a:extLst>
            <a:ext uri="{FF2B5EF4-FFF2-40B4-BE49-F238E27FC236}">
              <a16:creationId xmlns:a16="http://schemas.microsoft.com/office/drawing/2014/main" id="{00000000-0008-0000-14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5" name="AutoShape 54" descr="times">
          <a:extLst>
            <a:ext uri="{FF2B5EF4-FFF2-40B4-BE49-F238E27FC236}">
              <a16:creationId xmlns:a16="http://schemas.microsoft.com/office/drawing/2014/main" id="{00000000-0008-0000-14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26" name="AutoShape 56" descr="times">
          <a:extLst>
            <a:ext uri="{FF2B5EF4-FFF2-40B4-BE49-F238E27FC236}">
              <a16:creationId xmlns:a16="http://schemas.microsoft.com/office/drawing/2014/main" id="{00000000-0008-0000-14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27" name="AutoShape 52" descr="times">
          <a:extLst>
            <a:ext uri="{FF2B5EF4-FFF2-40B4-BE49-F238E27FC236}">
              <a16:creationId xmlns:a16="http://schemas.microsoft.com/office/drawing/2014/main" id="{00000000-0008-0000-14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28" name="AutoShape 54" descr="times">
          <a:extLst>
            <a:ext uri="{FF2B5EF4-FFF2-40B4-BE49-F238E27FC236}">
              <a16:creationId xmlns:a16="http://schemas.microsoft.com/office/drawing/2014/main" id="{00000000-0008-0000-14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29" name="AutoShape 56" descr="times">
          <a:extLst>
            <a:ext uri="{FF2B5EF4-FFF2-40B4-BE49-F238E27FC236}">
              <a16:creationId xmlns:a16="http://schemas.microsoft.com/office/drawing/2014/main" id="{00000000-0008-0000-14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0" name="AutoShape 59" descr="times">
          <a:extLst>
            <a:ext uri="{FF2B5EF4-FFF2-40B4-BE49-F238E27FC236}">
              <a16:creationId xmlns:a16="http://schemas.microsoft.com/office/drawing/2014/main" id="{00000000-0008-0000-14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1" name="AutoShape 61" descr="times">
          <a:extLst>
            <a:ext uri="{FF2B5EF4-FFF2-40B4-BE49-F238E27FC236}">
              <a16:creationId xmlns:a16="http://schemas.microsoft.com/office/drawing/2014/main" id="{00000000-0008-0000-14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2" name="AutoShape 52" descr="times">
          <a:extLst>
            <a:ext uri="{FF2B5EF4-FFF2-40B4-BE49-F238E27FC236}">
              <a16:creationId xmlns:a16="http://schemas.microsoft.com/office/drawing/2014/main" id="{00000000-0008-0000-14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3" name="AutoShape 54" descr="times">
          <a:extLst>
            <a:ext uri="{FF2B5EF4-FFF2-40B4-BE49-F238E27FC236}">
              <a16:creationId xmlns:a16="http://schemas.microsoft.com/office/drawing/2014/main" id="{00000000-0008-0000-14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4" name="AutoShape 56" descr="times">
          <a:extLst>
            <a:ext uri="{FF2B5EF4-FFF2-40B4-BE49-F238E27FC236}">
              <a16:creationId xmlns:a16="http://schemas.microsoft.com/office/drawing/2014/main" id="{00000000-0008-0000-14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5" name="AutoShape 59" descr="times">
          <a:extLst>
            <a:ext uri="{FF2B5EF4-FFF2-40B4-BE49-F238E27FC236}">
              <a16:creationId xmlns:a16="http://schemas.microsoft.com/office/drawing/2014/main" id="{00000000-0008-0000-14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36" name="AutoShape 61" descr="times">
          <a:extLst>
            <a:ext uri="{FF2B5EF4-FFF2-40B4-BE49-F238E27FC236}">
              <a16:creationId xmlns:a16="http://schemas.microsoft.com/office/drawing/2014/main" id="{00000000-0008-0000-14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37" name="AutoShape 52" descr="times">
          <a:extLst>
            <a:ext uri="{FF2B5EF4-FFF2-40B4-BE49-F238E27FC236}">
              <a16:creationId xmlns:a16="http://schemas.microsoft.com/office/drawing/2014/main" id="{00000000-0008-0000-14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38" name="AutoShape 54" descr="times">
          <a:extLst>
            <a:ext uri="{FF2B5EF4-FFF2-40B4-BE49-F238E27FC236}">
              <a16:creationId xmlns:a16="http://schemas.microsoft.com/office/drawing/2014/main" id="{00000000-0008-0000-14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39" name="AutoShape 56" descr="times">
          <a:extLst>
            <a:ext uri="{FF2B5EF4-FFF2-40B4-BE49-F238E27FC236}">
              <a16:creationId xmlns:a16="http://schemas.microsoft.com/office/drawing/2014/main" id="{00000000-0008-0000-14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0" name="AutoShape 59" descr="times">
          <a:extLst>
            <a:ext uri="{FF2B5EF4-FFF2-40B4-BE49-F238E27FC236}">
              <a16:creationId xmlns:a16="http://schemas.microsoft.com/office/drawing/2014/main" id="{00000000-0008-0000-14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1" name="AutoShape 61" descr="times">
          <a:extLst>
            <a:ext uri="{FF2B5EF4-FFF2-40B4-BE49-F238E27FC236}">
              <a16:creationId xmlns:a16="http://schemas.microsoft.com/office/drawing/2014/main" id="{00000000-0008-0000-14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2" name="AutoShape 52" descr="times">
          <a:extLst>
            <a:ext uri="{FF2B5EF4-FFF2-40B4-BE49-F238E27FC236}">
              <a16:creationId xmlns:a16="http://schemas.microsoft.com/office/drawing/2014/main" id="{00000000-0008-0000-14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3" name="AutoShape 54" descr="times">
          <a:extLst>
            <a:ext uri="{FF2B5EF4-FFF2-40B4-BE49-F238E27FC236}">
              <a16:creationId xmlns:a16="http://schemas.microsoft.com/office/drawing/2014/main" id="{00000000-0008-0000-14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4" name="AutoShape 56" descr="times">
          <a:extLst>
            <a:ext uri="{FF2B5EF4-FFF2-40B4-BE49-F238E27FC236}">
              <a16:creationId xmlns:a16="http://schemas.microsoft.com/office/drawing/2014/main" id="{00000000-0008-0000-14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5" name="AutoShape 59" descr="times">
          <a:extLst>
            <a:ext uri="{FF2B5EF4-FFF2-40B4-BE49-F238E27FC236}">
              <a16:creationId xmlns:a16="http://schemas.microsoft.com/office/drawing/2014/main" id="{00000000-0008-0000-14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6" name="AutoShape 61" descr="times">
          <a:extLst>
            <a:ext uri="{FF2B5EF4-FFF2-40B4-BE49-F238E27FC236}">
              <a16:creationId xmlns:a16="http://schemas.microsoft.com/office/drawing/2014/main" id="{00000000-0008-0000-14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7" name="AutoShape 52" descr="times">
          <a:extLst>
            <a:ext uri="{FF2B5EF4-FFF2-40B4-BE49-F238E27FC236}">
              <a16:creationId xmlns:a16="http://schemas.microsoft.com/office/drawing/2014/main" id="{00000000-0008-0000-14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8" name="AutoShape 54" descr="times">
          <a:extLst>
            <a:ext uri="{FF2B5EF4-FFF2-40B4-BE49-F238E27FC236}">
              <a16:creationId xmlns:a16="http://schemas.microsoft.com/office/drawing/2014/main" id="{00000000-0008-0000-14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49" name="AutoShape 56" descr="times">
          <a:extLst>
            <a:ext uri="{FF2B5EF4-FFF2-40B4-BE49-F238E27FC236}">
              <a16:creationId xmlns:a16="http://schemas.microsoft.com/office/drawing/2014/main" id="{00000000-0008-0000-14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0" name="AutoShape 59" descr="times">
          <a:extLst>
            <a:ext uri="{FF2B5EF4-FFF2-40B4-BE49-F238E27FC236}">
              <a16:creationId xmlns:a16="http://schemas.microsoft.com/office/drawing/2014/main" id="{00000000-0008-0000-14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1" name="AutoShape 61" descr="times">
          <a:extLst>
            <a:ext uri="{FF2B5EF4-FFF2-40B4-BE49-F238E27FC236}">
              <a16:creationId xmlns:a16="http://schemas.microsoft.com/office/drawing/2014/main" id="{00000000-0008-0000-14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2" name="AutoShape 52" descr="times">
          <a:extLst>
            <a:ext uri="{FF2B5EF4-FFF2-40B4-BE49-F238E27FC236}">
              <a16:creationId xmlns:a16="http://schemas.microsoft.com/office/drawing/2014/main" id="{00000000-0008-0000-14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3" name="AutoShape 54" descr="times">
          <a:extLst>
            <a:ext uri="{FF2B5EF4-FFF2-40B4-BE49-F238E27FC236}">
              <a16:creationId xmlns:a16="http://schemas.microsoft.com/office/drawing/2014/main" id="{00000000-0008-0000-14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4" name="AutoShape 56" descr="times">
          <a:extLst>
            <a:ext uri="{FF2B5EF4-FFF2-40B4-BE49-F238E27FC236}">
              <a16:creationId xmlns:a16="http://schemas.microsoft.com/office/drawing/2014/main" id="{00000000-0008-0000-14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5" name="AutoShape 59" descr="times">
          <a:extLst>
            <a:ext uri="{FF2B5EF4-FFF2-40B4-BE49-F238E27FC236}">
              <a16:creationId xmlns:a16="http://schemas.microsoft.com/office/drawing/2014/main" id="{00000000-0008-0000-14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56" name="AutoShape 61" descr="times">
          <a:extLst>
            <a:ext uri="{FF2B5EF4-FFF2-40B4-BE49-F238E27FC236}">
              <a16:creationId xmlns:a16="http://schemas.microsoft.com/office/drawing/2014/main" id="{00000000-0008-0000-14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57" name="AutoShape 52" descr="times">
          <a:extLst>
            <a:ext uri="{FF2B5EF4-FFF2-40B4-BE49-F238E27FC236}">
              <a16:creationId xmlns:a16="http://schemas.microsoft.com/office/drawing/2014/main" id="{00000000-0008-0000-14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58" name="AutoShape 54" descr="times">
          <a:extLst>
            <a:ext uri="{FF2B5EF4-FFF2-40B4-BE49-F238E27FC236}">
              <a16:creationId xmlns:a16="http://schemas.microsoft.com/office/drawing/2014/main" id="{00000000-0008-0000-14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59" name="AutoShape 56" descr="times">
          <a:extLst>
            <a:ext uri="{FF2B5EF4-FFF2-40B4-BE49-F238E27FC236}">
              <a16:creationId xmlns:a16="http://schemas.microsoft.com/office/drawing/2014/main" id="{00000000-0008-0000-14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0" name="AutoShape 59" descr="times">
          <a:extLst>
            <a:ext uri="{FF2B5EF4-FFF2-40B4-BE49-F238E27FC236}">
              <a16:creationId xmlns:a16="http://schemas.microsoft.com/office/drawing/2014/main" id="{00000000-0008-0000-14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1" name="AutoShape 61" descr="times">
          <a:extLst>
            <a:ext uri="{FF2B5EF4-FFF2-40B4-BE49-F238E27FC236}">
              <a16:creationId xmlns:a16="http://schemas.microsoft.com/office/drawing/2014/main" id="{00000000-0008-0000-14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2" name="AutoShape 52" descr="times">
          <a:extLst>
            <a:ext uri="{FF2B5EF4-FFF2-40B4-BE49-F238E27FC236}">
              <a16:creationId xmlns:a16="http://schemas.microsoft.com/office/drawing/2014/main" id="{00000000-0008-0000-14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3" name="AutoShape 54" descr="times">
          <a:extLst>
            <a:ext uri="{FF2B5EF4-FFF2-40B4-BE49-F238E27FC236}">
              <a16:creationId xmlns:a16="http://schemas.microsoft.com/office/drawing/2014/main" id="{00000000-0008-0000-14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4" name="AutoShape 56" descr="times">
          <a:extLst>
            <a:ext uri="{FF2B5EF4-FFF2-40B4-BE49-F238E27FC236}">
              <a16:creationId xmlns:a16="http://schemas.microsoft.com/office/drawing/2014/main" id="{00000000-0008-0000-14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5" name="AutoShape 59" descr="times">
          <a:extLst>
            <a:ext uri="{FF2B5EF4-FFF2-40B4-BE49-F238E27FC236}">
              <a16:creationId xmlns:a16="http://schemas.microsoft.com/office/drawing/2014/main" id="{00000000-0008-0000-14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566" name="AutoShape 61" descr="times">
          <a:extLst>
            <a:ext uri="{FF2B5EF4-FFF2-40B4-BE49-F238E27FC236}">
              <a16:creationId xmlns:a16="http://schemas.microsoft.com/office/drawing/2014/main" id="{00000000-0008-0000-14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67" name="AutoShape 52" descr="times">
          <a:extLst>
            <a:ext uri="{FF2B5EF4-FFF2-40B4-BE49-F238E27FC236}">
              <a16:creationId xmlns:a16="http://schemas.microsoft.com/office/drawing/2014/main" id="{00000000-0008-0000-14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68" name="AutoShape 54" descr="times">
          <a:extLst>
            <a:ext uri="{FF2B5EF4-FFF2-40B4-BE49-F238E27FC236}">
              <a16:creationId xmlns:a16="http://schemas.microsoft.com/office/drawing/2014/main" id="{00000000-0008-0000-14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69" name="AutoShape 56" descr="times">
          <a:extLst>
            <a:ext uri="{FF2B5EF4-FFF2-40B4-BE49-F238E27FC236}">
              <a16:creationId xmlns:a16="http://schemas.microsoft.com/office/drawing/2014/main" id="{00000000-0008-0000-14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70" name="AutoShape 59" descr="times">
          <a:extLst>
            <a:ext uri="{FF2B5EF4-FFF2-40B4-BE49-F238E27FC236}">
              <a16:creationId xmlns:a16="http://schemas.microsoft.com/office/drawing/2014/main" id="{00000000-0008-0000-14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71" name="AutoShape 61" descr="times">
          <a:extLst>
            <a:ext uri="{FF2B5EF4-FFF2-40B4-BE49-F238E27FC236}">
              <a16:creationId xmlns:a16="http://schemas.microsoft.com/office/drawing/2014/main" id="{00000000-0008-0000-14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72" name="AutoShape 52" descr="times">
          <a:extLst>
            <a:ext uri="{FF2B5EF4-FFF2-40B4-BE49-F238E27FC236}">
              <a16:creationId xmlns:a16="http://schemas.microsoft.com/office/drawing/2014/main" id="{00000000-0008-0000-14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73" name="AutoShape 54" descr="times">
          <a:extLst>
            <a:ext uri="{FF2B5EF4-FFF2-40B4-BE49-F238E27FC236}">
              <a16:creationId xmlns:a16="http://schemas.microsoft.com/office/drawing/2014/main" id="{00000000-0008-0000-14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574" name="AutoShape 56" descr="times">
          <a:extLst>
            <a:ext uri="{FF2B5EF4-FFF2-40B4-BE49-F238E27FC236}">
              <a16:creationId xmlns:a16="http://schemas.microsoft.com/office/drawing/2014/main" id="{00000000-0008-0000-14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5" name="AutoShape 52" descr="times">
          <a:extLst>
            <a:ext uri="{FF2B5EF4-FFF2-40B4-BE49-F238E27FC236}">
              <a16:creationId xmlns:a16="http://schemas.microsoft.com/office/drawing/2014/main" id="{00000000-0008-0000-14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6" name="AutoShape 54" descr="times">
          <a:extLst>
            <a:ext uri="{FF2B5EF4-FFF2-40B4-BE49-F238E27FC236}">
              <a16:creationId xmlns:a16="http://schemas.microsoft.com/office/drawing/2014/main" id="{00000000-0008-0000-14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7" name="AutoShape 56" descr="times">
          <a:extLst>
            <a:ext uri="{FF2B5EF4-FFF2-40B4-BE49-F238E27FC236}">
              <a16:creationId xmlns:a16="http://schemas.microsoft.com/office/drawing/2014/main" id="{00000000-0008-0000-14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8" name="AutoShape 59" descr="times">
          <a:extLst>
            <a:ext uri="{FF2B5EF4-FFF2-40B4-BE49-F238E27FC236}">
              <a16:creationId xmlns:a16="http://schemas.microsoft.com/office/drawing/2014/main" id="{00000000-0008-0000-14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79" name="AutoShape 61" descr="times">
          <a:extLst>
            <a:ext uri="{FF2B5EF4-FFF2-40B4-BE49-F238E27FC236}">
              <a16:creationId xmlns:a16="http://schemas.microsoft.com/office/drawing/2014/main" id="{00000000-0008-0000-14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0" name="AutoShape 52" descr="times">
          <a:extLst>
            <a:ext uri="{FF2B5EF4-FFF2-40B4-BE49-F238E27FC236}">
              <a16:creationId xmlns:a16="http://schemas.microsoft.com/office/drawing/2014/main" id="{00000000-0008-0000-14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1" name="AutoShape 54" descr="times">
          <a:extLst>
            <a:ext uri="{FF2B5EF4-FFF2-40B4-BE49-F238E27FC236}">
              <a16:creationId xmlns:a16="http://schemas.microsoft.com/office/drawing/2014/main" id="{00000000-0008-0000-14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2" name="AutoShape 56" descr="times">
          <a:extLst>
            <a:ext uri="{FF2B5EF4-FFF2-40B4-BE49-F238E27FC236}">
              <a16:creationId xmlns:a16="http://schemas.microsoft.com/office/drawing/2014/main" id="{00000000-0008-0000-14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3" name="AutoShape 59" descr="times">
          <a:extLst>
            <a:ext uri="{FF2B5EF4-FFF2-40B4-BE49-F238E27FC236}">
              <a16:creationId xmlns:a16="http://schemas.microsoft.com/office/drawing/2014/main" id="{00000000-0008-0000-14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584" name="AutoShape 61" descr="times">
          <a:extLst>
            <a:ext uri="{FF2B5EF4-FFF2-40B4-BE49-F238E27FC236}">
              <a16:creationId xmlns:a16="http://schemas.microsoft.com/office/drawing/2014/main" id="{00000000-0008-0000-14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85" name="AutoShape 52" descr="times">
          <a:extLst>
            <a:ext uri="{FF2B5EF4-FFF2-40B4-BE49-F238E27FC236}">
              <a16:creationId xmlns:a16="http://schemas.microsoft.com/office/drawing/2014/main" id="{00000000-0008-0000-14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86" name="AutoShape 54" descr="times">
          <a:extLst>
            <a:ext uri="{FF2B5EF4-FFF2-40B4-BE49-F238E27FC236}">
              <a16:creationId xmlns:a16="http://schemas.microsoft.com/office/drawing/2014/main" id="{00000000-0008-0000-14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87" name="AutoShape 56" descr="times">
          <a:extLst>
            <a:ext uri="{FF2B5EF4-FFF2-40B4-BE49-F238E27FC236}">
              <a16:creationId xmlns:a16="http://schemas.microsoft.com/office/drawing/2014/main" id="{00000000-0008-0000-14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88" name="AutoShape 59" descr="times">
          <a:extLst>
            <a:ext uri="{FF2B5EF4-FFF2-40B4-BE49-F238E27FC236}">
              <a16:creationId xmlns:a16="http://schemas.microsoft.com/office/drawing/2014/main" id="{00000000-0008-0000-14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89" name="AutoShape 61" descr="times">
          <a:extLst>
            <a:ext uri="{FF2B5EF4-FFF2-40B4-BE49-F238E27FC236}">
              <a16:creationId xmlns:a16="http://schemas.microsoft.com/office/drawing/2014/main" id="{00000000-0008-0000-14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0" name="AutoShape 52" descr="times">
          <a:extLst>
            <a:ext uri="{FF2B5EF4-FFF2-40B4-BE49-F238E27FC236}">
              <a16:creationId xmlns:a16="http://schemas.microsoft.com/office/drawing/2014/main" id="{00000000-0008-0000-14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1" name="AutoShape 54" descr="times">
          <a:extLst>
            <a:ext uri="{FF2B5EF4-FFF2-40B4-BE49-F238E27FC236}">
              <a16:creationId xmlns:a16="http://schemas.microsoft.com/office/drawing/2014/main" id="{00000000-0008-0000-14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2" name="AutoShape 56" descr="times">
          <a:extLst>
            <a:ext uri="{FF2B5EF4-FFF2-40B4-BE49-F238E27FC236}">
              <a16:creationId xmlns:a16="http://schemas.microsoft.com/office/drawing/2014/main" id="{00000000-0008-0000-14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3" name="AutoShape 59" descr="times">
          <a:extLst>
            <a:ext uri="{FF2B5EF4-FFF2-40B4-BE49-F238E27FC236}">
              <a16:creationId xmlns:a16="http://schemas.microsoft.com/office/drawing/2014/main" id="{00000000-0008-0000-14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4" name="AutoShape 61" descr="times">
          <a:extLst>
            <a:ext uri="{FF2B5EF4-FFF2-40B4-BE49-F238E27FC236}">
              <a16:creationId xmlns:a16="http://schemas.microsoft.com/office/drawing/2014/main" id="{00000000-0008-0000-14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5" name="AutoShape 52" descr="times">
          <a:extLst>
            <a:ext uri="{FF2B5EF4-FFF2-40B4-BE49-F238E27FC236}">
              <a16:creationId xmlns:a16="http://schemas.microsoft.com/office/drawing/2014/main" id="{00000000-0008-0000-14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6" name="AutoShape 54" descr="times">
          <a:extLst>
            <a:ext uri="{FF2B5EF4-FFF2-40B4-BE49-F238E27FC236}">
              <a16:creationId xmlns:a16="http://schemas.microsoft.com/office/drawing/2014/main" id="{00000000-0008-0000-14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7" name="AutoShape 56" descr="times">
          <a:extLst>
            <a:ext uri="{FF2B5EF4-FFF2-40B4-BE49-F238E27FC236}">
              <a16:creationId xmlns:a16="http://schemas.microsoft.com/office/drawing/2014/main" id="{00000000-0008-0000-14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8" name="AutoShape 59" descr="times">
          <a:extLst>
            <a:ext uri="{FF2B5EF4-FFF2-40B4-BE49-F238E27FC236}">
              <a16:creationId xmlns:a16="http://schemas.microsoft.com/office/drawing/2014/main" id="{00000000-0008-0000-14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599" name="AutoShape 61" descr="times">
          <a:extLst>
            <a:ext uri="{FF2B5EF4-FFF2-40B4-BE49-F238E27FC236}">
              <a16:creationId xmlns:a16="http://schemas.microsoft.com/office/drawing/2014/main" id="{00000000-0008-0000-14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00" name="AutoShape 52" descr="times">
          <a:extLst>
            <a:ext uri="{FF2B5EF4-FFF2-40B4-BE49-F238E27FC236}">
              <a16:creationId xmlns:a16="http://schemas.microsoft.com/office/drawing/2014/main" id="{00000000-0008-0000-14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01" name="AutoShape 54" descr="times">
          <a:extLst>
            <a:ext uri="{FF2B5EF4-FFF2-40B4-BE49-F238E27FC236}">
              <a16:creationId xmlns:a16="http://schemas.microsoft.com/office/drawing/2014/main" id="{00000000-0008-0000-14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02" name="AutoShape 56" descr="times">
          <a:extLst>
            <a:ext uri="{FF2B5EF4-FFF2-40B4-BE49-F238E27FC236}">
              <a16:creationId xmlns:a16="http://schemas.microsoft.com/office/drawing/2014/main" id="{00000000-0008-0000-14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03" name="AutoShape 59" descr="times">
          <a:extLst>
            <a:ext uri="{FF2B5EF4-FFF2-40B4-BE49-F238E27FC236}">
              <a16:creationId xmlns:a16="http://schemas.microsoft.com/office/drawing/2014/main" id="{00000000-0008-0000-14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04" name="AutoShape 61" descr="times">
          <a:extLst>
            <a:ext uri="{FF2B5EF4-FFF2-40B4-BE49-F238E27FC236}">
              <a16:creationId xmlns:a16="http://schemas.microsoft.com/office/drawing/2014/main" id="{00000000-0008-0000-14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5" name="AutoShape 52" descr="times">
          <a:extLst>
            <a:ext uri="{FF2B5EF4-FFF2-40B4-BE49-F238E27FC236}">
              <a16:creationId xmlns:a16="http://schemas.microsoft.com/office/drawing/2014/main" id="{00000000-0008-0000-14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6" name="AutoShape 54" descr="times">
          <a:extLst>
            <a:ext uri="{FF2B5EF4-FFF2-40B4-BE49-F238E27FC236}">
              <a16:creationId xmlns:a16="http://schemas.microsoft.com/office/drawing/2014/main" id="{00000000-0008-0000-14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7" name="AutoShape 56" descr="times">
          <a:extLst>
            <a:ext uri="{FF2B5EF4-FFF2-40B4-BE49-F238E27FC236}">
              <a16:creationId xmlns:a16="http://schemas.microsoft.com/office/drawing/2014/main" id="{00000000-0008-0000-14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8" name="AutoShape 59" descr="times">
          <a:extLst>
            <a:ext uri="{FF2B5EF4-FFF2-40B4-BE49-F238E27FC236}">
              <a16:creationId xmlns:a16="http://schemas.microsoft.com/office/drawing/2014/main" id="{00000000-0008-0000-14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09" name="AutoShape 61" descr="times">
          <a:extLst>
            <a:ext uri="{FF2B5EF4-FFF2-40B4-BE49-F238E27FC236}">
              <a16:creationId xmlns:a16="http://schemas.microsoft.com/office/drawing/2014/main" id="{00000000-0008-0000-14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10" name="AutoShape 52" descr="times">
          <a:extLst>
            <a:ext uri="{FF2B5EF4-FFF2-40B4-BE49-F238E27FC236}">
              <a16:creationId xmlns:a16="http://schemas.microsoft.com/office/drawing/2014/main" id="{00000000-0008-0000-14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11" name="AutoShape 54" descr="times">
          <a:extLst>
            <a:ext uri="{FF2B5EF4-FFF2-40B4-BE49-F238E27FC236}">
              <a16:creationId xmlns:a16="http://schemas.microsoft.com/office/drawing/2014/main" id="{00000000-0008-0000-14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12" name="AutoShape 56" descr="times">
          <a:extLst>
            <a:ext uri="{FF2B5EF4-FFF2-40B4-BE49-F238E27FC236}">
              <a16:creationId xmlns:a16="http://schemas.microsoft.com/office/drawing/2014/main" id="{00000000-0008-0000-14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13" name="AutoShape 59" descr="times">
          <a:extLst>
            <a:ext uri="{FF2B5EF4-FFF2-40B4-BE49-F238E27FC236}">
              <a16:creationId xmlns:a16="http://schemas.microsoft.com/office/drawing/2014/main" id="{00000000-0008-0000-14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14" name="AutoShape 61" descr="times">
          <a:extLst>
            <a:ext uri="{FF2B5EF4-FFF2-40B4-BE49-F238E27FC236}">
              <a16:creationId xmlns:a16="http://schemas.microsoft.com/office/drawing/2014/main" id="{00000000-0008-0000-14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5" name="AutoShape 52" descr="times">
          <a:extLst>
            <a:ext uri="{FF2B5EF4-FFF2-40B4-BE49-F238E27FC236}">
              <a16:creationId xmlns:a16="http://schemas.microsoft.com/office/drawing/2014/main" id="{00000000-0008-0000-14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6" name="AutoShape 54" descr="times">
          <a:extLst>
            <a:ext uri="{FF2B5EF4-FFF2-40B4-BE49-F238E27FC236}">
              <a16:creationId xmlns:a16="http://schemas.microsoft.com/office/drawing/2014/main" id="{00000000-0008-0000-14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7" name="AutoShape 56" descr="times">
          <a:extLst>
            <a:ext uri="{FF2B5EF4-FFF2-40B4-BE49-F238E27FC236}">
              <a16:creationId xmlns:a16="http://schemas.microsoft.com/office/drawing/2014/main" id="{00000000-0008-0000-14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8" name="AutoShape 59" descr="times">
          <a:extLst>
            <a:ext uri="{FF2B5EF4-FFF2-40B4-BE49-F238E27FC236}">
              <a16:creationId xmlns:a16="http://schemas.microsoft.com/office/drawing/2014/main" id="{00000000-0008-0000-14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19" name="AutoShape 61" descr="times">
          <a:extLst>
            <a:ext uri="{FF2B5EF4-FFF2-40B4-BE49-F238E27FC236}">
              <a16:creationId xmlns:a16="http://schemas.microsoft.com/office/drawing/2014/main" id="{00000000-0008-0000-14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20" name="AutoShape 52" descr="times">
          <a:extLst>
            <a:ext uri="{FF2B5EF4-FFF2-40B4-BE49-F238E27FC236}">
              <a16:creationId xmlns:a16="http://schemas.microsoft.com/office/drawing/2014/main" id="{00000000-0008-0000-14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21" name="AutoShape 54" descr="times">
          <a:extLst>
            <a:ext uri="{FF2B5EF4-FFF2-40B4-BE49-F238E27FC236}">
              <a16:creationId xmlns:a16="http://schemas.microsoft.com/office/drawing/2014/main" id="{00000000-0008-0000-14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22" name="AutoShape 56" descr="times">
          <a:extLst>
            <a:ext uri="{FF2B5EF4-FFF2-40B4-BE49-F238E27FC236}">
              <a16:creationId xmlns:a16="http://schemas.microsoft.com/office/drawing/2014/main" id="{00000000-0008-0000-14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3" name="AutoShape 52" descr="times">
          <a:extLst>
            <a:ext uri="{FF2B5EF4-FFF2-40B4-BE49-F238E27FC236}">
              <a16:creationId xmlns:a16="http://schemas.microsoft.com/office/drawing/2014/main" id="{00000000-0008-0000-14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4" name="AutoShape 54" descr="times">
          <a:extLst>
            <a:ext uri="{FF2B5EF4-FFF2-40B4-BE49-F238E27FC236}">
              <a16:creationId xmlns:a16="http://schemas.microsoft.com/office/drawing/2014/main" id="{00000000-0008-0000-14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5" name="AutoShape 56" descr="times">
          <a:extLst>
            <a:ext uri="{FF2B5EF4-FFF2-40B4-BE49-F238E27FC236}">
              <a16:creationId xmlns:a16="http://schemas.microsoft.com/office/drawing/2014/main" id="{00000000-0008-0000-14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6" name="AutoShape 59" descr="times">
          <a:extLst>
            <a:ext uri="{FF2B5EF4-FFF2-40B4-BE49-F238E27FC236}">
              <a16:creationId xmlns:a16="http://schemas.microsoft.com/office/drawing/2014/main" id="{00000000-0008-0000-14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7" name="AutoShape 61" descr="times">
          <a:extLst>
            <a:ext uri="{FF2B5EF4-FFF2-40B4-BE49-F238E27FC236}">
              <a16:creationId xmlns:a16="http://schemas.microsoft.com/office/drawing/2014/main" id="{00000000-0008-0000-14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8" name="AutoShape 52" descr="times">
          <a:extLst>
            <a:ext uri="{FF2B5EF4-FFF2-40B4-BE49-F238E27FC236}">
              <a16:creationId xmlns:a16="http://schemas.microsoft.com/office/drawing/2014/main" id="{00000000-0008-0000-14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29" name="AutoShape 54" descr="times">
          <a:extLst>
            <a:ext uri="{FF2B5EF4-FFF2-40B4-BE49-F238E27FC236}">
              <a16:creationId xmlns:a16="http://schemas.microsoft.com/office/drawing/2014/main" id="{00000000-0008-0000-14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30" name="AutoShape 56" descr="times">
          <a:extLst>
            <a:ext uri="{FF2B5EF4-FFF2-40B4-BE49-F238E27FC236}">
              <a16:creationId xmlns:a16="http://schemas.microsoft.com/office/drawing/2014/main" id="{00000000-0008-0000-14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31" name="AutoShape 59" descr="times">
          <a:extLst>
            <a:ext uri="{FF2B5EF4-FFF2-40B4-BE49-F238E27FC236}">
              <a16:creationId xmlns:a16="http://schemas.microsoft.com/office/drawing/2014/main" id="{00000000-0008-0000-14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32" name="AutoShape 61" descr="times">
          <a:extLst>
            <a:ext uri="{FF2B5EF4-FFF2-40B4-BE49-F238E27FC236}">
              <a16:creationId xmlns:a16="http://schemas.microsoft.com/office/drawing/2014/main" id="{00000000-0008-0000-14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3" name="AutoShape 52" descr="times">
          <a:extLst>
            <a:ext uri="{FF2B5EF4-FFF2-40B4-BE49-F238E27FC236}">
              <a16:creationId xmlns:a16="http://schemas.microsoft.com/office/drawing/2014/main" id="{00000000-0008-0000-14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4" name="AutoShape 54" descr="times">
          <a:extLst>
            <a:ext uri="{FF2B5EF4-FFF2-40B4-BE49-F238E27FC236}">
              <a16:creationId xmlns:a16="http://schemas.microsoft.com/office/drawing/2014/main" id="{00000000-0008-0000-14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5" name="AutoShape 56" descr="times">
          <a:extLst>
            <a:ext uri="{FF2B5EF4-FFF2-40B4-BE49-F238E27FC236}">
              <a16:creationId xmlns:a16="http://schemas.microsoft.com/office/drawing/2014/main" id="{00000000-0008-0000-14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6" name="AutoShape 59" descr="times">
          <a:extLst>
            <a:ext uri="{FF2B5EF4-FFF2-40B4-BE49-F238E27FC236}">
              <a16:creationId xmlns:a16="http://schemas.microsoft.com/office/drawing/2014/main" id="{00000000-0008-0000-14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7" name="AutoShape 61" descr="times">
          <a:extLst>
            <a:ext uri="{FF2B5EF4-FFF2-40B4-BE49-F238E27FC236}">
              <a16:creationId xmlns:a16="http://schemas.microsoft.com/office/drawing/2014/main" id="{00000000-0008-0000-14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8" name="AutoShape 52" descr="times">
          <a:extLst>
            <a:ext uri="{FF2B5EF4-FFF2-40B4-BE49-F238E27FC236}">
              <a16:creationId xmlns:a16="http://schemas.microsoft.com/office/drawing/2014/main" id="{00000000-0008-0000-14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39" name="AutoShape 54" descr="times">
          <a:extLst>
            <a:ext uri="{FF2B5EF4-FFF2-40B4-BE49-F238E27FC236}">
              <a16:creationId xmlns:a16="http://schemas.microsoft.com/office/drawing/2014/main" id="{00000000-0008-0000-14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0" name="AutoShape 56" descr="times">
          <a:extLst>
            <a:ext uri="{FF2B5EF4-FFF2-40B4-BE49-F238E27FC236}">
              <a16:creationId xmlns:a16="http://schemas.microsoft.com/office/drawing/2014/main" id="{00000000-0008-0000-14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1" name="AutoShape 59" descr="times">
          <a:extLst>
            <a:ext uri="{FF2B5EF4-FFF2-40B4-BE49-F238E27FC236}">
              <a16:creationId xmlns:a16="http://schemas.microsoft.com/office/drawing/2014/main" id="{00000000-0008-0000-14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2" name="AutoShape 61" descr="times">
          <a:extLst>
            <a:ext uri="{FF2B5EF4-FFF2-40B4-BE49-F238E27FC236}">
              <a16:creationId xmlns:a16="http://schemas.microsoft.com/office/drawing/2014/main" id="{00000000-0008-0000-14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3" name="AutoShape 52" descr="times">
          <a:extLst>
            <a:ext uri="{FF2B5EF4-FFF2-40B4-BE49-F238E27FC236}">
              <a16:creationId xmlns:a16="http://schemas.microsoft.com/office/drawing/2014/main" id="{00000000-0008-0000-14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4" name="AutoShape 54" descr="times">
          <a:extLst>
            <a:ext uri="{FF2B5EF4-FFF2-40B4-BE49-F238E27FC236}">
              <a16:creationId xmlns:a16="http://schemas.microsoft.com/office/drawing/2014/main" id="{00000000-0008-0000-14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5" name="AutoShape 56" descr="times">
          <a:extLst>
            <a:ext uri="{FF2B5EF4-FFF2-40B4-BE49-F238E27FC236}">
              <a16:creationId xmlns:a16="http://schemas.microsoft.com/office/drawing/2014/main" id="{00000000-0008-0000-14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6" name="AutoShape 59" descr="times">
          <a:extLst>
            <a:ext uri="{FF2B5EF4-FFF2-40B4-BE49-F238E27FC236}">
              <a16:creationId xmlns:a16="http://schemas.microsoft.com/office/drawing/2014/main" id="{00000000-0008-0000-14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7" name="AutoShape 61" descr="times">
          <a:extLst>
            <a:ext uri="{FF2B5EF4-FFF2-40B4-BE49-F238E27FC236}">
              <a16:creationId xmlns:a16="http://schemas.microsoft.com/office/drawing/2014/main" id="{00000000-0008-0000-14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8" name="AutoShape 52" descr="times">
          <a:extLst>
            <a:ext uri="{FF2B5EF4-FFF2-40B4-BE49-F238E27FC236}">
              <a16:creationId xmlns:a16="http://schemas.microsoft.com/office/drawing/2014/main" id="{00000000-0008-0000-14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49" name="AutoShape 54" descr="times">
          <a:extLst>
            <a:ext uri="{FF2B5EF4-FFF2-40B4-BE49-F238E27FC236}">
              <a16:creationId xmlns:a16="http://schemas.microsoft.com/office/drawing/2014/main" id="{00000000-0008-0000-14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50" name="AutoShape 56" descr="times">
          <a:extLst>
            <a:ext uri="{FF2B5EF4-FFF2-40B4-BE49-F238E27FC236}">
              <a16:creationId xmlns:a16="http://schemas.microsoft.com/office/drawing/2014/main" id="{00000000-0008-0000-14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51" name="AutoShape 59" descr="times">
          <a:extLst>
            <a:ext uri="{FF2B5EF4-FFF2-40B4-BE49-F238E27FC236}">
              <a16:creationId xmlns:a16="http://schemas.microsoft.com/office/drawing/2014/main" id="{00000000-0008-0000-14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52" name="AutoShape 61" descr="times">
          <a:extLst>
            <a:ext uri="{FF2B5EF4-FFF2-40B4-BE49-F238E27FC236}">
              <a16:creationId xmlns:a16="http://schemas.microsoft.com/office/drawing/2014/main" id="{00000000-0008-0000-14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3" name="AutoShape 52" descr="times">
          <a:extLst>
            <a:ext uri="{FF2B5EF4-FFF2-40B4-BE49-F238E27FC236}">
              <a16:creationId xmlns:a16="http://schemas.microsoft.com/office/drawing/2014/main" id="{00000000-0008-0000-14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4" name="AutoShape 54" descr="times">
          <a:extLst>
            <a:ext uri="{FF2B5EF4-FFF2-40B4-BE49-F238E27FC236}">
              <a16:creationId xmlns:a16="http://schemas.microsoft.com/office/drawing/2014/main" id="{00000000-0008-0000-14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5" name="AutoShape 56" descr="times">
          <a:extLst>
            <a:ext uri="{FF2B5EF4-FFF2-40B4-BE49-F238E27FC236}">
              <a16:creationId xmlns:a16="http://schemas.microsoft.com/office/drawing/2014/main" id="{00000000-0008-0000-14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6" name="AutoShape 59" descr="times">
          <a:extLst>
            <a:ext uri="{FF2B5EF4-FFF2-40B4-BE49-F238E27FC236}">
              <a16:creationId xmlns:a16="http://schemas.microsoft.com/office/drawing/2014/main" id="{00000000-0008-0000-14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7" name="AutoShape 61" descr="times">
          <a:extLst>
            <a:ext uri="{FF2B5EF4-FFF2-40B4-BE49-F238E27FC236}">
              <a16:creationId xmlns:a16="http://schemas.microsoft.com/office/drawing/2014/main" id="{00000000-0008-0000-14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8" name="AutoShape 52" descr="times">
          <a:extLst>
            <a:ext uri="{FF2B5EF4-FFF2-40B4-BE49-F238E27FC236}">
              <a16:creationId xmlns:a16="http://schemas.microsoft.com/office/drawing/2014/main" id="{00000000-0008-0000-14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59" name="AutoShape 54" descr="times">
          <a:extLst>
            <a:ext uri="{FF2B5EF4-FFF2-40B4-BE49-F238E27FC236}">
              <a16:creationId xmlns:a16="http://schemas.microsoft.com/office/drawing/2014/main" id="{00000000-0008-0000-14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60" name="AutoShape 56" descr="times">
          <a:extLst>
            <a:ext uri="{FF2B5EF4-FFF2-40B4-BE49-F238E27FC236}">
              <a16:creationId xmlns:a16="http://schemas.microsoft.com/office/drawing/2014/main" id="{00000000-0008-0000-14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61" name="AutoShape 59" descr="times">
          <a:extLst>
            <a:ext uri="{FF2B5EF4-FFF2-40B4-BE49-F238E27FC236}">
              <a16:creationId xmlns:a16="http://schemas.microsoft.com/office/drawing/2014/main" id="{00000000-0008-0000-14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62" name="AutoShape 61" descr="times">
          <a:extLst>
            <a:ext uri="{FF2B5EF4-FFF2-40B4-BE49-F238E27FC236}">
              <a16:creationId xmlns:a16="http://schemas.microsoft.com/office/drawing/2014/main" id="{00000000-0008-0000-14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3" name="AutoShape 52" descr="times">
          <a:extLst>
            <a:ext uri="{FF2B5EF4-FFF2-40B4-BE49-F238E27FC236}">
              <a16:creationId xmlns:a16="http://schemas.microsoft.com/office/drawing/2014/main" id="{00000000-0008-0000-14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4" name="AutoShape 54" descr="times">
          <a:extLst>
            <a:ext uri="{FF2B5EF4-FFF2-40B4-BE49-F238E27FC236}">
              <a16:creationId xmlns:a16="http://schemas.microsoft.com/office/drawing/2014/main" id="{00000000-0008-0000-14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5" name="AutoShape 56" descr="times">
          <a:extLst>
            <a:ext uri="{FF2B5EF4-FFF2-40B4-BE49-F238E27FC236}">
              <a16:creationId xmlns:a16="http://schemas.microsoft.com/office/drawing/2014/main" id="{00000000-0008-0000-14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6" name="AutoShape 59" descr="times">
          <a:extLst>
            <a:ext uri="{FF2B5EF4-FFF2-40B4-BE49-F238E27FC236}">
              <a16:creationId xmlns:a16="http://schemas.microsoft.com/office/drawing/2014/main" id="{00000000-0008-0000-14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7" name="AutoShape 61" descr="times">
          <a:extLst>
            <a:ext uri="{FF2B5EF4-FFF2-40B4-BE49-F238E27FC236}">
              <a16:creationId xmlns:a16="http://schemas.microsoft.com/office/drawing/2014/main" id="{00000000-0008-0000-14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8" name="AutoShape 52" descr="times">
          <a:extLst>
            <a:ext uri="{FF2B5EF4-FFF2-40B4-BE49-F238E27FC236}">
              <a16:creationId xmlns:a16="http://schemas.microsoft.com/office/drawing/2014/main" id="{00000000-0008-0000-14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69" name="AutoShape 54" descr="times">
          <a:extLst>
            <a:ext uri="{FF2B5EF4-FFF2-40B4-BE49-F238E27FC236}">
              <a16:creationId xmlns:a16="http://schemas.microsoft.com/office/drawing/2014/main" id="{00000000-0008-0000-14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70" name="AutoShape 56" descr="times">
          <a:extLst>
            <a:ext uri="{FF2B5EF4-FFF2-40B4-BE49-F238E27FC236}">
              <a16:creationId xmlns:a16="http://schemas.microsoft.com/office/drawing/2014/main" id="{00000000-0008-0000-14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1" name="AutoShape 52" descr="times">
          <a:extLst>
            <a:ext uri="{FF2B5EF4-FFF2-40B4-BE49-F238E27FC236}">
              <a16:creationId xmlns:a16="http://schemas.microsoft.com/office/drawing/2014/main" id="{00000000-0008-0000-14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2" name="AutoShape 54" descr="times">
          <a:extLst>
            <a:ext uri="{FF2B5EF4-FFF2-40B4-BE49-F238E27FC236}">
              <a16:creationId xmlns:a16="http://schemas.microsoft.com/office/drawing/2014/main" id="{00000000-0008-0000-14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3" name="AutoShape 56" descr="times">
          <a:extLst>
            <a:ext uri="{FF2B5EF4-FFF2-40B4-BE49-F238E27FC236}">
              <a16:creationId xmlns:a16="http://schemas.microsoft.com/office/drawing/2014/main" id="{00000000-0008-0000-14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4" name="AutoShape 59" descr="times">
          <a:extLst>
            <a:ext uri="{FF2B5EF4-FFF2-40B4-BE49-F238E27FC236}">
              <a16:creationId xmlns:a16="http://schemas.microsoft.com/office/drawing/2014/main" id="{00000000-0008-0000-14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5" name="AutoShape 61" descr="times">
          <a:extLst>
            <a:ext uri="{FF2B5EF4-FFF2-40B4-BE49-F238E27FC236}">
              <a16:creationId xmlns:a16="http://schemas.microsoft.com/office/drawing/2014/main" id="{00000000-0008-0000-14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6" name="AutoShape 52" descr="times">
          <a:extLst>
            <a:ext uri="{FF2B5EF4-FFF2-40B4-BE49-F238E27FC236}">
              <a16:creationId xmlns:a16="http://schemas.microsoft.com/office/drawing/2014/main" id="{00000000-0008-0000-14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7" name="AutoShape 54" descr="times">
          <a:extLst>
            <a:ext uri="{FF2B5EF4-FFF2-40B4-BE49-F238E27FC236}">
              <a16:creationId xmlns:a16="http://schemas.microsoft.com/office/drawing/2014/main" id="{00000000-0008-0000-14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8" name="AutoShape 56" descr="times">
          <a:extLst>
            <a:ext uri="{FF2B5EF4-FFF2-40B4-BE49-F238E27FC236}">
              <a16:creationId xmlns:a16="http://schemas.microsoft.com/office/drawing/2014/main" id="{00000000-0008-0000-14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79" name="AutoShape 59" descr="times">
          <a:extLst>
            <a:ext uri="{FF2B5EF4-FFF2-40B4-BE49-F238E27FC236}">
              <a16:creationId xmlns:a16="http://schemas.microsoft.com/office/drawing/2014/main" id="{00000000-0008-0000-14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680" name="AutoShape 61" descr="times">
          <a:extLst>
            <a:ext uri="{FF2B5EF4-FFF2-40B4-BE49-F238E27FC236}">
              <a16:creationId xmlns:a16="http://schemas.microsoft.com/office/drawing/2014/main" id="{00000000-0008-0000-14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1" name="AutoShape 52" descr="times">
          <a:extLst>
            <a:ext uri="{FF2B5EF4-FFF2-40B4-BE49-F238E27FC236}">
              <a16:creationId xmlns:a16="http://schemas.microsoft.com/office/drawing/2014/main" id="{00000000-0008-0000-14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2" name="AutoShape 54" descr="times">
          <a:extLst>
            <a:ext uri="{FF2B5EF4-FFF2-40B4-BE49-F238E27FC236}">
              <a16:creationId xmlns:a16="http://schemas.microsoft.com/office/drawing/2014/main" id="{00000000-0008-0000-14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3" name="AutoShape 56" descr="times">
          <a:extLst>
            <a:ext uri="{FF2B5EF4-FFF2-40B4-BE49-F238E27FC236}">
              <a16:creationId xmlns:a16="http://schemas.microsoft.com/office/drawing/2014/main" id="{00000000-0008-0000-14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4" name="AutoShape 59" descr="times">
          <a:extLst>
            <a:ext uri="{FF2B5EF4-FFF2-40B4-BE49-F238E27FC236}">
              <a16:creationId xmlns:a16="http://schemas.microsoft.com/office/drawing/2014/main" id="{00000000-0008-0000-14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5" name="AutoShape 61" descr="times">
          <a:extLst>
            <a:ext uri="{FF2B5EF4-FFF2-40B4-BE49-F238E27FC236}">
              <a16:creationId xmlns:a16="http://schemas.microsoft.com/office/drawing/2014/main" id="{00000000-0008-0000-14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6" name="AutoShape 52" descr="times">
          <a:extLst>
            <a:ext uri="{FF2B5EF4-FFF2-40B4-BE49-F238E27FC236}">
              <a16:creationId xmlns:a16="http://schemas.microsoft.com/office/drawing/2014/main" id="{00000000-0008-0000-14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7" name="AutoShape 54" descr="times">
          <a:extLst>
            <a:ext uri="{FF2B5EF4-FFF2-40B4-BE49-F238E27FC236}">
              <a16:creationId xmlns:a16="http://schemas.microsoft.com/office/drawing/2014/main" id="{00000000-0008-0000-14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8" name="AutoShape 56" descr="times">
          <a:extLst>
            <a:ext uri="{FF2B5EF4-FFF2-40B4-BE49-F238E27FC236}">
              <a16:creationId xmlns:a16="http://schemas.microsoft.com/office/drawing/2014/main" id="{00000000-0008-0000-14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89" name="AutoShape 59" descr="times">
          <a:extLst>
            <a:ext uri="{FF2B5EF4-FFF2-40B4-BE49-F238E27FC236}">
              <a16:creationId xmlns:a16="http://schemas.microsoft.com/office/drawing/2014/main" id="{00000000-0008-0000-14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0" name="AutoShape 61" descr="times">
          <a:extLst>
            <a:ext uri="{FF2B5EF4-FFF2-40B4-BE49-F238E27FC236}">
              <a16:creationId xmlns:a16="http://schemas.microsoft.com/office/drawing/2014/main" id="{00000000-0008-0000-14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1" name="AutoShape 52" descr="times">
          <a:extLst>
            <a:ext uri="{FF2B5EF4-FFF2-40B4-BE49-F238E27FC236}">
              <a16:creationId xmlns:a16="http://schemas.microsoft.com/office/drawing/2014/main" id="{00000000-0008-0000-14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2" name="AutoShape 54" descr="times">
          <a:extLst>
            <a:ext uri="{FF2B5EF4-FFF2-40B4-BE49-F238E27FC236}">
              <a16:creationId xmlns:a16="http://schemas.microsoft.com/office/drawing/2014/main" id="{00000000-0008-0000-14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3" name="AutoShape 56" descr="times">
          <a:extLst>
            <a:ext uri="{FF2B5EF4-FFF2-40B4-BE49-F238E27FC236}">
              <a16:creationId xmlns:a16="http://schemas.microsoft.com/office/drawing/2014/main" id="{00000000-0008-0000-14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4" name="AutoShape 59" descr="times">
          <a:extLst>
            <a:ext uri="{FF2B5EF4-FFF2-40B4-BE49-F238E27FC236}">
              <a16:creationId xmlns:a16="http://schemas.microsoft.com/office/drawing/2014/main" id="{00000000-0008-0000-14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5" name="AutoShape 61" descr="times">
          <a:extLst>
            <a:ext uri="{FF2B5EF4-FFF2-40B4-BE49-F238E27FC236}">
              <a16:creationId xmlns:a16="http://schemas.microsoft.com/office/drawing/2014/main" id="{00000000-0008-0000-14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6" name="AutoShape 52" descr="times">
          <a:extLst>
            <a:ext uri="{FF2B5EF4-FFF2-40B4-BE49-F238E27FC236}">
              <a16:creationId xmlns:a16="http://schemas.microsoft.com/office/drawing/2014/main" id="{00000000-0008-0000-14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7" name="AutoShape 54" descr="times">
          <a:extLst>
            <a:ext uri="{FF2B5EF4-FFF2-40B4-BE49-F238E27FC236}">
              <a16:creationId xmlns:a16="http://schemas.microsoft.com/office/drawing/2014/main" id="{00000000-0008-0000-14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8" name="AutoShape 56" descr="times">
          <a:extLst>
            <a:ext uri="{FF2B5EF4-FFF2-40B4-BE49-F238E27FC236}">
              <a16:creationId xmlns:a16="http://schemas.microsoft.com/office/drawing/2014/main" id="{00000000-0008-0000-14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699" name="AutoShape 59" descr="times">
          <a:extLst>
            <a:ext uri="{FF2B5EF4-FFF2-40B4-BE49-F238E27FC236}">
              <a16:creationId xmlns:a16="http://schemas.microsoft.com/office/drawing/2014/main" id="{00000000-0008-0000-14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00" name="AutoShape 61" descr="times">
          <a:extLst>
            <a:ext uri="{FF2B5EF4-FFF2-40B4-BE49-F238E27FC236}">
              <a16:creationId xmlns:a16="http://schemas.microsoft.com/office/drawing/2014/main" id="{00000000-0008-0000-14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1" name="AutoShape 52" descr="times">
          <a:extLst>
            <a:ext uri="{FF2B5EF4-FFF2-40B4-BE49-F238E27FC236}">
              <a16:creationId xmlns:a16="http://schemas.microsoft.com/office/drawing/2014/main" id="{00000000-0008-0000-14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2" name="AutoShape 54" descr="times">
          <a:extLst>
            <a:ext uri="{FF2B5EF4-FFF2-40B4-BE49-F238E27FC236}">
              <a16:creationId xmlns:a16="http://schemas.microsoft.com/office/drawing/2014/main" id="{00000000-0008-0000-14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3" name="AutoShape 56" descr="times">
          <a:extLst>
            <a:ext uri="{FF2B5EF4-FFF2-40B4-BE49-F238E27FC236}">
              <a16:creationId xmlns:a16="http://schemas.microsoft.com/office/drawing/2014/main" id="{00000000-0008-0000-14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4" name="AutoShape 59" descr="times">
          <a:extLst>
            <a:ext uri="{FF2B5EF4-FFF2-40B4-BE49-F238E27FC236}">
              <a16:creationId xmlns:a16="http://schemas.microsoft.com/office/drawing/2014/main" id="{00000000-0008-0000-14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5" name="AutoShape 61" descr="times">
          <a:extLst>
            <a:ext uri="{FF2B5EF4-FFF2-40B4-BE49-F238E27FC236}">
              <a16:creationId xmlns:a16="http://schemas.microsoft.com/office/drawing/2014/main" id="{00000000-0008-0000-14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6" name="AutoShape 52" descr="times">
          <a:extLst>
            <a:ext uri="{FF2B5EF4-FFF2-40B4-BE49-F238E27FC236}">
              <a16:creationId xmlns:a16="http://schemas.microsoft.com/office/drawing/2014/main" id="{00000000-0008-0000-14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7" name="AutoShape 54" descr="times">
          <a:extLst>
            <a:ext uri="{FF2B5EF4-FFF2-40B4-BE49-F238E27FC236}">
              <a16:creationId xmlns:a16="http://schemas.microsoft.com/office/drawing/2014/main" id="{00000000-0008-0000-14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8" name="AutoShape 56" descr="times">
          <a:extLst>
            <a:ext uri="{FF2B5EF4-FFF2-40B4-BE49-F238E27FC236}">
              <a16:creationId xmlns:a16="http://schemas.microsoft.com/office/drawing/2014/main" id="{00000000-0008-0000-14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09" name="AutoShape 59" descr="times">
          <a:extLst>
            <a:ext uri="{FF2B5EF4-FFF2-40B4-BE49-F238E27FC236}">
              <a16:creationId xmlns:a16="http://schemas.microsoft.com/office/drawing/2014/main" id="{00000000-0008-0000-14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10" name="AutoShape 61" descr="times">
          <a:extLst>
            <a:ext uri="{FF2B5EF4-FFF2-40B4-BE49-F238E27FC236}">
              <a16:creationId xmlns:a16="http://schemas.microsoft.com/office/drawing/2014/main" id="{00000000-0008-0000-14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1" name="AutoShape 52" descr="times">
          <a:extLst>
            <a:ext uri="{FF2B5EF4-FFF2-40B4-BE49-F238E27FC236}">
              <a16:creationId xmlns:a16="http://schemas.microsoft.com/office/drawing/2014/main" id="{00000000-0008-0000-14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2" name="AutoShape 54" descr="times">
          <a:extLst>
            <a:ext uri="{FF2B5EF4-FFF2-40B4-BE49-F238E27FC236}">
              <a16:creationId xmlns:a16="http://schemas.microsoft.com/office/drawing/2014/main" id="{00000000-0008-0000-14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3" name="AutoShape 56" descr="times">
          <a:extLst>
            <a:ext uri="{FF2B5EF4-FFF2-40B4-BE49-F238E27FC236}">
              <a16:creationId xmlns:a16="http://schemas.microsoft.com/office/drawing/2014/main" id="{00000000-0008-0000-14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4" name="AutoShape 59" descr="times">
          <a:extLst>
            <a:ext uri="{FF2B5EF4-FFF2-40B4-BE49-F238E27FC236}">
              <a16:creationId xmlns:a16="http://schemas.microsoft.com/office/drawing/2014/main" id="{00000000-0008-0000-14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5" name="AutoShape 61" descr="times">
          <a:extLst>
            <a:ext uri="{FF2B5EF4-FFF2-40B4-BE49-F238E27FC236}">
              <a16:creationId xmlns:a16="http://schemas.microsoft.com/office/drawing/2014/main" id="{00000000-0008-0000-14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6" name="AutoShape 52" descr="times">
          <a:extLst>
            <a:ext uri="{FF2B5EF4-FFF2-40B4-BE49-F238E27FC236}">
              <a16:creationId xmlns:a16="http://schemas.microsoft.com/office/drawing/2014/main" id="{00000000-0008-0000-14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7" name="AutoShape 54" descr="times">
          <a:extLst>
            <a:ext uri="{FF2B5EF4-FFF2-40B4-BE49-F238E27FC236}">
              <a16:creationId xmlns:a16="http://schemas.microsoft.com/office/drawing/2014/main" id="{00000000-0008-0000-14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18" name="AutoShape 56" descr="times">
          <a:extLst>
            <a:ext uri="{FF2B5EF4-FFF2-40B4-BE49-F238E27FC236}">
              <a16:creationId xmlns:a16="http://schemas.microsoft.com/office/drawing/2014/main" id="{00000000-0008-0000-14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19" name="AutoShape 52" descr="times">
          <a:extLst>
            <a:ext uri="{FF2B5EF4-FFF2-40B4-BE49-F238E27FC236}">
              <a16:creationId xmlns:a16="http://schemas.microsoft.com/office/drawing/2014/main" id="{00000000-0008-0000-14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0" name="AutoShape 54" descr="times">
          <a:extLst>
            <a:ext uri="{FF2B5EF4-FFF2-40B4-BE49-F238E27FC236}">
              <a16:creationId xmlns:a16="http://schemas.microsoft.com/office/drawing/2014/main" id="{00000000-0008-0000-14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1" name="AutoShape 56" descr="times">
          <a:extLst>
            <a:ext uri="{FF2B5EF4-FFF2-40B4-BE49-F238E27FC236}">
              <a16:creationId xmlns:a16="http://schemas.microsoft.com/office/drawing/2014/main" id="{00000000-0008-0000-14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2" name="AutoShape 59" descr="times">
          <a:extLst>
            <a:ext uri="{FF2B5EF4-FFF2-40B4-BE49-F238E27FC236}">
              <a16:creationId xmlns:a16="http://schemas.microsoft.com/office/drawing/2014/main" id="{00000000-0008-0000-14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3" name="AutoShape 61" descr="times">
          <a:extLst>
            <a:ext uri="{FF2B5EF4-FFF2-40B4-BE49-F238E27FC236}">
              <a16:creationId xmlns:a16="http://schemas.microsoft.com/office/drawing/2014/main" id="{00000000-0008-0000-14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4" name="AutoShape 52" descr="times">
          <a:extLst>
            <a:ext uri="{FF2B5EF4-FFF2-40B4-BE49-F238E27FC236}">
              <a16:creationId xmlns:a16="http://schemas.microsoft.com/office/drawing/2014/main" id="{00000000-0008-0000-14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5" name="AutoShape 54" descr="times">
          <a:extLst>
            <a:ext uri="{FF2B5EF4-FFF2-40B4-BE49-F238E27FC236}">
              <a16:creationId xmlns:a16="http://schemas.microsoft.com/office/drawing/2014/main" id="{00000000-0008-0000-14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6" name="AutoShape 56" descr="times">
          <a:extLst>
            <a:ext uri="{FF2B5EF4-FFF2-40B4-BE49-F238E27FC236}">
              <a16:creationId xmlns:a16="http://schemas.microsoft.com/office/drawing/2014/main" id="{00000000-0008-0000-14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7" name="AutoShape 59" descr="times">
          <a:extLst>
            <a:ext uri="{FF2B5EF4-FFF2-40B4-BE49-F238E27FC236}">
              <a16:creationId xmlns:a16="http://schemas.microsoft.com/office/drawing/2014/main" id="{00000000-0008-0000-14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28" name="AutoShape 61" descr="times">
          <a:extLst>
            <a:ext uri="{FF2B5EF4-FFF2-40B4-BE49-F238E27FC236}">
              <a16:creationId xmlns:a16="http://schemas.microsoft.com/office/drawing/2014/main" id="{00000000-0008-0000-14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29" name="AutoShape 52" descr="times">
          <a:extLst>
            <a:ext uri="{FF2B5EF4-FFF2-40B4-BE49-F238E27FC236}">
              <a16:creationId xmlns:a16="http://schemas.microsoft.com/office/drawing/2014/main" id="{00000000-0008-0000-14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0" name="AutoShape 54" descr="times">
          <a:extLst>
            <a:ext uri="{FF2B5EF4-FFF2-40B4-BE49-F238E27FC236}">
              <a16:creationId xmlns:a16="http://schemas.microsoft.com/office/drawing/2014/main" id="{00000000-0008-0000-14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1" name="AutoShape 56" descr="times">
          <a:extLst>
            <a:ext uri="{FF2B5EF4-FFF2-40B4-BE49-F238E27FC236}">
              <a16:creationId xmlns:a16="http://schemas.microsoft.com/office/drawing/2014/main" id="{00000000-0008-0000-14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2" name="AutoShape 59" descr="times">
          <a:extLst>
            <a:ext uri="{FF2B5EF4-FFF2-40B4-BE49-F238E27FC236}">
              <a16:creationId xmlns:a16="http://schemas.microsoft.com/office/drawing/2014/main" id="{00000000-0008-0000-14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3" name="AutoShape 61" descr="times">
          <a:extLst>
            <a:ext uri="{FF2B5EF4-FFF2-40B4-BE49-F238E27FC236}">
              <a16:creationId xmlns:a16="http://schemas.microsoft.com/office/drawing/2014/main" id="{00000000-0008-0000-14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4" name="AutoShape 52" descr="times">
          <a:extLst>
            <a:ext uri="{FF2B5EF4-FFF2-40B4-BE49-F238E27FC236}">
              <a16:creationId xmlns:a16="http://schemas.microsoft.com/office/drawing/2014/main" id="{00000000-0008-0000-14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5" name="AutoShape 54" descr="times">
          <a:extLst>
            <a:ext uri="{FF2B5EF4-FFF2-40B4-BE49-F238E27FC236}">
              <a16:creationId xmlns:a16="http://schemas.microsoft.com/office/drawing/2014/main" id="{00000000-0008-0000-14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6" name="AutoShape 56" descr="times">
          <a:extLst>
            <a:ext uri="{FF2B5EF4-FFF2-40B4-BE49-F238E27FC236}">
              <a16:creationId xmlns:a16="http://schemas.microsoft.com/office/drawing/2014/main" id="{00000000-0008-0000-14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7" name="AutoShape 59" descr="times">
          <a:extLst>
            <a:ext uri="{FF2B5EF4-FFF2-40B4-BE49-F238E27FC236}">
              <a16:creationId xmlns:a16="http://schemas.microsoft.com/office/drawing/2014/main" id="{00000000-0008-0000-14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8" name="AutoShape 61" descr="times">
          <a:extLst>
            <a:ext uri="{FF2B5EF4-FFF2-40B4-BE49-F238E27FC236}">
              <a16:creationId xmlns:a16="http://schemas.microsoft.com/office/drawing/2014/main" id="{00000000-0008-0000-14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39" name="AutoShape 52" descr="times">
          <a:extLst>
            <a:ext uri="{FF2B5EF4-FFF2-40B4-BE49-F238E27FC236}">
              <a16:creationId xmlns:a16="http://schemas.microsoft.com/office/drawing/2014/main" id="{00000000-0008-0000-14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0" name="AutoShape 54" descr="times">
          <a:extLst>
            <a:ext uri="{FF2B5EF4-FFF2-40B4-BE49-F238E27FC236}">
              <a16:creationId xmlns:a16="http://schemas.microsoft.com/office/drawing/2014/main" id="{00000000-0008-0000-14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1" name="AutoShape 56" descr="times">
          <a:extLst>
            <a:ext uri="{FF2B5EF4-FFF2-40B4-BE49-F238E27FC236}">
              <a16:creationId xmlns:a16="http://schemas.microsoft.com/office/drawing/2014/main" id="{00000000-0008-0000-14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2" name="AutoShape 59" descr="times">
          <a:extLst>
            <a:ext uri="{FF2B5EF4-FFF2-40B4-BE49-F238E27FC236}">
              <a16:creationId xmlns:a16="http://schemas.microsoft.com/office/drawing/2014/main" id="{00000000-0008-0000-14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3" name="AutoShape 61" descr="times">
          <a:extLst>
            <a:ext uri="{FF2B5EF4-FFF2-40B4-BE49-F238E27FC236}">
              <a16:creationId xmlns:a16="http://schemas.microsoft.com/office/drawing/2014/main" id="{00000000-0008-0000-14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4" name="AutoShape 52" descr="times">
          <a:extLst>
            <a:ext uri="{FF2B5EF4-FFF2-40B4-BE49-F238E27FC236}">
              <a16:creationId xmlns:a16="http://schemas.microsoft.com/office/drawing/2014/main" id="{00000000-0008-0000-14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5" name="AutoShape 54" descr="times">
          <a:extLst>
            <a:ext uri="{FF2B5EF4-FFF2-40B4-BE49-F238E27FC236}">
              <a16:creationId xmlns:a16="http://schemas.microsoft.com/office/drawing/2014/main" id="{00000000-0008-0000-14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6" name="AutoShape 56" descr="times">
          <a:extLst>
            <a:ext uri="{FF2B5EF4-FFF2-40B4-BE49-F238E27FC236}">
              <a16:creationId xmlns:a16="http://schemas.microsoft.com/office/drawing/2014/main" id="{00000000-0008-0000-14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7" name="AutoShape 59" descr="times">
          <a:extLst>
            <a:ext uri="{FF2B5EF4-FFF2-40B4-BE49-F238E27FC236}">
              <a16:creationId xmlns:a16="http://schemas.microsoft.com/office/drawing/2014/main" id="{00000000-0008-0000-14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48" name="AutoShape 61" descr="times">
          <a:extLst>
            <a:ext uri="{FF2B5EF4-FFF2-40B4-BE49-F238E27FC236}">
              <a16:creationId xmlns:a16="http://schemas.microsoft.com/office/drawing/2014/main" id="{00000000-0008-0000-14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49" name="AutoShape 52" descr="times">
          <a:extLst>
            <a:ext uri="{FF2B5EF4-FFF2-40B4-BE49-F238E27FC236}">
              <a16:creationId xmlns:a16="http://schemas.microsoft.com/office/drawing/2014/main" id="{00000000-0008-0000-14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0" name="AutoShape 54" descr="times">
          <a:extLst>
            <a:ext uri="{FF2B5EF4-FFF2-40B4-BE49-F238E27FC236}">
              <a16:creationId xmlns:a16="http://schemas.microsoft.com/office/drawing/2014/main" id="{00000000-0008-0000-14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1" name="AutoShape 56" descr="times">
          <a:extLst>
            <a:ext uri="{FF2B5EF4-FFF2-40B4-BE49-F238E27FC236}">
              <a16:creationId xmlns:a16="http://schemas.microsoft.com/office/drawing/2014/main" id="{00000000-0008-0000-14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2" name="AutoShape 59" descr="times">
          <a:extLst>
            <a:ext uri="{FF2B5EF4-FFF2-40B4-BE49-F238E27FC236}">
              <a16:creationId xmlns:a16="http://schemas.microsoft.com/office/drawing/2014/main" id="{00000000-0008-0000-14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3" name="AutoShape 61" descr="times">
          <a:extLst>
            <a:ext uri="{FF2B5EF4-FFF2-40B4-BE49-F238E27FC236}">
              <a16:creationId xmlns:a16="http://schemas.microsoft.com/office/drawing/2014/main" id="{00000000-0008-0000-14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4" name="AutoShape 52" descr="times">
          <a:extLst>
            <a:ext uri="{FF2B5EF4-FFF2-40B4-BE49-F238E27FC236}">
              <a16:creationId xmlns:a16="http://schemas.microsoft.com/office/drawing/2014/main" id="{00000000-0008-0000-14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5" name="AutoShape 54" descr="times">
          <a:extLst>
            <a:ext uri="{FF2B5EF4-FFF2-40B4-BE49-F238E27FC236}">
              <a16:creationId xmlns:a16="http://schemas.microsoft.com/office/drawing/2014/main" id="{00000000-0008-0000-14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6" name="AutoShape 56" descr="times">
          <a:extLst>
            <a:ext uri="{FF2B5EF4-FFF2-40B4-BE49-F238E27FC236}">
              <a16:creationId xmlns:a16="http://schemas.microsoft.com/office/drawing/2014/main" id="{00000000-0008-0000-14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7" name="AutoShape 59" descr="times">
          <a:extLst>
            <a:ext uri="{FF2B5EF4-FFF2-40B4-BE49-F238E27FC236}">
              <a16:creationId xmlns:a16="http://schemas.microsoft.com/office/drawing/2014/main" id="{00000000-0008-0000-14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209550</xdr:rowOff>
    </xdr:to>
    <xdr:sp macro="" textlink="">
      <xdr:nvSpPr>
        <xdr:cNvPr id="758" name="AutoShape 61" descr="times">
          <a:extLst>
            <a:ext uri="{FF2B5EF4-FFF2-40B4-BE49-F238E27FC236}">
              <a16:creationId xmlns:a16="http://schemas.microsoft.com/office/drawing/2014/main" id="{00000000-0008-0000-14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59" name="AutoShape 52" descr="times">
          <a:extLst>
            <a:ext uri="{FF2B5EF4-FFF2-40B4-BE49-F238E27FC236}">
              <a16:creationId xmlns:a16="http://schemas.microsoft.com/office/drawing/2014/main" id="{00000000-0008-0000-14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0" name="AutoShape 54" descr="times">
          <a:extLst>
            <a:ext uri="{FF2B5EF4-FFF2-40B4-BE49-F238E27FC236}">
              <a16:creationId xmlns:a16="http://schemas.microsoft.com/office/drawing/2014/main" id="{00000000-0008-0000-14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1" name="AutoShape 56" descr="times">
          <a:extLst>
            <a:ext uri="{FF2B5EF4-FFF2-40B4-BE49-F238E27FC236}">
              <a16:creationId xmlns:a16="http://schemas.microsoft.com/office/drawing/2014/main" id="{00000000-0008-0000-14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2" name="AutoShape 59" descr="times">
          <a:extLst>
            <a:ext uri="{FF2B5EF4-FFF2-40B4-BE49-F238E27FC236}">
              <a16:creationId xmlns:a16="http://schemas.microsoft.com/office/drawing/2014/main" id="{00000000-0008-0000-14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3" name="AutoShape 61" descr="times">
          <a:extLst>
            <a:ext uri="{FF2B5EF4-FFF2-40B4-BE49-F238E27FC236}">
              <a16:creationId xmlns:a16="http://schemas.microsoft.com/office/drawing/2014/main" id="{00000000-0008-0000-14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4" name="AutoShape 52" descr="times">
          <a:extLst>
            <a:ext uri="{FF2B5EF4-FFF2-40B4-BE49-F238E27FC236}">
              <a16:creationId xmlns:a16="http://schemas.microsoft.com/office/drawing/2014/main" id="{00000000-0008-0000-14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5" name="AutoShape 54" descr="times">
          <a:extLst>
            <a:ext uri="{FF2B5EF4-FFF2-40B4-BE49-F238E27FC236}">
              <a16:creationId xmlns:a16="http://schemas.microsoft.com/office/drawing/2014/main" id="{00000000-0008-0000-14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352425</xdr:colOff>
      <xdr:row>52</xdr:row>
      <xdr:rowOff>228600</xdr:rowOff>
    </xdr:to>
    <xdr:sp macro="" textlink="">
      <xdr:nvSpPr>
        <xdr:cNvPr id="766" name="AutoShape 56" descr="times">
          <a:extLst>
            <a:ext uri="{FF2B5EF4-FFF2-40B4-BE49-F238E27FC236}">
              <a16:creationId xmlns:a16="http://schemas.microsoft.com/office/drawing/2014/main" id="{00000000-0008-0000-14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67" name="AutoShape 52" descr="times">
          <a:extLst>
            <a:ext uri="{FF2B5EF4-FFF2-40B4-BE49-F238E27FC236}">
              <a16:creationId xmlns:a16="http://schemas.microsoft.com/office/drawing/2014/main" id="{00000000-0008-0000-14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68" name="AutoShape 54" descr="times">
          <a:extLst>
            <a:ext uri="{FF2B5EF4-FFF2-40B4-BE49-F238E27FC236}">
              <a16:creationId xmlns:a16="http://schemas.microsoft.com/office/drawing/2014/main" id="{00000000-0008-0000-14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69" name="AutoShape 56" descr="times">
          <a:extLst>
            <a:ext uri="{FF2B5EF4-FFF2-40B4-BE49-F238E27FC236}">
              <a16:creationId xmlns:a16="http://schemas.microsoft.com/office/drawing/2014/main" id="{00000000-0008-0000-14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0" name="AutoShape 59" descr="times">
          <a:extLst>
            <a:ext uri="{FF2B5EF4-FFF2-40B4-BE49-F238E27FC236}">
              <a16:creationId xmlns:a16="http://schemas.microsoft.com/office/drawing/2014/main" id="{00000000-0008-0000-14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1" name="AutoShape 61" descr="times">
          <a:extLst>
            <a:ext uri="{FF2B5EF4-FFF2-40B4-BE49-F238E27FC236}">
              <a16:creationId xmlns:a16="http://schemas.microsoft.com/office/drawing/2014/main" id="{00000000-0008-0000-14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2" name="AutoShape 52" descr="times">
          <a:extLst>
            <a:ext uri="{FF2B5EF4-FFF2-40B4-BE49-F238E27FC236}">
              <a16:creationId xmlns:a16="http://schemas.microsoft.com/office/drawing/2014/main" id="{00000000-0008-0000-14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3" name="AutoShape 54" descr="times">
          <a:extLst>
            <a:ext uri="{FF2B5EF4-FFF2-40B4-BE49-F238E27FC236}">
              <a16:creationId xmlns:a16="http://schemas.microsoft.com/office/drawing/2014/main" id="{00000000-0008-0000-14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4" name="AutoShape 56" descr="times">
          <a:extLst>
            <a:ext uri="{FF2B5EF4-FFF2-40B4-BE49-F238E27FC236}">
              <a16:creationId xmlns:a16="http://schemas.microsoft.com/office/drawing/2014/main" id="{00000000-0008-0000-14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5" name="AutoShape 59" descr="times">
          <a:extLst>
            <a:ext uri="{FF2B5EF4-FFF2-40B4-BE49-F238E27FC236}">
              <a16:creationId xmlns:a16="http://schemas.microsoft.com/office/drawing/2014/main" id="{00000000-0008-0000-14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76" name="AutoShape 61" descr="times">
          <a:extLst>
            <a:ext uri="{FF2B5EF4-FFF2-40B4-BE49-F238E27FC236}">
              <a16:creationId xmlns:a16="http://schemas.microsoft.com/office/drawing/2014/main" id="{00000000-0008-0000-14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77" name="AutoShape 52" descr="times">
          <a:extLst>
            <a:ext uri="{FF2B5EF4-FFF2-40B4-BE49-F238E27FC236}">
              <a16:creationId xmlns:a16="http://schemas.microsoft.com/office/drawing/2014/main" id="{00000000-0008-0000-14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78" name="AutoShape 54" descr="times">
          <a:extLst>
            <a:ext uri="{FF2B5EF4-FFF2-40B4-BE49-F238E27FC236}">
              <a16:creationId xmlns:a16="http://schemas.microsoft.com/office/drawing/2014/main" id="{00000000-0008-0000-14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79" name="AutoShape 56" descr="times">
          <a:extLst>
            <a:ext uri="{FF2B5EF4-FFF2-40B4-BE49-F238E27FC236}">
              <a16:creationId xmlns:a16="http://schemas.microsoft.com/office/drawing/2014/main" id="{00000000-0008-0000-14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0" name="AutoShape 59" descr="times">
          <a:extLst>
            <a:ext uri="{FF2B5EF4-FFF2-40B4-BE49-F238E27FC236}">
              <a16:creationId xmlns:a16="http://schemas.microsoft.com/office/drawing/2014/main" id="{00000000-0008-0000-14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1" name="AutoShape 61" descr="times">
          <a:extLst>
            <a:ext uri="{FF2B5EF4-FFF2-40B4-BE49-F238E27FC236}">
              <a16:creationId xmlns:a16="http://schemas.microsoft.com/office/drawing/2014/main" id="{00000000-0008-0000-14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2" name="AutoShape 52" descr="times">
          <a:extLst>
            <a:ext uri="{FF2B5EF4-FFF2-40B4-BE49-F238E27FC236}">
              <a16:creationId xmlns:a16="http://schemas.microsoft.com/office/drawing/2014/main" id="{00000000-0008-0000-14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3" name="AutoShape 54" descr="times">
          <a:extLst>
            <a:ext uri="{FF2B5EF4-FFF2-40B4-BE49-F238E27FC236}">
              <a16:creationId xmlns:a16="http://schemas.microsoft.com/office/drawing/2014/main" id="{00000000-0008-0000-14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4" name="AutoShape 56" descr="times">
          <a:extLst>
            <a:ext uri="{FF2B5EF4-FFF2-40B4-BE49-F238E27FC236}">
              <a16:creationId xmlns:a16="http://schemas.microsoft.com/office/drawing/2014/main" id="{00000000-0008-0000-14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5" name="AutoShape 59" descr="times">
          <a:extLst>
            <a:ext uri="{FF2B5EF4-FFF2-40B4-BE49-F238E27FC236}">
              <a16:creationId xmlns:a16="http://schemas.microsoft.com/office/drawing/2014/main" id="{00000000-0008-0000-14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6" name="AutoShape 61" descr="times">
          <a:extLst>
            <a:ext uri="{FF2B5EF4-FFF2-40B4-BE49-F238E27FC236}">
              <a16:creationId xmlns:a16="http://schemas.microsoft.com/office/drawing/2014/main" id="{00000000-0008-0000-14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7" name="AutoShape 52" descr="times">
          <a:extLst>
            <a:ext uri="{FF2B5EF4-FFF2-40B4-BE49-F238E27FC236}">
              <a16:creationId xmlns:a16="http://schemas.microsoft.com/office/drawing/2014/main" id="{00000000-0008-0000-14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8" name="AutoShape 54" descr="times">
          <a:extLst>
            <a:ext uri="{FF2B5EF4-FFF2-40B4-BE49-F238E27FC236}">
              <a16:creationId xmlns:a16="http://schemas.microsoft.com/office/drawing/2014/main" id="{00000000-0008-0000-14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89" name="AutoShape 56" descr="times">
          <a:extLst>
            <a:ext uri="{FF2B5EF4-FFF2-40B4-BE49-F238E27FC236}">
              <a16:creationId xmlns:a16="http://schemas.microsoft.com/office/drawing/2014/main" id="{00000000-0008-0000-14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0" name="AutoShape 59" descr="times">
          <a:extLst>
            <a:ext uri="{FF2B5EF4-FFF2-40B4-BE49-F238E27FC236}">
              <a16:creationId xmlns:a16="http://schemas.microsoft.com/office/drawing/2014/main" id="{00000000-0008-0000-14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1" name="AutoShape 61" descr="times">
          <a:extLst>
            <a:ext uri="{FF2B5EF4-FFF2-40B4-BE49-F238E27FC236}">
              <a16:creationId xmlns:a16="http://schemas.microsoft.com/office/drawing/2014/main" id="{00000000-0008-0000-14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2" name="AutoShape 52" descr="times">
          <a:extLst>
            <a:ext uri="{FF2B5EF4-FFF2-40B4-BE49-F238E27FC236}">
              <a16:creationId xmlns:a16="http://schemas.microsoft.com/office/drawing/2014/main" id="{00000000-0008-0000-14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3" name="AutoShape 54" descr="times">
          <a:extLst>
            <a:ext uri="{FF2B5EF4-FFF2-40B4-BE49-F238E27FC236}">
              <a16:creationId xmlns:a16="http://schemas.microsoft.com/office/drawing/2014/main" id="{00000000-0008-0000-14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4" name="AutoShape 56" descr="times">
          <a:extLst>
            <a:ext uri="{FF2B5EF4-FFF2-40B4-BE49-F238E27FC236}">
              <a16:creationId xmlns:a16="http://schemas.microsoft.com/office/drawing/2014/main" id="{00000000-0008-0000-14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5" name="AutoShape 59" descr="times">
          <a:extLst>
            <a:ext uri="{FF2B5EF4-FFF2-40B4-BE49-F238E27FC236}">
              <a16:creationId xmlns:a16="http://schemas.microsoft.com/office/drawing/2014/main" id="{00000000-0008-0000-14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796" name="AutoShape 61" descr="times">
          <a:extLst>
            <a:ext uri="{FF2B5EF4-FFF2-40B4-BE49-F238E27FC236}">
              <a16:creationId xmlns:a16="http://schemas.microsoft.com/office/drawing/2014/main" id="{00000000-0008-0000-14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97" name="AutoShape 52" descr="times">
          <a:extLst>
            <a:ext uri="{FF2B5EF4-FFF2-40B4-BE49-F238E27FC236}">
              <a16:creationId xmlns:a16="http://schemas.microsoft.com/office/drawing/2014/main" id="{00000000-0008-0000-14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98" name="AutoShape 54" descr="times">
          <a:extLst>
            <a:ext uri="{FF2B5EF4-FFF2-40B4-BE49-F238E27FC236}">
              <a16:creationId xmlns:a16="http://schemas.microsoft.com/office/drawing/2014/main" id="{00000000-0008-0000-14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799" name="AutoShape 56" descr="times">
          <a:extLst>
            <a:ext uri="{FF2B5EF4-FFF2-40B4-BE49-F238E27FC236}">
              <a16:creationId xmlns:a16="http://schemas.microsoft.com/office/drawing/2014/main" id="{00000000-0008-0000-14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0" name="AutoShape 59" descr="times">
          <a:extLst>
            <a:ext uri="{FF2B5EF4-FFF2-40B4-BE49-F238E27FC236}">
              <a16:creationId xmlns:a16="http://schemas.microsoft.com/office/drawing/2014/main" id="{00000000-0008-0000-14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1" name="AutoShape 61" descr="times">
          <a:extLst>
            <a:ext uri="{FF2B5EF4-FFF2-40B4-BE49-F238E27FC236}">
              <a16:creationId xmlns:a16="http://schemas.microsoft.com/office/drawing/2014/main" id="{00000000-0008-0000-14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2" name="AutoShape 52" descr="times">
          <a:extLst>
            <a:ext uri="{FF2B5EF4-FFF2-40B4-BE49-F238E27FC236}">
              <a16:creationId xmlns:a16="http://schemas.microsoft.com/office/drawing/2014/main" id="{00000000-0008-0000-14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3" name="AutoShape 54" descr="times">
          <a:extLst>
            <a:ext uri="{FF2B5EF4-FFF2-40B4-BE49-F238E27FC236}">
              <a16:creationId xmlns:a16="http://schemas.microsoft.com/office/drawing/2014/main" id="{00000000-0008-0000-14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4" name="AutoShape 56" descr="times">
          <a:extLst>
            <a:ext uri="{FF2B5EF4-FFF2-40B4-BE49-F238E27FC236}">
              <a16:creationId xmlns:a16="http://schemas.microsoft.com/office/drawing/2014/main" id="{00000000-0008-0000-14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5" name="AutoShape 59" descr="times">
          <a:extLst>
            <a:ext uri="{FF2B5EF4-FFF2-40B4-BE49-F238E27FC236}">
              <a16:creationId xmlns:a16="http://schemas.microsoft.com/office/drawing/2014/main" id="{00000000-0008-0000-14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06" name="AutoShape 61" descr="times">
          <a:extLst>
            <a:ext uri="{FF2B5EF4-FFF2-40B4-BE49-F238E27FC236}">
              <a16:creationId xmlns:a16="http://schemas.microsoft.com/office/drawing/2014/main" id="{00000000-0008-0000-14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07" name="AutoShape 52" descr="times">
          <a:extLst>
            <a:ext uri="{FF2B5EF4-FFF2-40B4-BE49-F238E27FC236}">
              <a16:creationId xmlns:a16="http://schemas.microsoft.com/office/drawing/2014/main" id="{00000000-0008-0000-14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08" name="AutoShape 54" descr="times">
          <a:extLst>
            <a:ext uri="{FF2B5EF4-FFF2-40B4-BE49-F238E27FC236}">
              <a16:creationId xmlns:a16="http://schemas.microsoft.com/office/drawing/2014/main" id="{00000000-0008-0000-14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09" name="AutoShape 56" descr="times">
          <a:extLst>
            <a:ext uri="{FF2B5EF4-FFF2-40B4-BE49-F238E27FC236}">
              <a16:creationId xmlns:a16="http://schemas.microsoft.com/office/drawing/2014/main" id="{00000000-0008-0000-14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10" name="AutoShape 59" descr="times">
          <a:extLst>
            <a:ext uri="{FF2B5EF4-FFF2-40B4-BE49-F238E27FC236}">
              <a16:creationId xmlns:a16="http://schemas.microsoft.com/office/drawing/2014/main" id="{00000000-0008-0000-14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11" name="AutoShape 61" descr="times">
          <a:extLst>
            <a:ext uri="{FF2B5EF4-FFF2-40B4-BE49-F238E27FC236}">
              <a16:creationId xmlns:a16="http://schemas.microsoft.com/office/drawing/2014/main" id="{00000000-0008-0000-14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12" name="AutoShape 52" descr="times">
          <a:extLst>
            <a:ext uri="{FF2B5EF4-FFF2-40B4-BE49-F238E27FC236}">
              <a16:creationId xmlns:a16="http://schemas.microsoft.com/office/drawing/2014/main" id="{00000000-0008-0000-14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13" name="AutoShape 54" descr="times">
          <a:extLst>
            <a:ext uri="{FF2B5EF4-FFF2-40B4-BE49-F238E27FC236}">
              <a16:creationId xmlns:a16="http://schemas.microsoft.com/office/drawing/2014/main" id="{00000000-0008-0000-14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14" name="AutoShape 56" descr="times">
          <a:extLst>
            <a:ext uri="{FF2B5EF4-FFF2-40B4-BE49-F238E27FC236}">
              <a16:creationId xmlns:a16="http://schemas.microsoft.com/office/drawing/2014/main" id="{00000000-0008-0000-14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15" name="AutoShape 52" descr="times">
          <a:extLst>
            <a:ext uri="{FF2B5EF4-FFF2-40B4-BE49-F238E27FC236}">
              <a16:creationId xmlns:a16="http://schemas.microsoft.com/office/drawing/2014/main" id="{00000000-0008-0000-14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16" name="AutoShape 54" descr="times">
          <a:extLst>
            <a:ext uri="{FF2B5EF4-FFF2-40B4-BE49-F238E27FC236}">
              <a16:creationId xmlns:a16="http://schemas.microsoft.com/office/drawing/2014/main" id="{00000000-0008-0000-14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17" name="AutoShape 56" descr="times">
          <a:extLst>
            <a:ext uri="{FF2B5EF4-FFF2-40B4-BE49-F238E27FC236}">
              <a16:creationId xmlns:a16="http://schemas.microsoft.com/office/drawing/2014/main" id="{00000000-0008-0000-14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18" name="AutoShape 59" descr="times">
          <a:extLst>
            <a:ext uri="{FF2B5EF4-FFF2-40B4-BE49-F238E27FC236}">
              <a16:creationId xmlns:a16="http://schemas.microsoft.com/office/drawing/2014/main" id="{00000000-0008-0000-14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19" name="AutoShape 61" descr="times">
          <a:extLst>
            <a:ext uri="{FF2B5EF4-FFF2-40B4-BE49-F238E27FC236}">
              <a16:creationId xmlns:a16="http://schemas.microsoft.com/office/drawing/2014/main" id="{00000000-0008-0000-14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20" name="AutoShape 52" descr="times">
          <a:extLst>
            <a:ext uri="{FF2B5EF4-FFF2-40B4-BE49-F238E27FC236}">
              <a16:creationId xmlns:a16="http://schemas.microsoft.com/office/drawing/2014/main" id="{00000000-0008-0000-14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21" name="AutoShape 54" descr="times">
          <a:extLst>
            <a:ext uri="{FF2B5EF4-FFF2-40B4-BE49-F238E27FC236}">
              <a16:creationId xmlns:a16="http://schemas.microsoft.com/office/drawing/2014/main" id="{00000000-0008-0000-14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22" name="AutoShape 56" descr="times">
          <a:extLst>
            <a:ext uri="{FF2B5EF4-FFF2-40B4-BE49-F238E27FC236}">
              <a16:creationId xmlns:a16="http://schemas.microsoft.com/office/drawing/2014/main" id="{00000000-0008-0000-14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23" name="AutoShape 59" descr="times">
          <a:extLst>
            <a:ext uri="{FF2B5EF4-FFF2-40B4-BE49-F238E27FC236}">
              <a16:creationId xmlns:a16="http://schemas.microsoft.com/office/drawing/2014/main" id="{00000000-0008-0000-14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24" name="AutoShape 61" descr="times">
          <a:extLst>
            <a:ext uri="{FF2B5EF4-FFF2-40B4-BE49-F238E27FC236}">
              <a16:creationId xmlns:a16="http://schemas.microsoft.com/office/drawing/2014/main" id="{00000000-0008-0000-14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25" name="AutoShape 52" descr="times">
          <a:extLst>
            <a:ext uri="{FF2B5EF4-FFF2-40B4-BE49-F238E27FC236}">
              <a16:creationId xmlns:a16="http://schemas.microsoft.com/office/drawing/2014/main" id="{00000000-0008-0000-14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26" name="AutoShape 54" descr="times">
          <a:extLst>
            <a:ext uri="{FF2B5EF4-FFF2-40B4-BE49-F238E27FC236}">
              <a16:creationId xmlns:a16="http://schemas.microsoft.com/office/drawing/2014/main" id="{00000000-0008-0000-14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27" name="AutoShape 56" descr="times">
          <a:extLst>
            <a:ext uri="{FF2B5EF4-FFF2-40B4-BE49-F238E27FC236}">
              <a16:creationId xmlns:a16="http://schemas.microsoft.com/office/drawing/2014/main" id="{00000000-0008-0000-14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28" name="AutoShape 59" descr="times">
          <a:extLst>
            <a:ext uri="{FF2B5EF4-FFF2-40B4-BE49-F238E27FC236}">
              <a16:creationId xmlns:a16="http://schemas.microsoft.com/office/drawing/2014/main" id="{00000000-0008-0000-14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29" name="AutoShape 61" descr="times">
          <a:extLst>
            <a:ext uri="{FF2B5EF4-FFF2-40B4-BE49-F238E27FC236}">
              <a16:creationId xmlns:a16="http://schemas.microsoft.com/office/drawing/2014/main" id="{00000000-0008-0000-14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0" name="AutoShape 52" descr="times">
          <a:extLst>
            <a:ext uri="{FF2B5EF4-FFF2-40B4-BE49-F238E27FC236}">
              <a16:creationId xmlns:a16="http://schemas.microsoft.com/office/drawing/2014/main" id="{00000000-0008-0000-14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1" name="AutoShape 54" descr="times">
          <a:extLst>
            <a:ext uri="{FF2B5EF4-FFF2-40B4-BE49-F238E27FC236}">
              <a16:creationId xmlns:a16="http://schemas.microsoft.com/office/drawing/2014/main" id="{00000000-0008-0000-14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2" name="AutoShape 56" descr="times">
          <a:extLst>
            <a:ext uri="{FF2B5EF4-FFF2-40B4-BE49-F238E27FC236}">
              <a16:creationId xmlns:a16="http://schemas.microsoft.com/office/drawing/2014/main" id="{00000000-0008-0000-14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3" name="AutoShape 59" descr="times">
          <a:extLst>
            <a:ext uri="{FF2B5EF4-FFF2-40B4-BE49-F238E27FC236}">
              <a16:creationId xmlns:a16="http://schemas.microsoft.com/office/drawing/2014/main" id="{00000000-0008-0000-14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4" name="AutoShape 61" descr="times">
          <a:extLst>
            <a:ext uri="{FF2B5EF4-FFF2-40B4-BE49-F238E27FC236}">
              <a16:creationId xmlns:a16="http://schemas.microsoft.com/office/drawing/2014/main" id="{00000000-0008-0000-14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5" name="AutoShape 52" descr="times">
          <a:extLst>
            <a:ext uri="{FF2B5EF4-FFF2-40B4-BE49-F238E27FC236}">
              <a16:creationId xmlns:a16="http://schemas.microsoft.com/office/drawing/2014/main" id="{00000000-0008-0000-14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6" name="AutoShape 54" descr="times">
          <a:extLst>
            <a:ext uri="{FF2B5EF4-FFF2-40B4-BE49-F238E27FC236}">
              <a16:creationId xmlns:a16="http://schemas.microsoft.com/office/drawing/2014/main" id="{00000000-0008-0000-14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7" name="AutoShape 56" descr="times">
          <a:extLst>
            <a:ext uri="{FF2B5EF4-FFF2-40B4-BE49-F238E27FC236}">
              <a16:creationId xmlns:a16="http://schemas.microsoft.com/office/drawing/2014/main" id="{00000000-0008-0000-14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8" name="AutoShape 59" descr="times">
          <a:extLst>
            <a:ext uri="{FF2B5EF4-FFF2-40B4-BE49-F238E27FC236}">
              <a16:creationId xmlns:a16="http://schemas.microsoft.com/office/drawing/2014/main" id="{00000000-0008-0000-14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39" name="AutoShape 61" descr="times">
          <a:extLst>
            <a:ext uri="{FF2B5EF4-FFF2-40B4-BE49-F238E27FC236}">
              <a16:creationId xmlns:a16="http://schemas.microsoft.com/office/drawing/2014/main" id="{00000000-0008-0000-14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40" name="AutoShape 52" descr="times">
          <a:extLst>
            <a:ext uri="{FF2B5EF4-FFF2-40B4-BE49-F238E27FC236}">
              <a16:creationId xmlns:a16="http://schemas.microsoft.com/office/drawing/2014/main" id="{00000000-0008-0000-14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41" name="AutoShape 54" descr="times">
          <a:extLst>
            <a:ext uri="{FF2B5EF4-FFF2-40B4-BE49-F238E27FC236}">
              <a16:creationId xmlns:a16="http://schemas.microsoft.com/office/drawing/2014/main" id="{00000000-0008-0000-14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42" name="AutoShape 56" descr="times">
          <a:extLst>
            <a:ext uri="{FF2B5EF4-FFF2-40B4-BE49-F238E27FC236}">
              <a16:creationId xmlns:a16="http://schemas.microsoft.com/office/drawing/2014/main" id="{00000000-0008-0000-14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43" name="AutoShape 59" descr="times">
          <a:extLst>
            <a:ext uri="{FF2B5EF4-FFF2-40B4-BE49-F238E27FC236}">
              <a16:creationId xmlns:a16="http://schemas.microsoft.com/office/drawing/2014/main" id="{00000000-0008-0000-14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44" name="AutoShape 61" descr="times">
          <a:extLst>
            <a:ext uri="{FF2B5EF4-FFF2-40B4-BE49-F238E27FC236}">
              <a16:creationId xmlns:a16="http://schemas.microsoft.com/office/drawing/2014/main" id="{00000000-0008-0000-14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45" name="AutoShape 52" descr="times">
          <a:extLst>
            <a:ext uri="{FF2B5EF4-FFF2-40B4-BE49-F238E27FC236}">
              <a16:creationId xmlns:a16="http://schemas.microsoft.com/office/drawing/2014/main" id="{00000000-0008-0000-14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46" name="AutoShape 54" descr="times">
          <a:extLst>
            <a:ext uri="{FF2B5EF4-FFF2-40B4-BE49-F238E27FC236}">
              <a16:creationId xmlns:a16="http://schemas.microsoft.com/office/drawing/2014/main" id="{00000000-0008-0000-14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47" name="AutoShape 56" descr="times">
          <a:extLst>
            <a:ext uri="{FF2B5EF4-FFF2-40B4-BE49-F238E27FC236}">
              <a16:creationId xmlns:a16="http://schemas.microsoft.com/office/drawing/2014/main" id="{00000000-0008-0000-14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48" name="AutoShape 59" descr="times">
          <a:extLst>
            <a:ext uri="{FF2B5EF4-FFF2-40B4-BE49-F238E27FC236}">
              <a16:creationId xmlns:a16="http://schemas.microsoft.com/office/drawing/2014/main" id="{00000000-0008-0000-14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49" name="AutoShape 61" descr="times">
          <a:extLst>
            <a:ext uri="{FF2B5EF4-FFF2-40B4-BE49-F238E27FC236}">
              <a16:creationId xmlns:a16="http://schemas.microsoft.com/office/drawing/2014/main" id="{00000000-0008-0000-14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50" name="AutoShape 52" descr="times">
          <a:extLst>
            <a:ext uri="{FF2B5EF4-FFF2-40B4-BE49-F238E27FC236}">
              <a16:creationId xmlns:a16="http://schemas.microsoft.com/office/drawing/2014/main" id="{00000000-0008-0000-14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51" name="AutoShape 54" descr="times">
          <a:extLst>
            <a:ext uri="{FF2B5EF4-FFF2-40B4-BE49-F238E27FC236}">
              <a16:creationId xmlns:a16="http://schemas.microsoft.com/office/drawing/2014/main" id="{00000000-0008-0000-14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52" name="AutoShape 56" descr="times">
          <a:extLst>
            <a:ext uri="{FF2B5EF4-FFF2-40B4-BE49-F238E27FC236}">
              <a16:creationId xmlns:a16="http://schemas.microsoft.com/office/drawing/2014/main" id="{00000000-0008-0000-14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53" name="AutoShape 59" descr="times">
          <a:extLst>
            <a:ext uri="{FF2B5EF4-FFF2-40B4-BE49-F238E27FC236}">
              <a16:creationId xmlns:a16="http://schemas.microsoft.com/office/drawing/2014/main" id="{00000000-0008-0000-14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54" name="AutoShape 61" descr="times">
          <a:extLst>
            <a:ext uri="{FF2B5EF4-FFF2-40B4-BE49-F238E27FC236}">
              <a16:creationId xmlns:a16="http://schemas.microsoft.com/office/drawing/2014/main" id="{00000000-0008-0000-14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55" name="AutoShape 52" descr="times">
          <a:extLst>
            <a:ext uri="{FF2B5EF4-FFF2-40B4-BE49-F238E27FC236}">
              <a16:creationId xmlns:a16="http://schemas.microsoft.com/office/drawing/2014/main" id="{00000000-0008-0000-14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56" name="AutoShape 54" descr="times">
          <a:extLst>
            <a:ext uri="{FF2B5EF4-FFF2-40B4-BE49-F238E27FC236}">
              <a16:creationId xmlns:a16="http://schemas.microsoft.com/office/drawing/2014/main" id="{00000000-0008-0000-14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57" name="AutoShape 56" descr="times">
          <a:extLst>
            <a:ext uri="{FF2B5EF4-FFF2-40B4-BE49-F238E27FC236}">
              <a16:creationId xmlns:a16="http://schemas.microsoft.com/office/drawing/2014/main" id="{00000000-0008-0000-14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58" name="AutoShape 59" descr="times">
          <a:extLst>
            <a:ext uri="{FF2B5EF4-FFF2-40B4-BE49-F238E27FC236}">
              <a16:creationId xmlns:a16="http://schemas.microsoft.com/office/drawing/2014/main" id="{00000000-0008-0000-14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59" name="AutoShape 61" descr="times">
          <a:extLst>
            <a:ext uri="{FF2B5EF4-FFF2-40B4-BE49-F238E27FC236}">
              <a16:creationId xmlns:a16="http://schemas.microsoft.com/office/drawing/2014/main" id="{00000000-0008-0000-14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60" name="AutoShape 52" descr="times">
          <a:extLst>
            <a:ext uri="{FF2B5EF4-FFF2-40B4-BE49-F238E27FC236}">
              <a16:creationId xmlns:a16="http://schemas.microsoft.com/office/drawing/2014/main" id="{00000000-0008-0000-14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61" name="AutoShape 54" descr="times">
          <a:extLst>
            <a:ext uri="{FF2B5EF4-FFF2-40B4-BE49-F238E27FC236}">
              <a16:creationId xmlns:a16="http://schemas.microsoft.com/office/drawing/2014/main" id="{00000000-0008-0000-14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62" name="AutoShape 56" descr="times">
          <a:extLst>
            <a:ext uri="{FF2B5EF4-FFF2-40B4-BE49-F238E27FC236}">
              <a16:creationId xmlns:a16="http://schemas.microsoft.com/office/drawing/2014/main" id="{00000000-0008-0000-14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3" name="AutoShape 52" descr="times">
          <a:extLst>
            <a:ext uri="{FF2B5EF4-FFF2-40B4-BE49-F238E27FC236}">
              <a16:creationId xmlns:a16="http://schemas.microsoft.com/office/drawing/2014/main" id="{00000000-0008-0000-14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4" name="AutoShape 54" descr="times">
          <a:extLst>
            <a:ext uri="{FF2B5EF4-FFF2-40B4-BE49-F238E27FC236}">
              <a16:creationId xmlns:a16="http://schemas.microsoft.com/office/drawing/2014/main" id="{00000000-0008-0000-14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5" name="AutoShape 56" descr="times">
          <a:extLst>
            <a:ext uri="{FF2B5EF4-FFF2-40B4-BE49-F238E27FC236}">
              <a16:creationId xmlns:a16="http://schemas.microsoft.com/office/drawing/2014/main" id="{00000000-0008-0000-14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6" name="AutoShape 59" descr="times">
          <a:extLst>
            <a:ext uri="{FF2B5EF4-FFF2-40B4-BE49-F238E27FC236}">
              <a16:creationId xmlns:a16="http://schemas.microsoft.com/office/drawing/2014/main" id="{00000000-0008-0000-14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7" name="AutoShape 61" descr="times">
          <a:extLst>
            <a:ext uri="{FF2B5EF4-FFF2-40B4-BE49-F238E27FC236}">
              <a16:creationId xmlns:a16="http://schemas.microsoft.com/office/drawing/2014/main" id="{00000000-0008-0000-14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8" name="AutoShape 52" descr="times">
          <a:extLst>
            <a:ext uri="{FF2B5EF4-FFF2-40B4-BE49-F238E27FC236}">
              <a16:creationId xmlns:a16="http://schemas.microsoft.com/office/drawing/2014/main" id="{00000000-0008-0000-14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69" name="AutoShape 54" descr="times">
          <a:extLst>
            <a:ext uri="{FF2B5EF4-FFF2-40B4-BE49-F238E27FC236}">
              <a16:creationId xmlns:a16="http://schemas.microsoft.com/office/drawing/2014/main" id="{00000000-0008-0000-14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70" name="AutoShape 56" descr="times">
          <a:extLst>
            <a:ext uri="{FF2B5EF4-FFF2-40B4-BE49-F238E27FC236}">
              <a16:creationId xmlns:a16="http://schemas.microsoft.com/office/drawing/2014/main" id="{00000000-0008-0000-14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71" name="AutoShape 59" descr="times">
          <a:extLst>
            <a:ext uri="{FF2B5EF4-FFF2-40B4-BE49-F238E27FC236}">
              <a16:creationId xmlns:a16="http://schemas.microsoft.com/office/drawing/2014/main" id="{00000000-0008-0000-14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72" name="AutoShape 61" descr="times">
          <a:extLst>
            <a:ext uri="{FF2B5EF4-FFF2-40B4-BE49-F238E27FC236}">
              <a16:creationId xmlns:a16="http://schemas.microsoft.com/office/drawing/2014/main" id="{00000000-0008-0000-14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3" name="AutoShape 52" descr="times">
          <a:extLst>
            <a:ext uri="{FF2B5EF4-FFF2-40B4-BE49-F238E27FC236}">
              <a16:creationId xmlns:a16="http://schemas.microsoft.com/office/drawing/2014/main" id="{00000000-0008-0000-14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4" name="AutoShape 54" descr="times">
          <a:extLst>
            <a:ext uri="{FF2B5EF4-FFF2-40B4-BE49-F238E27FC236}">
              <a16:creationId xmlns:a16="http://schemas.microsoft.com/office/drawing/2014/main" id="{00000000-0008-0000-14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5" name="AutoShape 56" descr="times">
          <a:extLst>
            <a:ext uri="{FF2B5EF4-FFF2-40B4-BE49-F238E27FC236}">
              <a16:creationId xmlns:a16="http://schemas.microsoft.com/office/drawing/2014/main" id="{00000000-0008-0000-14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6" name="AutoShape 59" descr="times">
          <a:extLst>
            <a:ext uri="{FF2B5EF4-FFF2-40B4-BE49-F238E27FC236}">
              <a16:creationId xmlns:a16="http://schemas.microsoft.com/office/drawing/2014/main" id="{00000000-0008-0000-14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7" name="AutoShape 61" descr="times">
          <a:extLst>
            <a:ext uri="{FF2B5EF4-FFF2-40B4-BE49-F238E27FC236}">
              <a16:creationId xmlns:a16="http://schemas.microsoft.com/office/drawing/2014/main" id="{00000000-0008-0000-14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8" name="AutoShape 52" descr="times">
          <a:extLst>
            <a:ext uri="{FF2B5EF4-FFF2-40B4-BE49-F238E27FC236}">
              <a16:creationId xmlns:a16="http://schemas.microsoft.com/office/drawing/2014/main" id="{00000000-0008-0000-14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79" name="AutoShape 54" descr="times">
          <a:extLst>
            <a:ext uri="{FF2B5EF4-FFF2-40B4-BE49-F238E27FC236}">
              <a16:creationId xmlns:a16="http://schemas.microsoft.com/office/drawing/2014/main" id="{00000000-0008-0000-14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0" name="AutoShape 56" descr="times">
          <a:extLst>
            <a:ext uri="{FF2B5EF4-FFF2-40B4-BE49-F238E27FC236}">
              <a16:creationId xmlns:a16="http://schemas.microsoft.com/office/drawing/2014/main" id="{00000000-0008-0000-14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1" name="AutoShape 59" descr="times">
          <a:extLst>
            <a:ext uri="{FF2B5EF4-FFF2-40B4-BE49-F238E27FC236}">
              <a16:creationId xmlns:a16="http://schemas.microsoft.com/office/drawing/2014/main" id="{00000000-0008-0000-14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2" name="AutoShape 61" descr="times">
          <a:extLst>
            <a:ext uri="{FF2B5EF4-FFF2-40B4-BE49-F238E27FC236}">
              <a16:creationId xmlns:a16="http://schemas.microsoft.com/office/drawing/2014/main" id="{00000000-0008-0000-14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3" name="AutoShape 52" descr="times">
          <a:extLst>
            <a:ext uri="{FF2B5EF4-FFF2-40B4-BE49-F238E27FC236}">
              <a16:creationId xmlns:a16="http://schemas.microsoft.com/office/drawing/2014/main" id="{00000000-0008-0000-14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4" name="AutoShape 54" descr="times">
          <a:extLst>
            <a:ext uri="{FF2B5EF4-FFF2-40B4-BE49-F238E27FC236}">
              <a16:creationId xmlns:a16="http://schemas.microsoft.com/office/drawing/2014/main" id="{00000000-0008-0000-14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5" name="AutoShape 56" descr="times">
          <a:extLst>
            <a:ext uri="{FF2B5EF4-FFF2-40B4-BE49-F238E27FC236}">
              <a16:creationId xmlns:a16="http://schemas.microsoft.com/office/drawing/2014/main" id="{00000000-0008-0000-14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6" name="AutoShape 59" descr="times">
          <a:extLst>
            <a:ext uri="{FF2B5EF4-FFF2-40B4-BE49-F238E27FC236}">
              <a16:creationId xmlns:a16="http://schemas.microsoft.com/office/drawing/2014/main" id="{00000000-0008-0000-14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7" name="AutoShape 61" descr="times">
          <a:extLst>
            <a:ext uri="{FF2B5EF4-FFF2-40B4-BE49-F238E27FC236}">
              <a16:creationId xmlns:a16="http://schemas.microsoft.com/office/drawing/2014/main" id="{00000000-0008-0000-14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8" name="AutoShape 52" descr="times">
          <a:extLst>
            <a:ext uri="{FF2B5EF4-FFF2-40B4-BE49-F238E27FC236}">
              <a16:creationId xmlns:a16="http://schemas.microsoft.com/office/drawing/2014/main" id="{00000000-0008-0000-14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89" name="AutoShape 54" descr="times">
          <a:extLst>
            <a:ext uri="{FF2B5EF4-FFF2-40B4-BE49-F238E27FC236}">
              <a16:creationId xmlns:a16="http://schemas.microsoft.com/office/drawing/2014/main" id="{00000000-0008-0000-14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90" name="AutoShape 56" descr="times">
          <a:extLst>
            <a:ext uri="{FF2B5EF4-FFF2-40B4-BE49-F238E27FC236}">
              <a16:creationId xmlns:a16="http://schemas.microsoft.com/office/drawing/2014/main" id="{00000000-0008-0000-14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91" name="AutoShape 59" descr="times">
          <a:extLst>
            <a:ext uri="{FF2B5EF4-FFF2-40B4-BE49-F238E27FC236}">
              <a16:creationId xmlns:a16="http://schemas.microsoft.com/office/drawing/2014/main" id="{00000000-0008-0000-14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892" name="AutoShape 61" descr="times">
          <a:extLst>
            <a:ext uri="{FF2B5EF4-FFF2-40B4-BE49-F238E27FC236}">
              <a16:creationId xmlns:a16="http://schemas.microsoft.com/office/drawing/2014/main" id="{00000000-0008-0000-14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3" name="AutoShape 52" descr="times">
          <a:extLst>
            <a:ext uri="{FF2B5EF4-FFF2-40B4-BE49-F238E27FC236}">
              <a16:creationId xmlns:a16="http://schemas.microsoft.com/office/drawing/2014/main" id="{00000000-0008-0000-14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4" name="AutoShape 54" descr="times">
          <a:extLst>
            <a:ext uri="{FF2B5EF4-FFF2-40B4-BE49-F238E27FC236}">
              <a16:creationId xmlns:a16="http://schemas.microsoft.com/office/drawing/2014/main" id="{00000000-0008-0000-14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5" name="AutoShape 56" descr="times">
          <a:extLst>
            <a:ext uri="{FF2B5EF4-FFF2-40B4-BE49-F238E27FC236}">
              <a16:creationId xmlns:a16="http://schemas.microsoft.com/office/drawing/2014/main" id="{00000000-0008-0000-14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6" name="AutoShape 59" descr="times">
          <a:extLst>
            <a:ext uri="{FF2B5EF4-FFF2-40B4-BE49-F238E27FC236}">
              <a16:creationId xmlns:a16="http://schemas.microsoft.com/office/drawing/2014/main" id="{00000000-0008-0000-14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7" name="AutoShape 61" descr="times">
          <a:extLst>
            <a:ext uri="{FF2B5EF4-FFF2-40B4-BE49-F238E27FC236}">
              <a16:creationId xmlns:a16="http://schemas.microsoft.com/office/drawing/2014/main" id="{00000000-0008-0000-14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8" name="AutoShape 52" descr="times">
          <a:extLst>
            <a:ext uri="{FF2B5EF4-FFF2-40B4-BE49-F238E27FC236}">
              <a16:creationId xmlns:a16="http://schemas.microsoft.com/office/drawing/2014/main" id="{00000000-0008-0000-14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899" name="AutoShape 54" descr="times">
          <a:extLst>
            <a:ext uri="{FF2B5EF4-FFF2-40B4-BE49-F238E27FC236}">
              <a16:creationId xmlns:a16="http://schemas.microsoft.com/office/drawing/2014/main" id="{00000000-0008-0000-14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00" name="AutoShape 56" descr="times">
          <a:extLst>
            <a:ext uri="{FF2B5EF4-FFF2-40B4-BE49-F238E27FC236}">
              <a16:creationId xmlns:a16="http://schemas.microsoft.com/office/drawing/2014/main" id="{00000000-0008-0000-14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01" name="AutoShape 59" descr="times">
          <a:extLst>
            <a:ext uri="{FF2B5EF4-FFF2-40B4-BE49-F238E27FC236}">
              <a16:creationId xmlns:a16="http://schemas.microsoft.com/office/drawing/2014/main" id="{00000000-0008-0000-14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02" name="AutoShape 61" descr="times">
          <a:extLst>
            <a:ext uri="{FF2B5EF4-FFF2-40B4-BE49-F238E27FC236}">
              <a16:creationId xmlns:a16="http://schemas.microsoft.com/office/drawing/2014/main" id="{00000000-0008-0000-14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3" name="AutoShape 52" descr="times">
          <a:extLst>
            <a:ext uri="{FF2B5EF4-FFF2-40B4-BE49-F238E27FC236}">
              <a16:creationId xmlns:a16="http://schemas.microsoft.com/office/drawing/2014/main" id="{00000000-0008-0000-14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4" name="AutoShape 54" descr="times">
          <a:extLst>
            <a:ext uri="{FF2B5EF4-FFF2-40B4-BE49-F238E27FC236}">
              <a16:creationId xmlns:a16="http://schemas.microsoft.com/office/drawing/2014/main" id="{00000000-0008-0000-14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5" name="AutoShape 56" descr="times">
          <a:extLst>
            <a:ext uri="{FF2B5EF4-FFF2-40B4-BE49-F238E27FC236}">
              <a16:creationId xmlns:a16="http://schemas.microsoft.com/office/drawing/2014/main" id="{00000000-0008-0000-14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6" name="AutoShape 59" descr="times">
          <a:extLst>
            <a:ext uri="{FF2B5EF4-FFF2-40B4-BE49-F238E27FC236}">
              <a16:creationId xmlns:a16="http://schemas.microsoft.com/office/drawing/2014/main" id="{00000000-0008-0000-14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7" name="AutoShape 61" descr="times">
          <a:extLst>
            <a:ext uri="{FF2B5EF4-FFF2-40B4-BE49-F238E27FC236}">
              <a16:creationId xmlns:a16="http://schemas.microsoft.com/office/drawing/2014/main" id="{00000000-0008-0000-14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8" name="AutoShape 52" descr="times">
          <a:extLst>
            <a:ext uri="{FF2B5EF4-FFF2-40B4-BE49-F238E27FC236}">
              <a16:creationId xmlns:a16="http://schemas.microsoft.com/office/drawing/2014/main" id="{00000000-0008-0000-14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09" name="AutoShape 54" descr="times">
          <a:extLst>
            <a:ext uri="{FF2B5EF4-FFF2-40B4-BE49-F238E27FC236}">
              <a16:creationId xmlns:a16="http://schemas.microsoft.com/office/drawing/2014/main" id="{00000000-0008-0000-14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10" name="AutoShape 56" descr="times">
          <a:extLst>
            <a:ext uri="{FF2B5EF4-FFF2-40B4-BE49-F238E27FC236}">
              <a16:creationId xmlns:a16="http://schemas.microsoft.com/office/drawing/2014/main" id="{00000000-0008-0000-14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1" name="AutoShape 52" descr="times">
          <a:extLst>
            <a:ext uri="{FF2B5EF4-FFF2-40B4-BE49-F238E27FC236}">
              <a16:creationId xmlns:a16="http://schemas.microsoft.com/office/drawing/2014/main" id="{00000000-0008-0000-14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2" name="AutoShape 54" descr="times">
          <a:extLst>
            <a:ext uri="{FF2B5EF4-FFF2-40B4-BE49-F238E27FC236}">
              <a16:creationId xmlns:a16="http://schemas.microsoft.com/office/drawing/2014/main" id="{00000000-0008-0000-14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3" name="AutoShape 56" descr="times">
          <a:extLst>
            <a:ext uri="{FF2B5EF4-FFF2-40B4-BE49-F238E27FC236}">
              <a16:creationId xmlns:a16="http://schemas.microsoft.com/office/drawing/2014/main" id="{00000000-0008-0000-14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4" name="AutoShape 59" descr="times">
          <a:extLst>
            <a:ext uri="{FF2B5EF4-FFF2-40B4-BE49-F238E27FC236}">
              <a16:creationId xmlns:a16="http://schemas.microsoft.com/office/drawing/2014/main" id="{00000000-0008-0000-14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5" name="AutoShape 61" descr="times">
          <a:extLst>
            <a:ext uri="{FF2B5EF4-FFF2-40B4-BE49-F238E27FC236}">
              <a16:creationId xmlns:a16="http://schemas.microsoft.com/office/drawing/2014/main" id="{00000000-0008-0000-14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6" name="AutoShape 52" descr="times">
          <a:extLst>
            <a:ext uri="{FF2B5EF4-FFF2-40B4-BE49-F238E27FC236}">
              <a16:creationId xmlns:a16="http://schemas.microsoft.com/office/drawing/2014/main" id="{00000000-0008-0000-14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7" name="AutoShape 54" descr="times">
          <a:extLst>
            <a:ext uri="{FF2B5EF4-FFF2-40B4-BE49-F238E27FC236}">
              <a16:creationId xmlns:a16="http://schemas.microsoft.com/office/drawing/2014/main" id="{00000000-0008-0000-14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8" name="AutoShape 56" descr="times">
          <a:extLst>
            <a:ext uri="{FF2B5EF4-FFF2-40B4-BE49-F238E27FC236}">
              <a16:creationId xmlns:a16="http://schemas.microsoft.com/office/drawing/2014/main" id="{00000000-0008-0000-14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19" name="AutoShape 59" descr="times">
          <a:extLst>
            <a:ext uri="{FF2B5EF4-FFF2-40B4-BE49-F238E27FC236}">
              <a16:creationId xmlns:a16="http://schemas.microsoft.com/office/drawing/2014/main" id="{00000000-0008-0000-14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20" name="AutoShape 61" descr="times">
          <a:extLst>
            <a:ext uri="{FF2B5EF4-FFF2-40B4-BE49-F238E27FC236}">
              <a16:creationId xmlns:a16="http://schemas.microsoft.com/office/drawing/2014/main" id="{00000000-0008-0000-14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1" name="AutoShape 52" descr="times">
          <a:extLst>
            <a:ext uri="{FF2B5EF4-FFF2-40B4-BE49-F238E27FC236}">
              <a16:creationId xmlns:a16="http://schemas.microsoft.com/office/drawing/2014/main" id="{00000000-0008-0000-14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2" name="AutoShape 54" descr="times">
          <a:extLst>
            <a:ext uri="{FF2B5EF4-FFF2-40B4-BE49-F238E27FC236}">
              <a16:creationId xmlns:a16="http://schemas.microsoft.com/office/drawing/2014/main" id="{00000000-0008-0000-14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3" name="AutoShape 56" descr="times">
          <a:extLst>
            <a:ext uri="{FF2B5EF4-FFF2-40B4-BE49-F238E27FC236}">
              <a16:creationId xmlns:a16="http://schemas.microsoft.com/office/drawing/2014/main" id="{00000000-0008-0000-14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4" name="AutoShape 59" descr="times">
          <a:extLst>
            <a:ext uri="{FF2B5EF4-FFF2-40B4-BE49-F238E27FC236}">
              <a16:creationId xmlns:a16="http://schemas.microsoft.com/office/drawing/2014/main" id="{00000000-0008-0000-14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5" name="AutoShape 61" descr="times">
          <a:extLst>
            <a:ext uri="{FF2B5EF4-FFF2-40B4-BE49-F238E27FC236}">
              <a16:creationId xmlns:a16="http://schemas.microsoft.com/office/drawing/2014/main" id="{00000000-0008-0000-14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6" name="AutoShape 52" descr="times">
          <a:extLst>
            <a:ext uri="{FF2B5EF4-FFF2-40B4-BE49-F238E27FC236}">
              <a16:creationId xmlns:a16="http://schemas.microsoft.com/office/drawing/2014/main" id="{00000000-0008-0000-14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7" name="AutoShape 54" descr="times">
          <a:extLst>
            <a:ext uri="{FF2B5EF4-FFF2-40B4-BE49-F238E27FC236}">
              <a16:creationId xmlns:a16="http://schemas.microsoft.com/office/drawing/2014/main" id="{00000000-0008-0000-14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8" name="AutoShape 56" descr="times">
          <a:extLst>
            <a:ext uri="{FF2B5EF4-FFF2-40B4-BE49-F238E27FC236}">
              <a16:creationId xmlns:a16="http://schemas.microsoft.com/office/drawing/2014/main" id="{00000000-0008-0000-14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29" name="AutoShape 59" descr="times">
          <a:extLst>
            <a:ext uri="{FF2B5EF4-FFF2-40B4-BE49-F238E27FC236}">
              <a16:creationId xmlns:a16="http://schemas.microsoft.com/office/drawing/2014/main" id="{00000000-0008-0000-14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0" name="AutoShape 61" descr="times">
          <a:extLst>
            <a:ext uri="{FF2B5EF4-FFF2-40B4-BE49-F238E27FC236}">
              <a16:creationId xmlns:a16="http://schemas.microsoft.com/office/drawing/2014/main" id="{00000000-0008-0000-14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1" name="AutoShape 52" descr="times">
          <a:extLst>
            <a:ext uri="{FF2B5EF4-FFF2-40B4-BE49-F238E27FC236}">
              <a16:creationId xmlns:a16="http://schemas.microsoft.com/office/drawing/2014/main" id="{00000000-0008-0000-14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2" name="AutoShape 54" descr="times">
          <a:extLst>
            <a:ext uri="{FF2B5EF4-FFF2-40B4-BE49-F238E27FC236}">
              <a16:creationId xmlns:a16="http://schemas.microsoft.com/office/drawing/2014/main" id="{00000000-0008-0000-14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3" name="AutoShape 56" descr="times">
          <a:extLst>
            <a:ext uri="{FF2B5EF4-FFF2-40B4-BE49-F238E27FC236}">
              <a16:creationId xmlns:a16="http://schemas.microsoft.com/office/drawing/2014/main" id="{00000000-0008-0000-14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4" name="AutoShape 59" descr="times">
          <a:extLst>
            <a:ext uri="{FF2B5EF4-FFF2-40B4-BE49-F238E27FC236}">
              <a16:creationId xmlns:a16="http://schemas.microsoft.com/office/drawing/2014/main" id="{00000000-0008-0000-14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5" name="AutoShape 61" descr="times">
          <a:extLst>
            <a:ext uri="{FF2B5EF4-FFF2-40B4-BE49-F238E27FC236}">
              <a16:creationId xmlns:a16="http://schemas.microsoft.com/office/drawing/2014/main" id="{00000000-0008-0000-14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6" name="AutoShape 52" descr="times">
          <a:extLst>
            <a:ext uri="{FF2B5EF4-FFF2-40B4-BE49-F238E27FC236}">
              <a16:creationId xmlns:a16="http://schemas.microsoft.com/office/drawing/2014/main" id="{00000000-0008-0000-14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7" name="AutoShape 54" descr="times">
          <a:extLst>
            <a:ext uri="{FF2B5EF4-FFF2-40B4-BE49-F238E27FC236}">
              <a16:creationId xmlns:a16="http://schemas.microsoft.com/office/drawing/2014/main" id="{00000000-0008-0000-14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8" name="AutoShape 56" descr="times">
          <a:extLst>
            <a:ext uri="{FF2B5EF4-FFF2-40B4-BE49-F238E27FC236}">
              <a16:creationId xmlns:a16="http://schemas.microsoft.com/office/drawing/2014/main" id="{00000000-0008-0000-14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39" name="AutoShape 59" descr="times">
          <a:extLst>
            <a:ext uri="{FF2B5EF4-FFF2-40B4-BE49-F238E27FC236}">
              <a16:creationId xmlns:a16="http://schemas.microsoft.com/office/drawing/2014/main" id="{00000000-0008-0000-14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40" name="AutoShape 61" descr="times">
          <a:extLst>
            <a:ext uri="{FF2B5EF4-FFF2-40B4-BE49-F238E27FC236}">
              <a16:creationId xmlns:a16="http://schemas.microsoft.com/office/drawing/2014/main" id="{00000000-0008-0000-14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1" name="AutoShape 52" descr="times">
          <a:extLst>
            <a:ext uri="{FF2B5EF4-FFF2-40B4-BE49-F238E27FC236}">
              <a16:creationId xmlns:a16="http://schemas.microsoft.com/office/drawing/2014/main" id="{00000000-0008-0000-14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2" name="AutoShape 54" descr="times">
          <a:extLst>
            <a:ext uri="{FF2B5EF4-FFF2-40B4-BE49-F238E27FC236}">
              <a16:creationId xmlns:a16="http://schemas.microsoft.com/office/drawing/2014/main" id="{00000000-0008-0000-14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3" name="AutoShape 56" descr="times">
          <a:extLst>
            <a:ext uri="{FF2B5EF4-FFF2-40B4-BE49-F238E27FC236}">
              <a16:creationId xmlns:a16="http://schemas.microsoft.com/office/drawing/2014/main" id="{00000000-0008-0000-14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4" name="AutoShape 59" descr="times">
          <a:extLst>
            <a:ext uri="{FF2B5EF4-FFF2-40B4-BE49-F238E27FC236}">
              <a16:creationId xmlns:a16="http://schemas.microsoft.com/office/drawing/2014/main" id="{00000000-0008-0000-14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5" name="AutoShape 61" descr="times">
          <a:extLst>
            <a:ext uri="{FF2B5EF4-FFF2-40B4-BE49-F238E27FC236}">
              <a16:creationId xmlns:a16="http://schemas.microsoft.com/office/drawing/2014/main" id="{00000000-0008-0000-14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6" name="AutoShape 52" descr="times">
          <a:extLst>
            <a:ext uri="{FF2B5EF4-FFF2-40B4-BE49-F238E27FC236}">
              <a16:creationId xmlns:a16="http://schemas.microsoft.com/office/drawing/2014/main" id="{00000000-0008-0000-14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7" name="AutoShape 54" descr="times">
          <a:extLst>
            <a:ext uri="{FF2B5EF4-FFF2-40B4-BE49-F238E27FC236}">
              <a16:creationId xmlns:a16="http://schemas.microsoft.com/office/drawing/2014/main" id="{00000000-0008-0000-14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8" name="AutoShape 56" descr="times">
          <a:extLst>
            <a:ext uri="{FF2B5EF4-FFF2-40B4-BE49-F238E27FC236}">
              <a16:creationId xmlns:a16="http://schemas.microsoft.com/office/drawing/2014/main" id="{00000000-0008-0000-14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49" name="AutoShape 59" descr="times">
          <a:extLst>
            <a:ext uri="{FF2B5EF4-FFF2-40B4-BE49-F238E27FC236}">
              <a16:creationId xmlns:a16="http://schemas.microsoft.com/office/drawing/2014/main" id="{00000000-0008-0000-14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50" name="AutoShape 61" descr="times">
          <a:extLst>
            <a:ext uri="{FF2B5EF4-FFF2-40B4-BE49-F238E27FC236}">
              <a16:creationId xmlns:a16="http://schemas.microsoft.com/office/drawing/2014/main" id="{00000000-0008-0000-14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1" name="AutoShape 52" descr="times">
          <a:extLst>
            <a:ext uri="{FF2B5EF4-FFF2-40B4-BE49-F238E27FC236}">
              <a16:creationId xmlns:a16="http://schemas.microsoft.com/office/drawing/2014/main" id="{00000000-0008-0000-14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2" name="AutoShape 54" descr="times">
          <a:extLst>
            <a:ext uri="{FF2B5EF4-FFF2-40B4-BE49-F238E27FC236}">
              <a16:creationId xmlns:a16="http://schemas.microsoft.com/office/drawing/2014/main" id="{00000000-0008-0000-14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3" name="AutoShape 56" descr="times">
          <a:extLst>
            <a:ext uri="{FF2B5EF4-FFF2-40B4-BE49-F238E27FC236}">
              <a16:creationId xmlns:a16="http://schemas.microsoft.com/office/drawing/2014/main" id="{00000000-0008-0000-14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4" name="AutoShape 59" descr="times">
          <a:extLst>
            <a:ext uri="{FF2B5EF4-FFF2-40B4-BE49-F238E27FC236}">
              <a16:creationId xmlns:a16="http://schemas.microsoft.com/office/drawing/2014/main" id="{00000000-0008-0000-14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5" name="AutoShape 61" descr="times">
          <a:extLst>
            <a:ext uri="{FF2B5EF4-FFF2-40B4-BE49-F238E27FC236}">
              <a16:creationId xmlns:a16="http://schemas.microsoft.com/office/drawing/2014/main" id="{00000000-0008-0000-14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6" name="AutoShape 52" descr="times">
          <a:extLst>
            <a:ext uri="{FF2B5EF4-FFF2-40B4-BE49-F238E27FC236}">
              <a16:creationId xmlns:a16="http://schemas.microsoft.com/office/drawing/2014/main" id="{00000000-0008-0000-14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7" name="AutoShape 54" descr="times">
          <a:extLst>
            <a:ext uri="{FF2B5EF4-FFF2-40B4-BE49-F238E27FC236}">
              <a16:creationId xmlns:a16="http://schemas.microsoft.com/office/drawing/2014/main" id="{00000000-0008-0000-14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58" name="AutoShape 56" descr="times">
          <a:extLst>
            <a:ext uri="{FF2B5EF4-FFF2-40B4-BE49-F238E27FC236}">
              <a16:creationId xmlns:a16="http://schemas.microsoft.com/office/drawing/2014/main" id="{00000000-0008-0000-14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59" name="AutoShape 52" descr="times">
          <a:extLst>
            <a:ext uri="{FF2B5EF4-FFF2-40B4-BE49-F238E27FC236}">
              <a16:creationId xmlns:a16="http://schemas.microsoft.com/office/drawing/2014/main" id="{00000000-0008-0000-14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0" name="AutoShape 54" descr="times">
          <a:extLst>
            <a:ext uri="{FF2B5EF4-FFF2-40B4-BE49-F238E27FC236}">
              <a16:creationId xmlns:a16="http://schemas.microsoft.com/office/drawing/2014/main" id="{00000000-0008-0000-14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1" name="AutoShape 56" descr="times">
          <a:extLst>
            <a:ext uri="{FF2B5EF4-FFF2-40B4-BE49-F238E27FC236}">
              <a16:creationId xmlns:a16="http://schemas.microsoft.com/office/drawing/2014/main" id="{00000000-0008-0000-14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2" name="AutoShape 59" descr="times">
          <a:extLst>
            <a:ext uri="{FF2B5EF4-FFF2-40B4-BE49-F238E27FC236}">
              <a16:creationId xmlns:a16="http://schemas.microsoft.com/office/drawing/2014/main" id="{00000000-0008-0000-14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3" name="AutoShape 61" descr="times">
          <a:extLst>
            <a:ext uri="{FF2B5EF4-FFF2-40B4-BE49-F238E27FC236}">
              <a16:creationId xmlns:a16="http://schemas.microsoft.com/office/drawing/2014/main" id="{00000000-0008-0000-14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4" name="AutoShape 52" descr="times">
          <a:extLst>
            <a:ext uri="{FF2B5EF4-FFF2-40B4-BE49-F238E27FC236}">
              <a16:creationId xmlns:a16="http://schemas.microsoft.com/office/drawing/2014/main" id="{00000000-0008-0000-14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5" name="AutoShape 54" descr="times">
          <a:extLst>
            <a:ext uri="{FF2B5EF4-FFF2-40B4-BE49-F238E27FC236}">
              <a16:creationId xmlns:a16="http://schemas.microsoft.com/office/drawing/2014/main" id="{00000000-0008-0000-14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6" name="AutoShape 56" descr="times">
          <a:extLst>
            <a:ext uri="{FF2B5EF4-FFF2-40B4-BE49-F238E27FC236}">
              <a16:creationId xmlns:a16="http://schemas.microsoft.com/office/drawing/2014/main" id="{00000000-0008-0000-14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7" name="AutoShape 59" descr="times">
          <a:extLst>
            <a:ext uri="{FF2B5EF4-FFF2-40B4-BE49-F238E27FC236}">
              <a16:creationId xmlns:a16="http://schemas.microsoft.com/office/drawing/2014/main" id="{00000000-0008-0000-14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68" name="AutoShape 61" descr="times">
          <a:extLst>
            <a:ext uri="{FF2B5EF4-FFF2-40B4-BE49-F238E27FC236}">
              <a16:creationId xmlns:a16="http://schemas.microsoft.com/office/drawing/2014/main" id="{00000000-0008-0000-14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69" name="AutoShape 52" descr="times">
          <a:extLst>
            <a:ext uri="{FF2B5EF4-FFF2-40B4-BE49-F238E27FC236}">
              <a16:creationId xmlns:a16="http://schemas.microsoft.com/office/drawing/2014/main" id="{00000000-0008-0000-14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0" name="AutoShape 54" descr="times">
          <a:extLst>
            <a:ext uri="{FF2B5EF4-FFF2-40B4-BE49-F238E27FC236}">
              <a16:creationId xmlns:a16="http://schemas.microsoft.com/office/drawing/2014/main" id="{00000000-0008-0000-14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1" name="AutoShape 56" descr="times">
          <a:extLst>
            <a:ext uri="{FF2B5EF4-FFF2-40B4-BE49-F238E27FC236}">
              <a16:creationId xmlns:a16="http://schemas.microsoft.com/office/drawing/2014/main" id="{00000000-0008-0000-14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2" name="AutoShape 59" descr="times">
          <a:extLst>
            <a:ext uri="{FF2B5EF4-FFF2-40B4-BE49-F238E27FC236}">
              <a16:creationId xmlns:a16="http://schemas.microsoft.com/office/drawing/2014/main" id="{00000000-0008-0000-14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3" name="AutoShape 61" descr="times">
          <a:extLst>
            <a:ext uri="{FF2B5EF4-FFF2-40B4-BE49-F238E27FC236}">
              <a16:creationId xmlns:a16="http://schemas.microsoft.com/office/drawing/2014/main" id="{00000000-0008-0000-14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4" name="AutoShape 52" descr="times">
          <a:extLst>
            <a:ext uri="{FF2B5EF4-FFF2-40B4-BE49-F238E27FC236}">
              <a16:creationId xmlns:a16="http://schemas.microsoft.com/office/drawing/2014/main" id="{00000000-0008-0000-14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5" name="AutoShape 54" descr="times">
          <a:extLst>
            <a:ext uri="{FF2B5EF4-FFF2-40B4-BE49-F238E27FC236}">
              <a16:creationId xmlns:a16="http://schemas.microsoft.com/office/drawing/2014/main" id="{00000000-0008-0000-14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6" name="AutoShape 56" descr="times">
          <a:extLst>
            <a:ext uri="{FF2B5EF4-FFF2-40B4-BE49-F238E27FC236}">
              <a16:creationId xmlns:a16="http://schemas.microsoft.com/office/drawing/2014/main" id="{00000000-0008-0000-14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7" name="AutoShape 59" descr="times">
          <a:extLst>
            <a:ext uri="{FF2B5EF4-FFF2-40B4-BE49-F238E27FC236}">
              <a16:creationId xmlns:a16="http://schemas.microsoft.com/office/drawing/2014/main" id="{00000000-0008-0000-14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8" name="AutoShape 61" descr="times">
          <a:extLst>
            <a:ext uri="{FF2B5EF4-FFF2-40B4-BE49-F238E27FC236}">
              <a16:creationId xmlns:a16="http://schemas.microsoft.com/office/drawing/2014/main" id="{00000000-0008-0000-14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79" name="AutoShape 52" descr="times">
          <a:extLst>
            <a:ext uri="{FF2B5EF4-FFF2-40B4-BE49-F238E27FC236}">
              <a16:creationId xmlns:a16="http://schemas.microsoft.com/office/drawing/2014/main" id="{00000000-0008-0000-14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0" name="AutoShape 54" descr="times">
          <a:extLst>
            <a:ext uri="{FF2B5EF4-FFF2-40B4-BE49-F238E27FC236}">
              <a16:creationId xmlns:a16="http://schemas.microsoft.com/office/drawing/2014/main" id="{00000000-0008-0000-14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1" name="AutoShape 56" descr="times">
          <a:extLst>
            <a:ext uri="{FF2B5EF4-FFF2-40B4-BE49-F238E27FC236}">
              <a16:creationId xmlns:a16="http://schemas.microsoft.com/office/drawing/2014/main" id="{00000000-0008-0000-14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2" name="AutoShape 59" descr="times">
          <a:extLst>
            <a:ext uri="{FF2B5EF4-FFF2-40B4-BE49-F238E27FC236}">
              <a16:creationId xmlns:a16="http://schemas.microsoft.com/office/drawing/2014/main" id="{00000000-0008-0000-14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3" name="AutoShape 61" descr="times">
          <a:extLst>
            <a:ext uri="{FF2B5EF4-FFF2-40B4-BE49-F238E27FC236}">
              <a16:creationId xmlns:a16="http://schemas.microsoft.com/office/drawing/2014/main" id="{00000000-0008-0000-14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4" name="AutoShape 52" descr="times">
          <a:extLst>
            <a:ext uri="{FF2B5EF4-FFF2-40B4-BE49-F238E27FC236}">
              <a16:creationId xmlns:a16="http://schemas.microsoft.com/office/drawing/2014/main" id="{00000000-0008-0000-14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5" name="AutoShape 54" descr="times">
          <a:extLst>
            <a:ext uri="{FF2B5EF4-FFF2-40B4-BE49-F238E27FC236}">
              <a16:creationId xmlns:a16="http://schemas.microsoft.com/office/drawing/2014/main" id="{00000000-0008-0000-14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6" name="AutoShape 56" descr="times">
          <a:extLst>
            <a:ext uri="{FF2B5EF4-FFF2-40B4-BE49-F238E27FC236}">
              <a16:creationId xmlns:a16="http://schemas.microsoft.com/office/drawing/2014/main" id="{00000000-0008-0000-14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7" name="AutoShape 59" descr="times">
          <a:extLst>
            <a:ext uri="{FF2B5EF4-FFF2-40B4-BE49-F238E27FC236}">
              <a16:creationId xmlns:a16="http://schemas.microsoft.com/office/drawing/2014/main" id="{00000000-0008-0000-14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88" name="AutoShape 61" descr="times">
          <a:extLst>
            <a:ext uri="{FF2B5EF4-FFF2-40B4-BE49-F238E27FC236}">
              <a16:creationId xmlns:a16="http://schemas.microsoft.com/office/drawing/2014/main" id="{00000000-0008-0000-14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89" name="AutoShape 52" descr="times">
          <a:extLst>
            <a:ext uri="{FF2B5EF4-FFF2-40B4-BE49-F238E27FC236}">
              <a16:creationId xmlns:a16="http://schemas.microsoft.com/office/drawing/2014/main" id="{00000000-0008-0000-14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0" name="AutoShape 54" descr="times">
          <a:extLst>
            <a:ext uri="{FF2B5EF4-FFF2-40B4-BE49-F238E27FC236}">
              <a16:creationId xmlns:a16="http://schemas.microsoft.com/office/drawing/2014/main" id="{00000000-0008-0000-14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1" name="AutoShape 56" descr="times">
          <a:extLst>
            <a:ext uri="{FF2B5EF4-FFF2-40B4-BE49-F238E27FC236}">
              <a16:creationId xmlns:a16="http://schemas.microsoft.com/office/drawing/2014/main" id="{00000000-0008-0000-14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2" name="AutoShape 59" descr="times">
          <a:extLst>
            <a:ext uri="{FF2B5EF4-FFF2-40B4-BE49-F238E27FC236}">
              <a16:creationId xmlns:a16="http://schemas.microsoft.com/office/drawing/2014/main" id="{00000000-0008-0000-14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3" name="AutoShape 61" descr="times">
          <a:extLst>
            <a:ext uri="{FF2B5EF4-FFF2-40B4-BE49-F238E27FC236}">
              <a16:creationId xmlns:a16="http://schemas.microsoft.com/office/drawing/2014/main" id="{00000000-0008-0000-14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4" name="AutoShape 52" descr="times">
          <a:extLst>
            <a:ext uri="{FF2B5EF4-FFF2-40B4-BE49-F238E27FC236}">
              <a16:creationId xmlns:a16="http://schemas.microsoft.com/office/drawing/2014/main" id="{00000000-0008-0000-14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5" name="AutoShape 54" descr="times">
          <a:extLst>
            <a:ext uri="{FF2B5EF4-FFF2-40B4-BE49-F238E27FC236}">
              <a16:creationId xmlns:a16="http://schemas.microsoft.com/office/drawing/2014/main" id="{00000000-0008-0000-14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6" name="AutoShape 56" descr="times">
          <a:extLst>
            <a:ext uri="{FF2B5EF4-FFF2-40B4-BE49-F238E27FC236}">
              <a16:creationId xmlns:a16="http://schemas.microsoft.com/office/drawing/2014/main" id="{00000000-0008-0000-14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7" name="AutoShape 59" descr="times">
          <a:extLst>
            <a:ext uri="{FF2B5EF4-FFF2-40B4-BE49-F238E27FC236}">
              <a16:creationId xmlns:a16="http://schemas.microsoft.com/office/drawing/2014/main" id="{00000000-0008-0000-14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998" name="AutoShape 61" descr="times">
          <a:extLst>
            <a:ext uri="{FF2B5EF4-FFF2-40B4-BE49-F238E27FC236}">
              <a16:creationId xmlns:a16="http://schemas.microsoft.com/office/drawing/2014/main" id="{00000000-0008-0000-14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999" name="AutoShape 52" descr="times">
          <a:extLst>
            <a:ext uri="{FF2B5EF4-FFF2-40B4-BE49-F238E27FC236}">
              <a16:creationId xmlns:a16="http://schemas.microsoft.com/office/drawing/2014/main" id="{00000000-0008-0000-14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0" name="AutoShape 54" descr="times">
          <a:extLst>
            <a:ext uri="{FF2B5EF4-FFF2-40B4-BE49-F238E27FC236}">
              <a16:creationId xmlns:a16="http://schemas.microsoft.com/office/drawing/2014/main" id="{00000000-0008-0000-14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1" name="AutoShape 56" descr="times">
          <a:extLst>
            <a:ext uri="{FF2B5EF4-FFF2-40B4-BE49-F238E27FC236}">
              <a16:creationId xmlns:a16="http://schemas.microsoft.com/office/drawing/2014/main" id="{00000000-0008-0000-14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2" name="AutoShape 59" descr="times">
          <a:extLst>
            <a:ext uri="{FF2B5EF4-FFF2-40B4-BE49-F238E27FC236}">
              <a16:creationId xmlns:a16="http://schemas.microsoft.com/office/drawing/2014/main" id="{00000000-0008-0000-14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3" name="AutoShape 61" descr="times">
          <a:extLst>
            <a:ext uri="{FF2B5EF4-FFF2-40B4-BE49-F238E27FC236}">
              <a16:creationId xmlns:a16="http://schemas.microsoft.com/office/drawing/2014/main" id="{00000000-0008-0000-14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4" name="AutoShape 52" descr="times">
          <a:extLst>
            <a:ext uri="{FF2B5EF4-FFF2-40B4-BE49-F238E27FC236}">
              <a16:creationId xmlns:a16="http://schemas.microsoft.com/office/drawing/2014/main" id="{00000000-0008-0000-14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5" name="AutoShape 54" descr="times">
          <a:extLst>
            <a:ext uri="{FF2B5EF4-FFF2-40B4-BE49-F238E27FC236}">
              <a16:creationId xmlns:a16="http://schemas.microsoft.com/office/drawing/2014/main" id="{00000000-0008-0000-14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06" name="AutoShape 56" descr="times">
          <a:extLst>
            <a:ext uri="{FF2B5EF4-FFF2-40B4-BE49-F238E27FC236}">
              <a16:creationId xmlns:a16="http://schemas.microsoft.com/office/drawing/2014/main" id="{00000000-0008-0000-14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07" name="AutoShape 52" descr="times">
          <a:extLst>
            <a:ext uri="{FF2B5EF4-FFF2-40B4-BE49-F238E27FC236}">
              <a16:creationId xmlns:a16="http://schemas.microsoft.com/office/drawing/2014/main" id="{00000000-0008-0000-14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08" name="AutoShape 54" descr="times">
          <a:extLst>
            <a:ext uri="{FF2B5EF4-FFF2-40B4-BE49-F238E27FC236}">
              <a16:creationId xmlns:a16="http://schemas.microsoft.com/office/drawing/2014/main" id="{00000000-0008-0000-14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09" name="AutoShape 56" descr="times">
          <a:extLst>
            <a:ext uri="{FF2B5EF4-FFF2-40B4-BE49-F238E27FC236}">
              <a16:creationId xmlns:a16="http://schemas.microsoft.com/office/drawing/2014/main" id="{00000000-0008-0000-14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0" name="AutoShape 59" descr="times">
          <a:extLst>
            <a:ext uri="{FF2B5EF4-FFF2-40B4-BE49-F238E27FC236}">
              <a16:creationId xmlns:a16="http://schemas.microsoft.com/office/drawing/2014/main" id="{00000000-0008-0000-14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1" name="AutoShape 61" descr="times">
          <a:extLst>
            <a:ext uri="{FF2B5EF4-FFF2-40B4-BE49-F238E27FC236}">
              <a16:creationId xmlns:a16="http://schemas.microsoft.com/office/drawing/2014/main" id="{00000000-0008-0000-14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2" name="AutoShape 52" descr="times">
          <a:extLst>
            <a:ext uri="{FF2B5EF4-FFF2-40B4-BE49-F238E27FC236}">
              <a16:creationId xmlns:a16="http://schemas.microsoft.com/office/drawing/2014/main" id="{00000000-0008-0000-14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3" name="AutoShape 54" descr="times">
          <a:extLst>
            <a:ext uri="{FF2B5EF4-FFF2-40B4-BE49-F238E27FC236}">
              <a16:creationId xmlns:a16="http://schemas.microsoft.com/office/drawing/2014/main" id="{00000000-0008-0000-14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4" name="AutoShape 56" descr="times">
          <a:extLst>
            <a:ext uri="{FF2B5EF4-FFF2-40B4-BE49-F238E27FC236}">
              <a16:creationId xmlns:a16="http://schemas.microsoft.com/office/drawing/2014/main" id="{00000000-0008-0000-14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5" name="AutoShape 59" descr="times">
          <a:extLst>
            <a:ext uri="{FF2B5EF4-FFF2-40B4-BE49-F238E27FC236}">
              <a16:creationId xmlns:a16="http://schemas.microsoft.com/office/drawing/2014/main" id="{00000000-0008-0000-14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16" name="AutoShape 61" descr="times">
          <a:extLst>
            <a:ext uri="{FF2B5EF4-FFF2-40B4-BE49-F238E27FC236}">
              <a16:creationId xmlns:a16="http://schemas.microsoft.com/office/drawing/2014/main" id="{00000000-0008-0000-14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17" name="AutoShape 52" descr="times">
          <a:extLst>
            <a:ext uri="{FF2B5EF4-FFF2-40B4-BE49-F238E27FC236}">
              <a16:creationId xmlns:a16="http://schemas.microsoft.com/office/drawing/2014/main" id="{00000000-0008-0000-14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18" name="AutoShape 54" descr="times">
          <a:extLst>
            <a:ext uri="{FF2B5EF4-FFF2-40B4-BE49-F238E27FC236}">
              <a16:creationId xmlns:a16="http://schemas.microsoft.com/office/drawing/2014/main" id="{00000000-0008-0000-14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19" name="AutoShape 56" descr="times">
          <a:extLst>
            <a:ext uri="{FF2B5EF4-FFF2-40B4-BE49-F238E27FC236}">
              <a16:creationId xmlns:a16="http://schemas.microsoft.com/office/drawing/2014/main" id="{00000000-0008-0000-14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0" name="AutoShape 59" descr="times">
          <a:extLst>
            <a:ext uri="{FF2B5EF4-FFF2-40B4-BE49-F238E27FC236}">
              <a16:creationId xmlns:a16="http://schemas.microsoft.com/office/drawing/2014/main" id="{00000000-0008-0000-14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1" name="AutoShape 61" descr="times">
          <a:extLst>
            <a:ext uri="{FF2B5EF4-FFF2-40B4-BE49-F238E27FC236}">
              <a16:creationId xmlns:a16="http://schemas.microsoft.com/office/drawing/2014/main" id="{00000000-0008-0000-14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2" name="AutoShape 52" descr="times">
          <a:extLst>
            <a:ext uri="{FF2B5EF4-FFF2-40B4-BE49-F238E27FC236}">
              <a16:creationId xmlns:a16="http://schemas.microsoft.com/office/drawing/2014/main" id="{00000000-0008-0000-14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3" name="AutoShape 54" descr="times">
          <a:extLst>
            <a:ext uri="{FF2B5EF4-FFF2-40B4-BE49-F238E27FC236}">
              <a16:creationId xmlns:a16="http://schemas.microsoft.com/office/drawing/2014/main" id="{00000000-0008-0000-14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4" name="AutoShape 56" descr="times">
          <a:extLst>
            <a:ext uri="{FF2B5EF4-FFF2-40B4-BE49-F238E27FC236}">
              <a16:creationId xmlns:a16="http://schemas.microsoft.com/office/drawing/2014/main" id="{00000000-0008-0000-14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5" name="AutoShape 59" descr="times">
          <a:extLst>
            <a:ext uri="{FF2B5EF4-FFF2-40B4-BE49-F238E27FC236}">
              <a16:creationId xmlns:a16="http://schemas.microsoft.com/office/drawing/2014/main" id="{00000000-0008-0000-14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6" name="AutoShape 61" descr="times">
          <a:extLst>
            <a:ext uri="{FF2B5EF4-FFF2-40B4-BE49-F238E27FC236}">
              <a16:creationId xmlns:a16="http://schemas.microsoft.com/office/drawing/2014/main" id="{00000000-0008-0000-14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7" name="AutoShape 52" descr="times">
          <a:extLst>
            <a:ext uri="{FF2B5EF4-FFF2-40B4-BE49-F238E27FC236}">
              <a16:creationId xmlns:a16="http://schemas.microsoft.com/office/drawing/2014/main" id="{00000000-0008-0000-14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8" name="AutoShape 54" descr="times">
          <a:extLst>
            <a:ext uri="{FF2B5EF4-FFF2-40B4-BE49-F238E27FC236}">
              <a16:creationId xmlns:a16="http://schemas.microsoft.com/office/drawing/2014/main" id="{00000000-0008-0000-14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29" name="AutoShape 56" descr="times">
          <a:extLst>
            <a:ext uri="{FF2B5EF4-FFF2-40B4-BE49-F238E27FC236}">
              <a16:creationId xmlns:a16="http://schemas.microsoft.com/office/drawing/2014/main" id="{00000000-0008-0000-14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0" name="AutoShape 59" descr="times">
          <a:extLst>
            <a:ext uri="{FF2B5EF4-FFF2-40B4-BE49-F238E27FC236}">
              <a16:creationId xmlns:a16="http://schemas.microsoft.com/office/drawing/2014/main" id="{00000000-0008-0000-14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1" name="AutoShape 61" descr="times">
          <a:extLst>
            <a:ext uri="{FF2B5EF4-FFF2-40B4-BE49-F238E27FC236}">
              <a16:creationId xmlns:a16="http://schemas.microsoft.com/office/drawing/2014/main" id="{00000000-0008-0000-14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2" name="AutoShape 52" descr="times">
          <a:extLst>
            <a:ext uri="{FF2B5EF4-FFF2-40B4-BE49-F238E27FC236}">
              <a16:creationId xmlns:a16="http://schemas.microsoft.com/office/drawing/2014/main" id="{00000000-0008-0000-14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3" name="AutoShape 54" descr="times">
          <a:extLst>
            <a:ext uri="{FF2B5EF4-FFF2-40B4-BE49-F238E27FC236}">
              <a16:creationId xmlns:a16="http://schemas.microsoft.com/office/drawing/2014/main" id="{00000000-0008-0000-14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4" name="AutoShape 56" descr="times">
          <a:extLst>
            <a:ext uri="{FF2B5EF4-FFF2-40B4-BE49-F238E27FC236}">
              <a16:creationId xmlns:a16="http://schemas.microsoft.com/office/drawing/2014/main" id="{00000000-0008-0000-14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5" name="AutoShape 59" descr="times">
          <a:extLst>
            <a:ext uri="{FF2B5EF4-FFF2-40B4-BE49-F238E27FC236}">
              <a16:creationId xmlns:a16="http://schemas.microsoft.com/office/drawing/2014/main" id="{00000000-0008-0000-14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36" name="AutoShape 61" descr="times">
          <a:extLst>
            <a:ext uri="{FF2B5EF4-FFF2-40B4-BE49-F238E27FC236}">
              <a16:creationId xmlns:a16="http://schemas.microsoft.com/office/drawing/2014/main" id="{00000000-0008-0000-14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37" name="AutoShape 52" descr="times">
          <a:extLst>
            <a:ext uri="{FF2B5EF4-FFF2-40B4-BE49-F238E27FC236}">
              <a16:creationId xmlns:a16="http://schemas.microsoft.com/office/drawing/2014/main" id="{00000000-0008-0000-14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38" name="AutoShape 54" descr="times">
          <a:extLst>
            <a:ext uri="{FF2B5EF4-FFF2-40B4-BE49-F238E27FC236}">
              <a16:creationId xmlns:a16="http://schemas.microsoft.com/office/drawing/2014/main" id="{00000000-0008-0000-14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39" name="AutoShape 56" descr="times">
          <a:extLst>
            <a:ext uri="{FF2B5EF4-FFF2-40B4-BE49-F238E27FC236}">
              <a16:creationId xmlns:a16="http://schemas.microsoft.com/office/drawing/2014/main" id="{00000000-0008-0000-14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0" name="AutoShape 59" descr="times">
          <a:extLst>
            <a:ext uri="{FF2B5EF4-FFF2-40B4-BE49-F238E27FC236}">
              <a16:creationId xmlns:a16="http://schemas.microsoft.com/office/drawing/2014/main" id="{00000000-0008-0000-14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1" name="AutoShape 61" descr="times">
          <a:extLst>
            <a:ext uri="{FF2B5EF4-FFF2-40B4-BE49-F238E27FC236}">
              <a16:creationId xmlns:a16="http://schemas.microsoft.com/office/drawing/2014/main" id="{00000000-0008-0000-14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2" name="AutoShape 52" descr="times">
          <a:extLst>
            <a:ext uri="{FF2B5EF4-FFF2-40B4-BE49-F238E27FC236}">
              <a16:creationId xmlns:a16="http://schemas.microsoft.com/office/drawing/2014/main" id="{00000000-0008-0000-14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3" name="AutoShape 54" descr="times">
          <a:extLst>
            <a:ext uri="{FF2B5EF4-FFF2-40B4-BE49-F238E27FC236}">
              <a16:creationId xmlns:a16="http://schemas.microsoft.com/office/drawing/2014/main" id="{00000000-0008-0000-14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4" name="AutoShape 56" descr="times">
          <a:extLst>
            <a:ext uri="{FF2B5EF4-FFF2-40B4-BE49-F238E27FC236}">
              <a16:creationId xmlns:a16="http://schemas.microsoft.com/office/drawing/2014/main" id="{00000000-0008-0000-14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5" name="AutoShape 59" descr="times">
          <a:extLst>
            <a:ext uri="{FF2B5EF4-FFF2-40B4-BE49-F238E27FC236}">
              <a16:creationId xmlns:a16="http://schemas.microsoft.com/office/drawing/2014/main" id="{00000000-0008-0000-14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46" name="AutoShape 61" descr="times">
          <a:extLst>
            <a:ext uri="{FF2B5EF4-FFF2-40B4-BE49-F238E27FC236}">
              <a16:creationId xmlns:a16="http://schemas.microsoft.com/office/drawing/2014/main" id="{00000000-0008-0000-14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47" name="AutoShape 52" descr="times">
          <a:extLst>
            <a:ext uri="{FF2B5EF4-FFF2-40B4-BE49-F238E27FC236}">
              <a16:creationId xmlns:a16="http://schemas.microsoft.com/office/drawing/2014/main" id="{00000000-0008-0000-14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48" name="AutoShape 54" descr="times">
          <a:extLst>
            <a:ext uri="{FF2B5EF4-FFF2-40B4-BE49-F238E27FC236}">
              <a16:creationId xmlns:a16="http://schemas.microsoft.com/office/drawing/2014/main" id="{00000000-0008-0000-14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49" name="AutoShape 56" descr="times">
          <a:extLst>
            <a:ext uri="{FF2B5EF4-FFF2-40B4-BE49-F238E27FC236}">
              <a16:creationId xmlns:a16="http://schemas.microsoft.com/office/drawing/2014/main" id="{00000000-0008-0000-14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50" name="AutoShape 59" descr="times">
          <a:extLst>
            <a:ext uri="{FF2B5EF4-FFF2-40B4-BE49-F238E27FC236}">
              <a16:creationId xmlns:a16="http://schemas.microsoft.com/office/drawing/2014/main" id="{00000000-0008-0000-14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51" name="AutoShape 61" descr="times">
          <a:extLst>
            <a:ext uri="{FF2B5EF4-FFF2-40B4-BE49-F238E27FC236}">
              <a16:creationId xmlns:a16="http://schemas.microsoft.com/office/drawing/2014/main" id="{00000000-0008-0000-14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52" name="AutoShape 52" descr="times">
          <a:extLst>
            <a:ext uri="{FF2B5EF4-FFF2-40B4-BE49-F238E27FC236}">
              <a16:creationId xmlns:a16="http://schemas.microsoft.com/office/drawing/2014/main" id="{00000000-0008-0000-14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53" name="AutoShape 54" descr="times">
          <a:extLst>
            <a:ext uri="{FF2B5EF4-FFF2-40B4-BE49-F238E27FC236}">
              <a16:creationId xmlns:a16="http://schemas.microsoft.com/office/drawing/2014/main" id="{00000000-0008-0000-14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54" name="AutoShape 56" descr="times">
          <a:extLst>
            <a:ext uri="{FF2B5EF4-FFF2-40B4-BE49-F238E27FC236}">
              <a16:creationId xmlns:a16="http://schemas.microsoft.com/office/drawing/2014/main" id="{00000000-0008-0000-14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55" name="AutoShape 52" descr="times">
          <a:extLst>
            <a:ext uri="{FF2B5EF4-FFF2-40B4-BE49-F238E27FC236}">
              <a16:creationId xmlns:a16="http://schemas.microsoft.com/office/drawing/2014/main" id="{00000000-0008-0000-14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56" name="AutoShape 54" descr="times">
          <a:extLst>
            <a:ext uri="{FF2B5EF4-FFF2-40B4-BE49-F238E27FC236}">
              <a16:creationId xmlns:a16="http://schemas.microsoft.com/office/drawing/2014/main" id="{00000000-0008-0000-14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57" name="AutoShape 56" descr="times">
          <a:extLst>
            <a:ext uri="{FF2B5EF4-FFF2-40B4-BE49-F238E27FC236}">
              <a16:creationId xmlns:a16="http://schemas.microsoft.com/office/drawing/2014/main" id="{00000000-0008-0000-14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58" name="AutoShape 59" descr="times">
          <a:extLst>
            <a:ext uri="{FF2B5EF4-FFF2-40B4-BE49-F238E27FC236}">
              <a16:creationId xmlns:a16="http://schemas.microsoft.com/office/drawing/2014/main" id="{00000000-0008-0000-14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59" name="AutoShape 61" descr="times">
          <a:extLst>
            <a:ext uri="{FF2B5EF4-FFF2-40B4-BE49-F238E27FC236}">
              <a16:creationId xmlns:a16="http://schemas.microsoft.com/office/drawing/2014/main" id="{00000000-0008-0000-14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60" name="AutoShape 52" descr="times">
          <a:extLst>
            <a:ext uri="{FF2B5EF4-FFF2-40B4-BE49-F238E27FC236}">
              <a16:creationId xmlns:a16="http://schemas.microsoft.com/office/drawing/2014/main" id="{00000000-0008-0000-14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61" name="AutoShape 54" descr="times">
          <a:extLst>
            <a:ext uri="{FF2B5EF4-FFF2-40B4-BE49-F238E27FC236}">
              <a16:creationId xmlns:a16="http://schemas.microsoft.com/office/drawing/2014/main" id="{00000000-0008-0000-14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62" name="AutoShape 56" descr="times">
          <a:extLst>
            <a:ext uri="{FF2B5EF4-FFF2-40B4-BE49-F238E27FC236}">
              <a16:creationId xmlns:a16="http://schemas.microsoft.com/office/drawing/2014/main" id="{00000000-0008-0000-14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63" name="AutoShape 59" descr="times">
          <a:extLst>
            <a:ext uri="{FF2B5EF4-FFF2-40B4-BE49-F238E27FC236}">
              <a16:creationId xmlns:a16="http://schemas.microsoft.com/office/drawing/2014/main" id="{00000000-0008-0000-14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64" name="AutoShape 61" descr="times">
          <a:extLst>
            <a:ext uri="{FF2B5EF4-FFF2-40B4-BE49-F238E27FC236}">
              <a16:creationId xmlns:a16="http://schemas.microsoft.com/office/drawing/2014/main" id="{00000000-0008-0000-14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65" name="AutoShape 52" descr="times">
          <a:extLst>
            <a:ext uri="{FF2B5EF4-FFF2-40B4-BE49-F238E27FC236}">
              <a16:creationId xmlns:a16="http://schemas.microsoft.com/office/drawing/2014/main" id="{00000000-0008-0000-14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66" name="AutoShape 54" descr="times">
          <a:extLst>
            <a:ext uri="{FF2B5EF4-FFF2-40B4-BE49-F238E27FC236}">
              <a16:creationId xmlns:a16="http://schemas.microsoft.com/office/drawing/2014/main" id="{00000000-0008-0000-14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67" name="AutoShape 56" descr="times">
          <a:extLst>
            <a:ext uri="{FF2B5EF4-FFF2-40B4-BE49-F238E27FC236}">
              <a16:creationId xmlns:a16="http://schemas.microsoft.com/office/drawing/2014/main" id="{00000000-0008-0000-14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68" name="AutoShape 59" descr="times">
          <a:extLst>
            <a:ext uri="{FF2B5EF4-FFF2-40B4-BE49-F238E27FC236}">
              <a16:creationId xmlns:a16="http://schemas.microsoft.com/office/drawing/2014/main" id="{00000000-0008-0000-14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69" name="AutoShape 61" descr="times">
          <a:extLst>
            <a:ext uri="{FF2B5EF4-FFF2-40B4-BE49-F238E27FC236}">
              <a16:creationId xmlns:a16="http://schemas.microsoft.com/office/drawing/2014/main" id="{00000000-0008-0000-14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0" name="AutoShape 52" descr="times">
          <a:extLst>
            <a:ext uri="{FF2B5EF4-FFF2-40B4-BE49-F238E27FC236}">
              <a16:creationId xmlns:a16="http://schemas.microsoft.com/office/drawing/2014/main" id="{00000000-0008-0000-14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1" name="AutoShape 54" descr="times">
          <a:extLst>
            <a:ext uri="{FF2B5EF4-FFF2-40B4-BE49-F238E27FC236}">
              <a16:creationId xmlns:a16="http://schemas.microsoft.com/office/drawing/2014/main" id="{00000000-0008-0000-14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2" name="AutoShape 56" descr="times">
          <a:extLst>
            <a:ext uri="{FF2B5EF4-FFF2-40B4-BE49-F238E27FC236}">
              <a16:creationId xmlns:a16="http://schemas.microsoft.com/office/drawing/2014/main" id="{00000000-0008-0000-14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3" name="AutoShape 59" descr="times">
          <a:extLst>
            <a:ext uri="{FF2B5EF4-FFF2-40B4-BE49-F238E27FC236}">
              <a16:creationId xmlns:a16="http://schemas.microsoft.com/office/drawing/2014/main" id="{00000000-0008-0000-14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4" name="AutoShape 61" descr="times">
          <a:extLst>
            <a:ext uri="{FF2B5EF4-FFF2-40B4-BE49-F238E27FC236}">
              <a16:creationId xmlns:a16="http://schemas.microsoft.com/office/drawing/2014/main" id="{00000000-0008-0000-14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5" name="AutoShape 52" descr="times">
          <a:extLst>
            <a:ext uri="{FF2B5EF4-FFF2-40B4-BE49-F238E27FC236}">
              <a16:creationId xmlns:a16="http://schemas.microsoft.com/office/drawing/2014/main" id="{00000000-0008-0000-14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6" name="AutoShape 54" descr="times">
          <a:extLst>
            <a:ext uri="{FF2B5EF4-FFF2-40B4-BE49-F238E27FC236}">
              <a16:creationId xmlns:a16="http://schemas.microsoft.com/office/drawing/2014/main" id="{00000000-0008-0000-14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7" name="AutoShape 56" descr="times">
          <a:extLst>
            <a:ext uri="{FF2B5EF4-FFF2-40B4-BE49-F238E27FC236}">
              <a16:creationId xmlns:a16="http://schemas.microsoft.com/office/drawing/2014/main" id="{00000000-0008-0000-14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8" name="AutoShape 59" descr="times">
          <a:extLst>
            <a:ext uri="{FF2B5EF4-FFF2-40B4-BE49-F238E27FC236}">
              <a16:creationId xmlns:a16="http://schemas.microsoft.com/office/drawing/2014/main" id="{00000000-0008-0000-14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79" name="AutoShape 61" descr="times">
          <a:extLst>
            <a:ext uri="{FF2B5EF4-FFF2-40B4-BE49-F238E27FC236}">
              <a16:creationId xmlns:a16="http://schemas.microsoft.com/office/drawing/2014/main" id="{00000000-0008-0000-14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80" name="AutoShape 52" descr="times">
          <a:extLst>
            <a:ext uri="{FF2B5EF4-FFF2-40B4-BE49-F238E27FC236}">
              <a16:creationId xmlns:a16="http://schemas.microsoft.com/office/drawing/2014/main" id="{00000000-0008-0000-14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81" name="AutoShape 54" descr="times">
          <a:extLst>
            <a:ext uri="{FF2B5EF4-FFF2-40B4-BE49-F238E27FC236}">
              <a16:creationId xmlns:a16="http://schemas.microsoft.com/office/drawing/2014/main" id="{00000000-0008-0000-14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82" name="AutoShape 56" descr="times">
          <a:extLst>
            <a:ext uri="{FF2B5EF4-FFF2-40B4-BE49-F238E27FC236}">
              <a16:creationId xmlns:a16="http://schemas.microsoft.com/office/drawing/2014/main" id="{00000000-0008-0000-14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83" name="AutoShape 59" descr="times">
          <a:extLst>
            <a:ext uri="{FF2B5EF4-FFF2-40B4-BE49-F238E27FC236}">
              <a16:creationId xmlns:a16="http://schemas.microsoft.com/office/drawing/2014/main" id="{00000000-0008-0000-14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84" name="AutoShape 61" descr="times">
          <a:extLst>
            <a:ext uri="{FF2B5EF4-FFF2-40B4-BE49-F238E27FC236}">
              <a16:creationId xmlns:a16="http://schemas.microsoft.com/office/drawing/2014/main" id="{00000000-0008-0000-14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85" name="AutoShape 52" descr="times">
          <a:extLst>
            <a:ext uri="{FF2B5EF4-FFF2-40B4-BE49-F238E27FC236}">
              <a16:creationId xmlns:a16="http://schemas.microsoft.com/office/drawing/2014/main" id="{00000000-0008-0000-14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86" name="AutoShape 54" descr="times">
          <a:extLst>
            <a:ext uri="{FF2B5EF4-FFF2-40B4-BE49-F238E27FC236}">
              <a16:creationId xmlns:a16="http://schemas.microsoft.com/office/drawing/2014/main" id="{00000000-0008-0000-14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87" name="AutoShape 56" descr="times">
          <a:extLst>
            <a:ext uri="{FF2B5EF4-FFF2-40B4-BE49-F238E27FC236}">
              <a16:creationId xmlns:a16="http://schemas.microsoft.com/office/drawing/2014/main" id="{00000000-0008-0000-14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88" name="AutoShape 59" descr="times">
          <a:extLst>
            <a:ext uri="{FF2B5EF4-FFF2-40B4-BE49-F238E27FC236}">
              <a16:creationId xmlns:a16="http://schemas.microsoft.com/office/drawing/2014/main" id="{00000000-0008-0000-14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89" name="AutoShape 61" descr="times">
          <a:extLst>
            <a:ext uri="{FF2B5EF4-FFF2-40B4-BE49-F238E27FC236}">
              <a16:creationId xmlns:a16="http://schemas.microsoft.com/office/drawing/2014/main" id="{00000000-0008-0000-14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90" name="AutoShape 52" descr="times">
          <a:extLst>
            <a:ext uri="{FF2B5EF4-FFF2-40B4-BE49-F238E27FC236}">
              <a16:creationId xmlns:a16="http://schemas.microsoft.com/office/drawing/2014/main" id="{00000000-0008-0000-14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91" name="AutoShape 54" descr="times">
          <a:extLst>
            <a:ext uri="{FF2B5EF4-FFF2-40B4-BE49-F238E27FC236}">
              <a16:creationId xmlns:a16="http://schemas.microsoft.com/office/drawing/2014/main" id="{00000000-0008-0000-14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92" name="AutoShape 56" descr="times">
          <a:extLst>
            <a:ext uri="{FF2B5EF4-FFF2-40B4-BE49-F238E27FC236}">
              <a16:creationId xmlns:a16="http://schemas.microsoft.com/office/drawing/2014/main" id="{00000000-0008-0000-14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93" name="AutoShape 59" descr="times">
          <a:extLst>
            <a:ext uri="{FF2B5EF4-FFF2-40B4-BE49-F238E27FC236}">
              <a16:creationId xmlns:a16="http://schemas.microsoft.com/office/drawing/2014/main" id="{00000000-0008-0000-14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094" name="AutoShape 61" descr="times">
          <a:extLst>
            <a:ext uri="{FF2B5EF4-FFF2-40B4-BE49-F238E27FC236}">
              <a16:creationId xmlns:a16="http://schemas.microsoft.com/office/drawing/2014/main" id="{00000000-0008-0000-14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95" name="AutoShape 52" descr="times">
          <a:extLst>
            <a:ext uri="{FF2B5EF4-FFF2-40B4-BE49-F238E27FC236}">
              <a16:creationId xmlns:a16="http://schemas.microsoft.com/office/drawing/2014/main" id="{00000000-0008-0000-14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96" name="AutoShape 54" descr="times">
          <a:extLst>
            <a:ext uri="{FF2B5EF4-FFF2-40B4-BE49-F238E27FC236}">
              <a16:creationId xmlns:a16="http://schemas.microsoft.com/office/drawing/2014/main" id="{00000000-0008-0000-14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97" name="AutoShape 56" descr="times">
          <a:extLst>
            <a:ext uri="{FF2B5EF4-FFF2-40B4-BE49-F238E27FC236}">
              <a16:creationId xmlns:a16="http://schemas.microsoft.com/office/drawing/2014/main" id="{00000000-0008-0000-14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98" name="AutoShape 59" descr="times">
          <a:extLst>
            <a:ext uri="{FF2B5EF4-FFF2-40B4-BE49-F238E27FC236}">
              <a16:creationId xmlns:a16="http://schemas.microsoft.com/office/drawing/2014/main" id="{00000000-0008-0000-14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099" name="AutoShape 61" descr="times">
          <a:extLst>
            <a:ext uri="{FF2B5EF4-FFF2-40B4-BE49-F238E27FC236}">
              <a16:creationId xmlns:a16="http://schemas.microsoft.com/office/drawing/2014/main" id="{00000000-0008-0000-14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00" name="AutoShape 52" descr="times">
          <a:extLst>
            <a:ext uri="{FF2B5EF4-FFF2-40B4-BE49-F238E27FC236}">
              <a16:creationId xmlns:a16="http://schemas.microsoft.com/office/drawing/2014/main" id="{00000000-0008-0000-14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01" name="AutoShape 54" descr="times">
          <a:extLst>
            <a:ext uri="{FF2B5EF4-FFF2-40B4-BE49-F238E27FC236}">
              <a16:creationId xmlns:a16="http://schemas.microsoft.com/office/drawing/2014/main" id="{00000000-0008-0000-14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02" name="AutoShape 56" descr="times">
          <a:extLst>
            <a:ext uri="{FF2B5EF4-FFF2-40B4-BE49-F238E27FC236}">
              <a16:creationId xmlns:a16="http://schemas.microsoft.com/office/drawing/2014/main" id="{00000000-0008-0000-14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3" name="AutoShape 52" descr="times">
          <a:extLst>
            <a:ext uri="{FF2B5EF4-FFF2-40B4-BE49-F238E27FC236}">
              <a16:creationId xmlns:a16="http://schemas.microsoft.com/office/drawing/2014/main" id="{00000000-0008-0000-14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4" name="AutoShape 54" descr="times">
          <a:extLst>
            <a:ext uri="{FF2B5EF4-FFF2-40B4-BE49-F238E27FC236}">
              <a16:creationId xmlns:a16="http://schemas.microsoft.com/office/drawing/2014/main" id="{00000000-0008-0000-14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5" name="AutoShape 56" descr="times">
          <a:extLst>
            <a:ext uri="{FF2B5EF4-FFF2-40B4-BE49-F238E27FC236}">
              <a16:creationId xmlns:a16="http://schemas.microsoft.com/office/drawing/2014/main" id="{00000000-0008-0000-14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6" name="AutoShape 59" descr="times">
          <a:extLst>
            <a:ext uri="{FF2B5EF4-FFF2-40B4-BE49-F238E27FC236}">
              <a16:creationId xmlns:a16="http://schemas.microsoft.com/office/drawing/2014/main" id="{00000000-0008-0000-14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7" name="AutoShape 61" descr="times">
          <a:extLst>
            <a:ext uri="{FF2B5EF4-FFF2-40B4-BE49-F238E27FC236}">
              <a16:creationId xmlns:a16="http://schemas.microsoft.com/office/drawing/2014/main" id="{00000000-0008-0000-14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8" name="AutoShape 52" descr="times">
          <a:extLst>
            <a:ext uri="{FF2B5EF4-FFF2-40B4-BE49-F238E27FC236}">
              <a16:creationId xmlns:a16="http://schemas.microsoft.com/office/drawing/2014/main" id="{00000000-0008-0000-14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09" name="AutoShape 54" descr="times">
          <a:extLst>
            <a:ext uri="{FF2B5EF4-FFF2-40B4-BE49-F238E27FC236}">
              <a16:creationId xmlns:a16="http://schemas.microsoft.com/office/drawing/2014/main" id="{00000000-0008-0000-14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10" name="AutoShape 56" descr="times">
          <a:extLst>
            <a:ext uri="{FF2B5EF4-FFF2-40B4-BE49-F238E27FC236}">
              <a16:creationId xmlns:a16="http://schemas.microsoft.com/office/drawing/2014/main" id="{00000000-0008-0000-14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11" name="AutoShape 59" descr="times">
          <a:extLst>
            <a:ext uri="{FF2B5EF4-FFF2-40B4-BE49-F238E27FC236}">
              <a16:creationId xmlns:a16="http://schemas.microsoft.com/office/drawing/2014/main" id="{00000000-0008-0000-14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12" name="AutoShape 61" descr="times">
          <a:extLst>
            <a:ext uri="{FF2B5EF4-FFF2-40B4-BE49-F238E27FC236}">
              <a16:creationId xmlns:a16="http://schemas.microsoft.com/office/drawing/2014/main" id="{00000000-0008-0000-14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3" name="AutoShape 52" descr="times">
          <a:extLst>
            <a:ext uri="{FF2B5EF4-FFF2-40B4-BE49-F238E27FC236}">
              <a16:creationId xmlns:a16="http://schemas.microsoft.com/office/drawing/2014/main" id="{00000000-0008-0000-14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4" name="AutoShape 54" descr="times">
          <a:extLst>
            <a:ext uri="{FF2B5EF4-FFF2-40B4-BE49-F238E27FC236}">
              <a16:creationId xmlns:a16="http://schemas.microsoft.com/office/drawing/2014/main" id="{00000000-0008-0000-14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5" name="AutoShape 56" descr="times">
          <a:extLst>
            <a:ext uri="{FF2B5EF4-FFF2-40B4-BE49-F238E27FC236}">
              <a16:creationId xmlns:a16="http://schemas.microsoft.com/office/drawing/2014/main" id="{00000000-0008-0000-14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6" name="AutoShape 59" descr="times">
          <a:extLst>
            <a:ext uri="{FF2B5EF4-FFF2-40B4-BE49-F238E27FC236}">
              <a16:creationId xmlns:a16="http://schemas.microsoft.com/office/drawing/2014/main" id="{00000000-0008-0000-14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7" name="AutoShape 61" descr="times">
          <a:extLst>
            <a:ext uri="{FF2B5EF4-FFF2-40B4-BE49-F238E27FC236}">
              <a16:creationId xmlns:a16="http://schemas.microsoft.com/office/drawing/2014/main" id="{00000000-0008-0000-14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8" name="AutoShape 52" descr="times">
          <a:extLst>
            <a:ext uri="{FF2B5EF4-FFF2-40B4-BE49-F238E27FC236}">
              <a16:creationId xmlns:a16="http://schemas.microsoft.com/office/drawing/2014/main" id="{00000000-0008-0000-14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19" name="AutoShape 54" descr="times">
          <a:extLst>
            <a:ext uri="{FF2B5EF4-FFF2-40B4-BE49-F238E27FC236}">
              <a16:creationId xmlns:a16="http://schemas.microsoft.com/office/drawing/2014/main" id="{00000000-0008-0000-14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0" name="AutoShape 56" descr="times">
          <a:extLst>
            <a:ext uri="{FF2B5EF4-FFF2-40B4-BE49-F238E27FC236}">
              <a16:creationId xmlns:a16="http://schemas.microsoft.com/office/drawing/2014/main" id="{00000000-0008-0000-14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1" name="AutoShape 59" descr="times">
          <a:extLst>
            <a:ext uri="{FF2B5EF4-FFF2-40B4-BE49-F238E27FC236}">
              <a16:creationId xmlns:a16="http://schemas.microsoft.com/office/drawing/2014/main" id="{00000000-0008-0000-14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2" name="AutoShape 61" descr="times">
          <a:extLst>
            <a:ext uri="{FF2B5EF4-FFF2-40B4-BE49-F238E27FC236}">
              <a16:creationId xmlns:a16="http://schemas.microsoft.com/office/drawing/2014/main" id="{00000000-0008-0000-14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3" name="AutoShape 52" descr="times">
          <a:extLst>
            <a:ext uri="{FF2B5EF4-FFF2-40B4-BE49-F238E27FC236}">
              <a16:creationId xmlns:a16="http://schemas.microsoft.com/office/drawing/2014/main" id="{00000000-0008-0000-14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4" name="AutoShape 54" descr="times">
          <a:extLst>
            <a:ext uri="{FF2B5EF4-FFF2-40B4-BE49-F238E27FC236}">
              <a16:creationId xmlns:a16="http://schemas.microsoft.com/office/drawing/2014/main" id="{00000000-0008-0000-14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5" name="AutoShape 56" descr="times">
          <a:extLst>
            <a:ext uri="{FF2B5EF4-FFF2-40B4-BE49-F238E27FC236}">
              <a16:creationId xmlns:a16="http://schemas.microsoft.com/office/drawing/2014/main" id="{00000000-0008-0000-14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6" name="AutoShape 59" descr="times">
          <a:extLst>
            <a:ext uri="{FF2B5EF4-FFF2-40B4-BE49-F238E27FC236}">
              <a16:creationId xmlns:a16="http://schemas.microsoft.com/office/drawing/2014/main" id="{00000000-0008-0000-14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7" name="AutoShape 61" descr="times">
          <a:extLst>
            <a:ext uri="{FF2B5EF4-FFF2-40B4-BE49-F238E27FC236}">
              <a16:creationId xmlns:a16="http://schemas.microsoft.com/office/drawing/2014/main" id="{00000000-0008-0000-14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8" name="AutoShape 52" descr="times">
          <a:extLst>
            <a:ext uri="{FF2B5EF4-FFF2-40B4-BE49-F238E27FC236}">
              <a16:creationId xmlns:a16="http://schemas.microsoft.com/office/drawing/2014/main" id="{00000000-0008-0000-14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29" name="AutoShape 54" descr="times">
          <a:extLst>
            <a:ext uri="{FF2B5EF4-FFF2-40B4-BE49-F238E27FC236}">
              <a16:creationId xmlns:a16="http://schemas.microsoft.com/office/drawing/2014/main" id="{00000000-0008-0000-14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30" name="AutoShape 56" descr="times">
          <a:extLst>
            <a:ext uri="{FF2B5EF4-FFF2-40B4-BE49-F238E27FC236}">
              <a16:creationId xmlns:a16="http://schemas.microsoft.com/office/drawing/2014/main" id="{00000000-0008-0000-14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31" name="AutoShape 59" descr="times">
          <a:extLst>
            <a:ext uri="{FF2B5EF4-FFF2-40B4-BE49-F238E27FC236}">
              <a16:creationId xmlns:a16="http://schemas.microsoft.com/office/drawing/2014/main" id="{00000000-0008-0000-14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32" name="AutoShape 61" descr="times">
          <a:extLst>
            <a:ext uri="{FF2B5EF4-FFF2-40B4-BE49-F238E27FC236}">
              <a16:creationId xmlns:a16="http://schemas.microsoft.com/office/drawing/2014/main" id="{00000000-0008-0000-14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3" name="AutoShape 52" descr="times">
          <a:extLst>
            <a:ext uri="{FF2B5EF4-FFF2-40B4-BE49-F238E27FC236}">
              <a16:creationId xmlns:a16="http://schemas.microsoft.com/office/drawing/2014/main" id="{00000000-0008-0000-14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4" name="AutoShape 54" descr="times">
          <a:extLst>
            <a:ext uri="{FF2B5EF4-FFF2-40B4-BE49-F238E27FC236}">
              <a16:creationId xmlns:a16="http://schemas.microsoft.com/office/drawing/2014/main" id="{00000000-0008-0000-14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5" name="AutoShape 56" descr="times">
          <a:extLst>
            <a:ext uri="{FF2B5EF4-FFF2-40B4-BE49-F238E27FC236}">
              <a16:creationId xmlns:a16="http://schemas.microsoft.com/office/drawing/2014/main" id="{00000000-0008-0000-14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6" name="AutoShape 59" descr="times">
          <a:extLst>
            <a:ext uri="{FF2B5EF4-FFF2-40B4-BE49-F238E27FC236}">
              <a16:creationId xmlns:a16="http://schemas.microsoft.com/office/drawing/2014/main" id="{00000000-0008-0000-14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7" name="AutoShape 61" descr="times">
          <a:extLst>
            <a:ext uri="{FF2B5EF4-FFF2-40B4-BE49-F238E27FC236}">
              <a16:creationId xmlns:a16="http://schemas.microsoft.com/office/drawing/2014/main" id="{00000000-0008-0000-14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8" name="AutoShape 52" descr="times">
          <a:extLst>
            <a:ext uri="{FF2B5EF4-FFF2-40B4-BE49-F238E27FC236}">
              <a16:creationId xmlns:a16="http://schemas.microsoft.com/office/drawing/2014/main" id="{00000000-0008-0000-14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39" name="AutoShape 54" descr="times">
          <a:extLst>
            <a:ext uri="{FF2B5EF4-FFF2-40B4-BE49-F238E27FC236}">
              <a16:creationId xmlns:a16="http://schemas.microsoft.com/office/drawing/2014/main" id="{00000000-0008-0000-14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40" name="AutoShape 56" descr="times">
          <a:extLst>
            <a:ext uri="{FF2B5EF4-FFF2-40B4-BE49-F238E27FC236}">
              <a16:creationId xmlns:a16="http://schemas.microsoft.com/office/drawing/2014/main" id="{00000000-0008-0000-14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41" name="AutoShape 59" descr="times">
          <a:extLst>
            <a:ext uri="{FF2B5EF4-FFF2-40B4-BE49-F238E27FC236}">
              <a16:creationId xmlns:a16="http://schemas.microsoft.com/office/drawing/2014/main" id="{00000000-0008-0000-14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0</xdr:rowOff>
    </xdr:to>
    <xdr:sp macro="" textlink="">
      <xdr:nvSpPr>
        <xdr:cNvPr id="1142" name="AutoShape 61" descr="times">
          <a:extLst>
            <a:ext uri="{FF2B5EF4-FFF2-40B4-BE49-F238E27FC236}">
              <a16:creationId xmlns:a16="http://schemas.microsoft.com/office/drawing/2014/main" id="{00000000-0008-0000-14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3" name="AutoShape 52" descr="times">
          <a:extLst>
            <a:ext uri="{FF2B5EF4-FFF2-40B4-BE49-F238E27FC236}">
              <a16:creationId xmlns:a16="http://schemas.microsoft.com/office/drawing/2014/main" id="{00000000-0008-0000-14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4" name="AutoShape 54" descr="times">
          <a:extLst>
            <a:ext uri="{FF2B5EF4-FFF2-40B4-BE49-F238E27FC236}">
              <a16:creationId xmlns:a16="http://schemas.microsoft.com/office/drawing/2014/main" id="{00000000-0008-0000-14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5" name="AutoShape 56" descr="times">
          <a:extLst>
            <a:ext uri="{FF2B5EF4-FFF2-40B4-BE49-F238E27FC236}">
              <a16:creationId xmlns:a16="http://schemas.microsoft.com/office/drawing/2014/main" id="{00000000-0008-0000-14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6" name="AutoShape 59" descr="times">
          <a:extLst>
            <a:ext uri="{FF2B5EF4-FFF2-40B4-BE49-F238E27FC236}">
              <a16:creationId xmlns:a16="http://schemas.microsoft.com/office/drawing/2014/main" id="{00000000-0008-0000-14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7" name="AutoShape 61" descr="times">
          <a:extLst>
            <a:ext uri="{FF2B5EF4-FFF2-40B4-BE49-F238E27FC236}">
              <a16:creationId xmlns:a16="http://schemas.microsoft.com/office/drawing/2014/main" id="{00000000-0008-0000-14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8" name="AutoShape 52" descr="times">
          <a:extLst>
            <a:ext uri="{FF2B5EF4-FFF2-40B4-BE49-F238E27FC236}">
              <a16:creationId xmlns:a16="http://schemas.microsoft.com/office/drawing/2014/main" id="{00000000-0008-0000-14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49" name="AutoShape 54" descr="times">
          <a:extLst>
            <a:ext uri="{FF2B5EF4-FFF2-40B4-BE49-F238E27FC236}">
              <a16:creationId xmlns:a16="http://schemas.microsoft.com/office/drawing/2014/main" id="{00000000-0008-0000-14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352425</xdr:colOff>
      <xdr:row>66</xdr:row>
      <xdr:rowOff>47625</xdr:rowOff>
    </xdr:to>
    <xdr:sp macro="" textlink="">
      <xdr:nvSpPr>
        <xdr:cNvPr id="1150" name="AutoShape 56" descr="times">
          <a:extLst>
            <a:ext uri="{FF2B5EF4-FFF2-40B4-BE49-F238E27FC236}">
              <a16:creationId xmlns:a16="http://schemas.microsoft.com/office/drawing/2014/main" id="{00000000-0008-0000-14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53816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1" name="AutoShape 52" descr="times">
          <a:extLst>
            <a:ext uri="{FF2B5EF4-FFF2-40B4-BE49-F238E27FC236}">
              <a16:creationId xmlns:a16="http://schemas.microsoft.com/office/drawing/2014/main" id="{00000000-0008-0000-14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2" name="AutoShape 54" descr="times">
          <a:extLst>
            <a:ext uri="{FF2B5EF4-FFF2-40B4-BE49-F238E27FC236}">
              <a16:creationId xmlns:a16="http://schemas.microsoft.com/office/drawing/2014/main" id="{00000000-0008-0000-14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3" name="AutoShape 56" descr="times">
          <a:extLst>
            <a:ext uri="{FF2B5EF4-FFF2-40B4-BE49-F238E27FC236}">
              <a16:creationId xmlns:a16="http://schemas.microsoft.com/office/drawing/2014/main" id="{00000000-0008-0000-14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4" name="AutoShape 59" descr="times">
          <a:extLst>
            <a:ext uri="{FF2B5EF4-FFF2-40B4-BE49-F238E27FC236}">
              <a16:creationId xmlns:a16="http://schemas.microsoft.com/office/drawing/2014/main" id="{00000000-0008-0000-14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5" name="AutoShape 61" descr="times">
          <a:extLst>
            <a:ext uri="{FF2B5EF4-FFF2-40B4-BE49-F238E27FC236}">
              <a16:creationId xmlns:a16="http://schemas.microsoft.com/office/drawing/2014/main" id="{00000000-0008-0000-14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6" name="AutoShape 52" descr="times">
          <a:extLst>
            <a:ext uri="{FF2B5EF4-FFF2-40B4-BE49-F238E27FC236}">
              <a16:creationId xmlns:a16="http://schemas.microsoft.com/office/drawing/2014/main" id="{00000000-0008-0000-14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7" name="AutoShape 54" descr="times">
          <a:extLst>
            <a:ext uri="{FF2B5EF4-FFF2-40B4-BE49-F238E27FC236}">
              <a16:creationId xmlns:a16="http://schemas.microsoft.com/office/drawing/2014/main" id="{00000000-0008-0000-14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8" name="AutoShape 56" descr="times">
          <a:extLst>
            <a:ext uri="{FF2B5EF4-FFF2-40B4-BE49-F238E27FC236}">
              <a16:creationId xmlns:a16="http://schemas.microsoft.com/office/drawing/2014/main" id="{00000000-0008-0000-14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59" name="AutoShape 59" descr="times">
          <a:extLst>
            <a:ext uri="{FF2B5EF4-FFF2-40B4-BE49-F238E27FC236}">
              <a16:creationId xmlns:a16="http://schemas.microsoft.com/office/drawing/2014/main" id="{00000000-0008-0000-14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60" name="AutoShape 61" descr="times">
          <a:extLst>
            <a:ext uri="{FF2B5EF4-FFF2-40B4-BE49-F238E27FC236}">
              <a16:creationId xmlns:a16="http://schemas.microsoft.com/office/drawing/2014/main" id="{00000000-0008-0000-14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1" name="AutoShape 52" descr="times">
          <a:extLst>
            <a:ext uri="{FF2B5EF4-FFF2-40B4-BE49-F238E27FC236}">
              <a16:creationId xmlns:a16="http://schemas.microsoft.com/office/drawing/2014/main" id="{00000000-0008-0000-14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2" name="AutoShape 54" descr="times">
          <a:extLst>
            <a:ext uri="{FF2B5EF4-FFF2-40B4-BE49-F238E27FC236}">
              <a16:creationId xmlns:a16="http://schemas.microsoft.com/office/drawing/2014/main" id="{00000000-0008-0000-14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3" name="AutoShape 56" descr="times">
          <a:extLst>
            <a:ext uri="{FF2B5EF4-FFF2-40B4-BE49-F238E27FC236}">
              <a16:creationId xmlns:a16="http://schemas.microsoft.com/office/drawing/2014/main" id="{00000000-0008-0000-14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4" name="AutoShape 59" descr="times">
          <a:extLst>
            <a:ext uri="{FF2B5EF4-FFF2-40B4-BE49-F238E27FC236}">
              <a16:creationId xmlns:a16="http://schemas.microsoft.com/office/drawing/2014/main" id="{00000000-0008-0000-14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5" name="AutoShape 61" descr="times">
          <a:extLst>
            <a:ext uri="{FF2B5EF4-FFF2-40B4-BE49-F238E27FC236}">
              <a16:creationId xmlns:a16="http://schemas.microsoft.com/office/drawing/2014/main" id="{00000000-0008-0000-14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6" name="AutoShape 52" descr="times">
          <a:extLst>
            <a:ext uri="{FF2B5EF4-FFF2-40B4-BE49-F238E27FC236}">
              <a16:creationId xmlns:a16="http://schemas.microsoft.com/office/drawing/2014/main" id="{00000000-0008-0000-14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7" name="AutoShape 54" descr="times">
          <a:extLst>
            <a:ext uri="{FF2B5EF4-FFF2-40B4-BE49-F238E27FC236}">
              <a16:creationId xmlns:a16="http://schemas.microsoft.com/office/drawing/2014/main" id="{00000000-0008-0000-14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8" name="AutoShape 56" descr="times">
          <a:extLst>
            <a:ext uri="{FF2B5EF4-FFF2-40B4-BE49-F238E27FC236}">
              <a16:creationId xmlns:a16="http://schemas.microsoft.com/office/drawing/2014/main" id="{00000000-0008-0000-14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69" name="AutoShape 59" descr="times">
          <a:extLst>
            <a:ext uri="{FF2B5EF4-FFF2-40B4-BE49-F238E27FC236}">
              <a16:creationId xmlns:a16="http://schemas.microsoft.com/office/drawing/2014/main" id="{00000000-0008-0000-14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0" name="AutoShape 61" descr="times">
          <a:extLst>
            <a:ext uri="{FF2B5EF4-FFF2-40B4-BE49-F238E27FC236}">
              <a16:creationId xmlns:a16="http://schemas.microsoft.com/office/drawing/2014/main" id="{00000000-0008-0000-14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1" name="AutoShape 52" descr="times">
          <a:extLst>
            <a:ext uri="{FF2B5EF4-FFF2-40B4-BE49-F238E27FC236}">
              <a16:creationId xmlns:a16="http://schemas.microsoft.com/office/drawing/2014/main" id="{00000000-0008-0000-14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2" name="AutoShape 54" descr="times">
          <a:extLst>
            <a:ext uri="{FF2B5EF4-FFF2-40B4-BE49-F238E27FC236}">
              <a16:creationId xmlns:a16="http://schemas.microsoft.com/office/drawing/2014/main" id="{00000000-0008-0000-14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3" name="AutoShape 56" descr="times">
          <a:extLst>
            <a:ext uri="{FF2B5EF4-FFF2-40B4-BE49-F238E27FC236}">
              <a16:creationId xmlns:a16="http://schemas.microsoft.com/office/drawing/2014/main" id="{00000000-0008-0000-14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4" name="AutoShape 59" descr="times">
          <a:extLst>
            <a:ext uri="{FF2B5EF4-FFF2-40B4-BE49-F238E27FC236}">
              <a16:creationId xmlns:a16="http://schemas.microsoft.com/office/drawing/2014/main" id="{00000000-0008-0000-14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5" name="AutoShape 61" descr="times">
          <a:extLst>
            <a:ext uri="{FF2B5EF4-FFF2-40B4-BE49-F238E27FC236}">
              <a16:creationId xmlns:a16="http://schemas.microsoft.com/office/drawing/2014/main" id="{00000000-0008-0000-14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6" name="AutoShape 52" descr="times">
          <a:extLst>
            <a:ext uri="{FF2B5EF4-FFF2-40B4-BE49-F238E27FC236}">
              <a16:creationId xmlns:a16="http://schemas.microsoft.com/office/drawing/2014/main" id="{00000000-0008-0000-14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7" name="AutoShape 54" descr="times">
          <a:extLst>
            <a:ext uri="{FF2B5EF4-FFF2-40B4-BE49-F238E27FC236}">
              <a16:creationId xmlns:a16="http://schemas.microsoft.com/office/drawing/2014/main" id="{00000000-0008-0000-14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8" name="AutoShape 56" descr="times">
          <a:extLst>
            <a:ext uri="{FF2B5EF4-FFF2-40B4-BE49-F238E27FC236}">
              <a16:creationId xmlns:a16="http://schemas.microsoft.com/office/drawing/2014/main" id="{00000000-0008-0000-14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79" name="AutoShape 59" descr="times">
          <a:extLst>
            <a:ext uri="{FF2B5EF4-FFF2-40B4-BE49-F238E27FC236}">
              <a16:creationId xmlns:a16="http://schemas.microsoft.com/office/drawing/2014/main" id="{00000000-0008-0000-14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80" name="AutoShape 61" descr="times">
          <a:extLst>
            <a:ext uri="{FF2B5EF4-FFF2-40B4-BE49-F238E27FC236}">
              <a16:creationId xmlns:a16="http://schemas.microsoft.com/office/drawing/2014/main" id="{00000000-0008-0000-14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1" name="AutoShape 52" descr="times">
          <a:extLst>
            <a:ext uri="{FF2B5EF4-FFF2-40B4-BE49-F238E27FC236}">
              <a16:creationId xmlns:a16="http://schemas.microsoft.com/office/drawing/2014/main" id="{00000000-0008-0000-14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2" name="AutoShape 54" descr="times">
          <a:extLst>
            <a:ext uri="{FF2B5EF4-FFF2-40B4-BE49-F238E27FC236}">
              <a16:creationId xmlns:a16="http://schemas.microsoft.com/office/drawing/2014/main" id="{00000000-0008-0000-14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3" name="AutoShape 56" descr="times">
          <a:extLst>
            <a:ext uri="{FF2B5EF4-FFF2-40B4-BE49-F238E27FC236}">
              <a16:creationId xmlns:a16="http://schemas.microsoft.com/office/drawing/2014/main" id="{00000000-0008-0000-14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4" name="AutoShape 59" descr="times">
          <a:extLst>
            <a:ext uri="{FF2B5EF4-FFF2-40B4-BE49-F238E27FC236}">
              <a16:creationId xmlns:a16="http://schemas.microsoft.com/office/drawing/2014/main" id="{00000000-0008-0000-14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5" name="AutoShape 61" descr="times">
          <a:extLst>
            <a:ext uri="{FF2B5EF4-FFF2-40B4-BE49-F238E27FC236}">
              <a16:creationId xmlns:a16="http://schemas.microsoft.com/office/drawing/2014/main" id="{00000000-0008-0000-14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6" name="AutoShape 52" descr="times">
          <a:extLst>
            <a:ext uri="{FF2B5EF4-FFF2-40B4-BE49-F238E27FC236}">
              <a16:creationId xmlns:a16="http://schemas.microsoft.com/office/drawing/2014/main" id="{00000000-0008-0000-14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7" name="AutoShape 54" descr="times">
          <a:extLst>
            <a:ext uri="{FF2B5EF4-FFF2-40B4-BE49-F238E27FC236}">
              <a16:creationId xmlns:a16="http://schemas.microsoft.com/office/drawing/2014/main" id="{00000000-0008-0000-14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8" name="AutoShape 56" descr="times">
          <a:extLst>
            <a:ext uri="{FF2B5EF4-FFF2-40B4-BE49-F238E27FC236}">
              <a16:creationId xmlns:a16="http://schemas.microsoft.com/office/drawing/2014/main" id="{00000000-0008-0000-14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89" name="AutoShape 59" descr="times">
          <a:extLst>
            <a:ext uri="{FF2B5EF4-FFF2-40B4-BE49-F238E27FC236}">
              <a16:creationId xmlns:a16="http://schemas.microsoft.com/office/drawing/2014/main" id="{00000000-0008-0000-14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90" name="AutoShape 61" descr="times">
          <a:extLst>
            <a:ext uri="{FF2B5EF4-FFF2-40B4-BE49-F238E27FC236}">
              <a16:creationId xmlns:a16="http://schemas.microsoft.com/office/drawing/2014/main" id="{00000000-0008-0000-14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1" name="AutoShape 52" descr="times">
          <a:extLst>
            <a:ext uri="{FF2B5EF4-FFF2-40B4-BE49-F238E27FC236}">
              <a16:creationId xmlns:a16="http://schemas.microsoft.com/office/drawing/2014/main" id="{00000000-0008-0000-14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2" name="AutoShape 54" descr="times">
          <a:extLst>
            <a:ext uri="{FF2B5EF4-FFF2-40B4-BE49-F238E27FC236}">
              <a16:creationId xmlns:a16="http://schemas.microsoft.com/office/drawing/2014/main" id="{00000000-0008-0000-14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3" name="AutoShape 56" descr="times">
          <a:extLst>
            <a:ext uri="{FF2B5EF4-FFF2-40B4-BE49-F238E27FC236}">
              <a16:creationId xmlns:a16="http://schemas.microsoft.com/office/drawing/2014/main" id="{00000000-0008-0000-14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4" name="AutoShape 59" descr="times">
          <a:extLst>
            <a:ext uri="{FF2B5EF4-FFF2-40B4-BE49-F238E27FC236}">
              <a16:creationId xmlns:a16="http://schemas.microsoft.com/office/drawing/2014/main" id="{00000000-0008-0000-14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5" name="AutoShape 61" descr="times">
          <a:extLst>
            <a:ext uri="{FF2B5EF4-FFF2-40B4-BE49-F238E27FC236}">
              <a16:creationId xmlns:a16="http://schemas.microsoft.com/office/drawing/2014/main" id="{00000000-0008-0000-14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6" name="AutoShape 52" descr="times">
          <a:extLst>
            <a:ext uri="{FF2B5EF4-FFF2-40B4-BE49-F238E27FC236}">
              <a16:creationId xmlns:a16="http://schemas.microsoft.com/office/drawing/2014/main" id="{00000000-0008-0000-14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7" name="AutoShape 54" descr="times">
          <a:extLst>
            <a:ext uri="{FF2B5EF4-FFF2-40B4-BE49-F238E27FC236}">
              <a16:creationId xmlns:a16="http://schemas.microsoft.com/office/drawing/2014/main" id="{00000000-0008-0000-14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198" name="AutoShape 56" descr="times">
          <a:extLst>
            <a:ext uri="{FF2B5EF4-FFF2-40B4-BE49-F238E27FC236}">
              <a16:creationId xmlns:a16="http://schemas.microsoft.com/office/drawing/2014/main" id="{00000000-0008-0000-14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199" name="AutoShape 52" descr="times">
          <a:extLst>
            <a:ext uri="{FF2B5EF4-FFF2-40B4-BE49-F238E27FC236}">
              <a16:creationId xmlns:a16="http://schemas.microsoft.com/office/drawing/2014/main" id="{00000000-0008-0000-14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0" name="AutoShape 54" descr="times">
          <a:extLst>
            <a:ext uri="{FF2B5EF4-FFF2-40B4-BE49-F238E27FC236}">
              <a16:creationId xmlns:a16="http://schemas.microsoft.com/office/drawing/2014/main" id="{00000000-0008-0000-14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1" name="AutoShape 56" descr="times">
          <a:extLst>
            <a:ext uri="{FF2B5EF4-FFF2-40B4-BE49-F238E27FC236}">
              <a16:creationId xmlns:a16="http://schemas.microsoft.com/office/drawing/2014/main" id="{00000000-0008-0000-14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2" name="AutoShape 59" descr="times">
          <a:extLst>
            <a:ext uri="{FF2B5EF4-FFF2-40B4-BE49-F238E27FC236}">
              <a16:creationId xmlns:a16="http://schemas.microsoft.com/office/drawing/2014/main" id="{00000000-0008-0000-14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3" name="AutoShape 61" descr="times">
          <a:extLst>
            <a:ext uri="{FF2B5EF4-FFF2-40B4-BE49-F238E27FC236}">
              <a16:creationId xmlns:a16="http://schemas.microsoft.com/office/drawing/2014/main" id="{00000000-0008-0000-14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4" name="AutoShape 52" descr="times">
          <a:extLst>
            <a:ext uri="{FF2B5EF4-FFF2-40B4-BE49-F238E27FC236}">
              <a16:creationId xmlns:a16="http://schemas.microsoft.com/office/drawing/2014/main" id="{00000000-0008-0000-14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5" name="AutoShape 54" descr="times">
          <a:extLst>
            <a:ext uri="{FF2B5EF4-FFF2-40B4-BE49-F238E27FC236}">
              <a16:creationId xmlns:a16="http://schemas.microsoft.com/office/drawing/2014/main" id="{00000000-0008-0000-14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6" name="AutoShape 56" descr="times">
          <a:extLst>
            <a:ext uri="{FF2B5EF4-FFF2-40B4-BE49-F238E27FC236}">
              <a16:creationId xmlns:a16="http://schemas.microsoft.com/office/drawing/2014/main" id="{00000000-0008-0000-14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7" name="AutoShape 59" descr="times">
          <a:extLst>
            <a:ext uri="{FF2B5EF4-FFF2-40B4-BE49-F238E27FC236}">
              <a16:creationId xmlns:a16="http://schemas.microsoft.com/office/drawing/2014/main" id="{00000000-0008-0000-14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08" name="AutoShape 61" descr="times">
          <a:extLst>
            <a:ext uri="{FF2B5EF4-FFF2-40B4-BE49-F238E27FC236}">
              <a16:creationId xmlns:a16="http://schemas.microsoft.com/office/drawing/2014/main" id="{00000000-0008-0000-14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09" name="AutoShape 52" descr="times">
          <a:extLst>
            <a:ext uri="{FF2B5EF4-FFF2-40B4-BE49-F238E27FC236}">
              <a16:creationId xmlns:a16="http://schemas.microsoft.com/office/drawing/2014/main" id="{00000000-0008-0000-14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0" name="AutoShape 54" descr="times">
          <a:extLst>
            <a:ext uri="{FF2B5EF4-FFF2-40B4-BE49-F238E27FC236}">
              <a16:creationId xmlns:a16="http://schemas.microsoft.com/office/drawing/2014/main" id="{00000000-0008-0000-14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1" name="AutoShape 56" descr="times">
          <a:extLst>
            <a:ext uri="{FF2B5EF4-FFF2-40B4-BE49-F238E27FC236}">
              <a16:creationId xmlns:a16="http://schemas.microsoft.com/office/drawing/2014/main" id="{00000000-0008-0000-14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2" name="AutoShape 59" descr="times">
          <a:extLst>
            <a:ext uri="{FF2B5EF4-FFF2-40B4-BE49-F238E27FC236}">
              <a16:creationId xmlns:a16="http://schemas.microsoft.com/office/drawing/2014/main" id="{00000000-0008-0000-14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3" name="AutoShape 61" descr="times">
          <a:extLst>
            <a:ext uri="{FF2B5EF4-FFF2-40B4-BE49-F238E27FC236}">
              <a16:creationId xmlns:a16="http://schemas.microsoft.com/office/drawing/2014/main" id="{00000000-0008-0000-14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4" name="AutoShape 52" descr="times">
          <a:extLst>
            <a:ext uri="{FF2B5EF4-FFF2-40B4-BE49-F238E27FC236}">
              <a16:creationId xmlns:a16="http://schemas.microsoft.com/office/drawing/2014/main" id="{00000000-0008-0000-14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5" name="AutoShape 54" descr="times">
          <a:extLst>
            <a:ext uri="{FF2B5EF4-FFF2-40B4-BE49-F238E27FC236}">
              <a16:creationId xmlns:a16="http://schemas.microsoft.com/office/drawing/2014/main" id="{00000000-0008-0000-14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6" name="AutoShape 56" descr="times">
          <a:extLst>
            <a:ext uri="{FF2B5EF4-FFF2-40B4-BE49-F238E27FC236}">
              <a16:creationId xmlns:a16="http://schemas.microsoft.com/office/drawing/2014/main" id="{00000000-0008-0000-14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7" name="AutoShape 59" descr="times">
          <a:extLst>
            <a:ext uri="{FF2B5EF4-FFF2-40B4-BE49-F238E27FC236}">
              <a16:creationId xmlns:a16="http://schemas.microsoft.com/office/drawing/2014/main" id="{00000000-0008-0000-14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8" name="AutoShape 61" descr="times">
          <a:extLst>
            <a:ext uri="{FF2B5EF4-FFF2-40B4-BE49-F238E27FC236}">
              <a16:creationId xmlns:a16="http://schemas.microsoft.com/office/drawing/2014/main" id="{00000000-0008-0000-14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19" name="AutoShape 52" descr="times">
          <a:extLst>
            <a:ext uri="{FF2B5EF4-FFF2-40B4-BE49-F238E27FC236}">
              <a16:creationId xmlns:a16="http://schemas.microsoft.com/office/drawing/2014/main" id="{00000000-0008-0000-14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0" name="AutoShape 54" descr="times">
          <a:extLst>
            <a:ext uri="{FF2B5EF4-FFF2-40B4-BE49-F238E27FC236}">
              <a16:creationId xmlns:a16="http://schemas.microsoft.com/office/drawing/2014/main" id="{00000000-0008-0000-14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1" name="AutoShape 56" descr="times">
          <a:extLst>
            <a:ext uri="{FF2B5EF4-FFF2-40B4-BE49-F238E27FC236}">
              <a16:creationId xmlns:a16="http://schemas.microsoft.com/office/drawing/2014/main" id="{00000000-0008-0000-14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2" name="AutoShape 59" descr="times">
          <a:extLst>
            <a:ext uri="{FF2B5EF4-FFF2-40B4-BE49-F238E27FC236}">
              <a16:creationId xmlns:a16="http://schemas.microsoft.com/office/drawing/2014/main" id="{00000000-0008-0000-14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3" name="AutoShape 61" descr="times">
          <a:extLst>
            <a:ext uri="{FF2B5EF4-FFF2-40B4-BE49-F238E27FC236}">
              <a16:creationId xmlns:a16="http://schemas.microsoft.com/office/drawing/2014/main" id="{00000000-0008-0000-14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4" name="AutoShape 52" descr="times">
          <a:extLst>
            <a:ext uri="{FF2B5EF4-FFF2-40B4-BE49-F238E27FC236}">
              <a16:creationId xmlns:a16="http://schemas.microsoft.com/office/drawing/2014/main" id="{00000000-0008-0000-14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5" name="AutoShape 54" descr="times">
          <a:extLst>
            <a:ext uri="{FF2B5EF4-FFF2-40B4-BE49-F238E27FC236}">
              <a16:creationId xmlns:a16="http://schemas.microsoft.com/office/drawing/2014/main" id="{00000000-0008-0000-14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6" name="AutoShape 56" descr="times">
          <a:extLst>
            <a:ext uri="{FF2B5EF4-FFF2-40B4-BE49-F238E27FC236}">
              <a16:creationId xmlns:a16="http://schemas.microsoft.com/office/drawing/2014/main" id="{00000000-0008-0000-14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7" name="AutoShape 59" descr="times">
          <a:extLst>
            <a:ext uri="{FF2B5EF4-FFF2-40B4-BE49-F238E27FC236}">
              <a16:creationId xmlns:a16="http://schemas.microsoft.com/office/drawing/2014/main" id="{00000000-0008-0000-14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28" name="AutoShape 61" descr="times">
          <a:extLst>
            <a:ext uri="{FF2B5EF4-FFF2-40B4-BE49-F238E27FC236}">
              <a16:creationId xmlns:a16="http://schemas.microsoft.com/office/drawing/2014/main" id="{00000000-0008-0000-14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29" name="AutoShape 52" descr="times">
          <a:extLst>
            <a:ext uri="{FF2B5EF4-FFF2-40B4-BE49-F238E27FC236}">
              <a16:creationId xmlns:a16="http://schemas.microsoft.com/office/drawing/2014/main" id="{00000000-0008-0000-14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0" name="AutoShape 54" descr="times">
          <a:extLst>
            <a:ext uri="{FF2B5EF4-FFF2-40B4-BE49-F238E27FC236}">
              <a16:creationId xmlns:a16="http://schemas.microsoft.com/office/drawing/2014/main" id="{00000000-0008-0000-14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1" name="AutoShape 56" descr="times">
          <a:extLst>
            <a:ext uri="{FF2B5EF4-FFF2-40B4-BE49-F238E27FC236}">
              <a16:creationId xmlns:a16="http://schemas.microsoft.com/office/drawing/2014/main" id="{00000000-0008-0000-14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2" name="AutoShape 59" descr="times">
          <a:extLst>
            <a:ext uri="{FF2B5EF4-FFF2-40B4-BE49-F238E27FC236}">
              <a16:creationId xmlns:a16="http://schemas.microsoft.com/office/drawing/2014/main" id="{00000000-0008-0000-14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3" name="AutoShape 61" descr="times">
          <a:extLst>
            <a:ext uri="{FF2B5EF4-FFF2-40B4-BE49-F238E27FC236}">
              <a16:creationId xmlns:a16="http://schemas.microsoft.com/office/drawing/2014/main" id="{00000000-0008-0000-14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4" name="AutoShape 52" descr="times">
          <a:extLst>
            <a:ext uri="{FF2B5EF4-FFF2-40B4-BE49-F238E27FC236}">
              <a16:creationId xmlns:a16="http://schemas.microsoft.com/office/drawing/2014/main" id="{00000000-0008-0000-14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5" name="AutoShape 54" descr="times">
          <a:extLst>
            <a:ext uri="{FF2B5EF4-FFF2-40B4-BE49-F238E27FC236}">
              <a16:creationId xmlns:a16="http://schemas.microsoft.com/office/drawing/2014/main" id="{00000000-0008-0000-14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6" name="AutoShape 56" descr="times">
          <a:extLst>
            <a:ext uri="{FF2B5EF4-FFF2-40B4-BE49-F238E27FC236}">
              <a16:creationId xmlns:a16="http://schemas.microsoft.com/office/drawing/2014/main" id="{00000000-0008-0000-14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7" name="AutoShape 59" descr="times">
          <a:extLst>
            <a:ext uri="{FF2B5EF4-FFF2-40B4-BE49-F238E27FC236}">
              <a16:creationId xmlns:a16="http://schemas.microsoft.com/office/drawing/2014/main" id="{00000000-0008-0000-14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38" name="AutoShape 61" descr="times">
          <a:extLst>
            <a:ext uri="{FF2B5EF4-FFF2-40B4-BE49-F238E27FC236}">
              <a16:creationId xmlns:a16="http://schemas.microsoft.com/office/drawing/2014/main" id="{00000000-0008-0000-14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39" name="AutoShape 52" descr="times">
          <a:extLst>
            <a:ext uri="{FF2B5EF4-FFF2-40B4-BE49-F238E27FC236}">
              <a16:creationId xmlns:a16="http://schemas.microsoft.com/office/drawing/2014/main" id="{00000000-0008-0000-14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0" name="AutoShape 54" descr="times">
          <a:extLst>
            <a:ext uri="{FF2B5EF4-FFF2-40B4-BE49-F238E27FC236}">
              <a16:creationId xmlns:a16="http://schemas.microsoft.com/office/drawing/2014/main" id="{00000000-0008-0000-14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1" name="AutoShape 56" descr="times">
          <a:extLst>
            <a:ext uri="{FF2B5EF4-FFF2-40B4-BE49-F238E27FC236}">
              <a16:creationId xmlns:a16="http://schemas.microsoft.com/office/drawing/2014/main" id="{00000000-0008-0000-14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2" name="AutoShape 59" descr="times">
          <a:extLst>
            <a:ext uri="{FF2B5EF4-FFF2-40B4-BE49-F238E27FC236}">
              <a16:creationId xmlns:a16="http://schemas.microsoft.com/office/drawing/2014/main" id="{00000000-0008-0000-14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3" name="AutoShape 61" descr="times">
          <a:extLst>
            <a:ext uri="{FF2B5EF4-FFF2-40B4-BE49-F238E27FC236}">
              <a16:creationId xmlns:a16="http://schemas.microsoft.com/office/drawing/2014/main" id="{00000000-0008-0000-14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4" name="AutoShape 52" descr="times">
          <a:extLst>
            <a:ext uri="{FF2B5EF4-FFF2-40B4-BE49-F238E27FC236}">
              <a16:creationId xmlns:a16="http://schemas.microsoft.com/office/drawing/2014/main" id="{00000000-0008-0000-14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5" name="AutoShape 54" descr="times">
          <a:extLst>
            <a:ext uri="{FF2B5EF4-FFF2-40B4-BE49-F238E27FC236}">
              <a16:creationId xmlns:a16="http://schemas.microsoft.com/office/drawing/2014/main" id="{00000000-0008-0000-14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46" name="AutoShape 56" descr="times">
          <a:extLst>
            <a:ext uri="{FF2B5EF4-FFF2-40B4-BE49-F238E27FC236}">
              <a16:creationId xmlns:a16="http://schemas.microsoft.com/office/drawing/2014/main" id="{00000000-0008-0000-14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47" name="AutoShape 52" descr="times">
          <a:extLst>
            <a:ext uri="{FF2B5EF4-FFF2-40B4-BE49-F238E27FC236}">
              <a16:creationId xmlns:a16="http://schemas.microsoft.com/office/drawing/2014/main" id="{00000000-0008-0000-14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48" name="AutoShape 54" descr="times">
          <a:extLst>
            <a:ext uri="{FF2B5EF4-FFF2-40B4-BE49-F238E27FC236}">
              <a16:creationId xmlns:a16="http://schemas.microsoft.com/office/drawing/2014/main" id="{00000000-0008-0000-14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49" name="AutoShape 56" descr="times">
          <a:extLst>
            <a:ext uri="{FF2B5EF4-FFF2-40B4-BE49-F238E27FC236}">
              <a16:creationId xmlns:a16="http://schemas.microsoft.com/office/drawing/2014/main" id="{00000000-0008-0000-14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0" name="AutoShape 59" descr="times">
          <a:extLst>
            <a:ext uri="{FF2B5EF4-FFF2-40B4-BE49-F238E27FC236}">
              <a16:creationId xmlns:a16="http://schemas.microsoft.com/office/drawing/2014/main" id="{00000000-0008-0000-14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1" name="AutoShape 61" descr="times">
          <a:extLst>
            <a:ext uri="{FF2B5EF4-FFF2-40B4-BE49-F238E27FC236}">
              <a16:creationId xmlns:a16="http://schemas.microsoft.com/office/drawing/2014/main" id="{00000000-0008-0000-14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2" name="AutoShape 52" descr="times">
          <a:extLst>
            <a:ext uri="{FF2B5EF4-FFF2-40B4-BE49-F238E27FC236}">
              <a16:creationId xmlns:a16="http://schemas.microsoft.com/office/drawing/2014/main" id="{00000000-0008-0000-14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3" name="AutoShape 54" descr="times">
          <a:extLst>
            <a:ext uri="{FF2B5EF4-FFF2-40B4-BE49-F238E27FC236}">
              <a16:creationId xmlns:a16="http://schemas.microsoft.com/office/drawing/2014/main" id="{00000000-0008-0000-14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4" name="AutoShape 56" descr="times">
          <a:extLst>
            <a:ext uri="{FF2B5EF4-FFF2-40B4-BE49-F238E27FC236}">
              <a16:creationId xmlns:a16="http://schemas.microsoft.com/office/drawing/2014/main" id="{00000000-0008-0000-14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5" name="AutoShape 59" descr="times">
          <a:extLst>
            <a:ext uri="{FF2B5EF4-FFF2-40B4-BE49-F238E27FC236}">
              <a16:creationId xmlns:a16="http://schemas.microsoft.com/office/drawing/2014/main" id="{00000000-0008-0000-14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56" name="AutoShape 61" descr="times">
          <a:extLst>
            <a:ext uri="{FF2B5EF4-FFF2-40B4-BE49-F238E27FC236}">
              <a16:creationId xmlns:a16="http://schemas.microsoft.com/office/drawing/2014/main" id="{00000000-0008-0000-14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57" name="AutoShape 52" descr="times">
          <a:extLst>
            <a:ext uri="{FF2B5EF4-FFF2-40B4-BE49-F238E27FC236}">
              <a16:creationId xmlns:a16="http://schemas.microsoft.com/office/drawing/2014/main" id="{00000000-0008-0000-14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58" name="AutoShape 54" descr="times">
          <a:extLst>
            <a:ext uri="{FF2B5EF4-FFF2-40B4-BE49-F238E27FC236}">
              <a16:creationId xmlns:a16="http://schemas.microsoft.com/office/drawing/2014/main" id="{00000000-0008-0000-14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59" name="AutoShape 56" descr="times">
          <a:extLst>
            <a:ext uri="{FF2B5EF4-FFF2-40B4-BE49-F238E27FC236}">
              <a16:creationId xmlns:a16="http://schemas.microsoft.com/office/drawing/2014/main" id="{00000000-0008-0000-14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0" name="AutoShape 59" descr="times">
          <a:extLst>
            <a:ext uri="{FF2B5EF4-FFF2-40B4-BE49-F238E27FC236}">
              <a16:creationId xmlns:a16="http://schemas.microsoft.com/office/drawing/2014/main" id="{00000000-0008-0000-14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1" name="AutoShape 61" descr="times">
          <a:extLst>
            <a:ext uri="{FF2B5EF4-FFF2-40B4-BE49-F238E27FC236}">
              <a16:creationId xmlns:a16="http://schemas.microsoft.com/office/drawing/2014/main" id="{00000000-0008-0000-14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2" name="AutoShape 52" descr="times">
          <a:extLst>
            <a:ext uri="{FF2B5EF4-FFF2-40B4-BE49-F238E27FC236}">
              <a16:creationId xmlns:a16="http://schemas.microsoft.com/office/drawing/2014/main" id="{00000000-0008-0000-14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3" name="AutoShape 54" descr="times">
          <a:extLst>
            <a:ext uri="{FF2B5EF4-FFF2-40B4-BE49-F238E27FC236}">
              <a16:creationId xmlns:a16="http://schemas.microsoft.com/office/drawing/2014/main" id="{00000000-0008-0000-14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4" name="AutoShape 56" descr="times">
          <a:extLst>
            <a:ext uri="{FF2B5EF4-FFF2-40B4-BE49-F238E27FC236}">
              <a16:creationId xmlns:a16="http://schemas.microsoft.com/office/drawing/2014/main" id="{00000000-0008-0000-14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5" name="AutoShape 59" descr="times">
          <a:extLst>
            <a:ext uri="{FF2B5EF4-FFF2-40B4-BE49-F238E27FC236}">
              <a16:creationId xmlns:a16="http://schemas.microsoft.com/office/drawing/2014/main" id="{00000000-0008-0000-14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6" name="AutoShape 61" descr="times">
          <a:extLst>
            <a:ext uri="{FF2B5EF4-FFF2-40B4-BE49-F238E27FC236}">
              <a16:creationId xmlns:a16="http://schemas.microsoft.com/office/drawing/2014/main" id="{00000000-0008-0000-14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7" name="AutoShape 52" descr="times">
          <a:extLst>
            <a:ext uri="{FF2B5EF4-FFF2-40B4-BE49-F238E27FC236}">
              <a16:creationId xmlns:a16="http://schemas.microsoft.com/office/drawing/2014/main" id="{00000000-0008-0000-14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8" name="AutoShape 54" descr="times">
          <a:extLst>
            <a:ext uri="{FF2B5EF4-FFF2-40B4-BE49-F238E27FC236}">
              <a16:creationId xmlns:a16="http://schemas.microsoft.com/office/drawing/2014/main" id="{00000000-0008-0000-14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69" name="AutoShape 56" descr="times">
          <a:extLst>
            <a:ext uri="{FF2B5EF4-FFF2-40B4-BE49-F238E27FC236}">
              <a16:creationId xmlns:a16="http://schemas.microsoft.com/office/drawing/2014/main" id="{00000000-0008-0000-14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0" name="AutoShape 59" descr="times">
          <a:extLst>
            <a:ext uri="{FF2B5EF4-FFF2-40B4-BE49-F238E27FC236}">
              <a16:creationId xmlns:a16="http://schemas.microsoft.com/office/drawing/2014/main" id="{00000000-0008-0000-14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1" name="AutoShape 61" descr="times">
          <a:extLst>
            <a:ext uri="{FF2B5EF4-FFF2-40B4-BE49-F238E27FC236}">
              <a16:creationId xmlns:a16="http://schemas.microsoft.com/office/drawing/2014/main" id="{00000000-0008-0000-14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2" name="AutoShape 52" descr="times">
          <a:extLst>
            <a:ext uri="{FF2B5EF4-FFF2-40B4-BE49-F238E27FC236}">
              <a16:creationId xmlns:a16="http://schemas.microsoft.com/office/drawing/2014/main" id="{00000000-0008-0000-14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3" name="AutoShape 54" descr="times">
          <a:extLst>
            <a:ext uri="{FF2B5EF4-FFF2-40B4-BE49-F238E27FC236}">
              <a16:creationId xmlns:a16="http://schemas.microsoft.com/office/drawing/2014/main" id="{00000000-0008-0000-14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4" name="AutoShape 56" descr="times">
          <a:extLst>
            <a:ext uri="{FF2B5EF4-FFF2-40B4-BE49-F238E27FC236}">
              <a16:creationId xmlns:a16="http://schemas.microsoft.com/office/drawing/2014/main" id="{00000000-0008-0000-14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5" name="AutoShape 59" descr="times">
          <a:extLst>
            <a:ext uri="{FF2B5EF4-FFF2-40B4-BE49-F238E27FC236}">
              <a16:creationId xmlns:a16="http://schemas.microsoft.com/office/drawing/2014/main" id="{00000000-0008-0000-14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76" name="AutoShape 61" descr="times">
          <a:extLst>
            <a:ext uri="{FF2B5EF4-FFF2-40B4-BE49-F238E27FC236}">
              <a16:creationId xmlns:a16="http://schemas.microsoft.com/office/drawing/2014/main" id="{00000000-0008-0000-14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77" name="AutoShape 52" descr="times">
          <a:extLst>
            <a:ext uri="{FF2B5EF4-FFF2-40B4-BE49-F238E27FC236}">
              <a16:creationId xmlns:a16="http://schemas.microsoft.com/office/drawing/2014/main" id="{00000000-0008-0000-14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78" name="AutoShape 54" descr="times">
          <a:extLst>
            <a:ext uri="{FF2B5EF4-FFF2-40B4-BE49-F238E27FC236}">
              <a16:creationId xmlns:a16="http://schemas.microsoft.com/office/drawing/2014/main" id="{00000000-0008-0000-14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79" name="AutoShape 56" descr="times">
          <a:extLst>
            <a:ext uri="{FF2B5EF4-FFF2-40B4-BE49-F238E27FC236}">
              <a16:creationId xmlns:a16="http://schemas.microsoft.com/office/drawing/2014/main" id="{00000000-0008-0000-14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0" name="AutoShape 59" descr="times">
          <a:extLst>
            <a:ext uri="{FF2B5EF4-FFF2-40B4-BE49-F238E27FC236}">
              <a16:creationId xmlns:a16="http://schemas.microsoft.com/office/drawing/2014/main" id="{00000000-0008-0000-14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1" name="AutoShape 61" descr="times">
          <a:extLst>
            <a:ext uri="{FF2B5EF4-FFF2-40B4-BE49-F238E27FC236}">
              <a16:creationId xmlns:a16="http://schemas.microsoft.com/office/drawing/2014/main" id="{00000000-0008-0000-14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2" name="AutoShape 52" descr="times">
          <a:extLst>
            <a:ext uri="{FF2B5EF4-FFF2-40B4-BE49-F238E27FC236}">
              <a16:creationId xmlns:a16="http://schemas.microsoft.com/office/drawing/2014/main" id="{00000000-0008-0000-14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3" name="AutoShape 54" descr="times">
          <a:extLst>
            <a:ext uri="{FF2B5EF4-FFF2-40B4-BE49-F238E27FC236}">
              <a16:creationId xmlns:a16="http://schemas.microsoft.com/office/drawing/2014/main" id="{00000000-0008-0000-14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4" name="AutoShape 56" descr="times">
          <a:extLst>
            <a:ext uri="{FF2B5EF4-FFF2-40B4-BE49-F238E27FC236}">
              <a16:creationId xmlns:a16="http://schemas.microsoft.com/office/drawing/2014/main" id="{00000000-0008-0000-14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5" name="AutoShape 59" descr="times">
          <a:extLst>
            <a:ext uri="{FF2B5EF4-FFF2-40B4-BE49-F238E27FC236}">
              <a16:creationId xmlns:a16="http://schemas.microsoft.com/office/drawing/2014/main" id="{00000000-0008-0000-14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86" name="AutoShape 61" descr="times">
          <a:extLst>
            <a:ext uri="{FF2B5EF4-FFF2-40B4-BE49-F238E27FC236}">
              <a16:creationId xmlns:a16="http://schemas.microsoft.com/office/drawing/2014/main" id="{00000000-0008-0000-14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87" name="AutoShape 52" descr="times">
          <a:extLst>
            <a:ext uri="{FF2B5EF4-FFF2-40B4-BE49-F238E27FC236}">
              <a16:creationId xmlns:a16="http://schemas.microsoft.com/office/drawing/2014/main" id="{00000000-0008-0000-14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88" name="AutoShape 54" descr="times">
          <a:extLst>
            <a:ext uri="{FF2B5EF4-FFF2-40B4-BE49-F238E27FC236}">
              <a16:creationId xmlns:a16="http://schemas.microsoft.com/office/drawing/2014/main" id="{00000000-0008-0000-14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89" name="AutoShape 56" descr="times">
          <a:extLst>
            <a:ext uri="{FF2B5EF4-FFF2-40B4-BE49-F238E27FC236}">
              <a16:creationId xmlns:a16="http://schemas.microsoft.com/office/drawing/2014/main" id="{00000000-0008-0000-14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90" name="AutoShape 59" descr="times">
          <a:extLst>
            <a:ext uri="{FF2B5EF4-FFF2-40B4-BE49-F238E27FC236}">
              <a16:creationId xmlns:a16="http://schemas.microsoft.com/office/drawing/2014/main" id="{00000000-0008-0000-14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91" name="AutoShape 61" descr="times">
          <a:extLst>
            <a:ext uri="{FF2B5EF4-FFF2-40B4-BE49-F238E27FC236}">
              <a16:creationId xmlns:a16="http://schemas.microsoft.com/office/drawing/2014/main" id="{00000000-0008-0000-14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92" name="AutoShape 52" descr="times">
          <a:extLst>
            <a:ext uri="{FF2B5EF4-FFF2-40B4-BE49-F238E27FC236}">
              <a16:creationId xmlns:a16="http://schemas.microsoft.com/office/drawing/2014/main" id="{00000000-0008-0000-14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93" name="AutoShape 54" descr="times">
          <a:extLst>
            <a:ext uri="{FF2B5EF4-FFF2-40B4-BE49-F238E27FC236}">
              <a16:creationId xmlns:a16="http://schemas.microsoft.com/office/drawing/2014/main" id="{00000000-0008-0000-14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294" name="AutoShape 56" descr="times">
          <a:extLst>
            <a:ext uri="{FF2B5EF4-FFF2-40B4-BE49-F238E27FC236}">
              <a16:creationId xmlns:a16="http://schemas.microsoft.com/office/drawing/2014/main" id="{00000000-0008-0000-14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95" name="AutoShape 52" descr="times">
          <a:extLst>
            <a:ext uri="{FF2B5EF4-FFF2-40B4-BE49-F238E27FC236}">
              <a16:creationId xmlns:a16="http://schemas.microsoft.com/office/drawing/2014/main" id="{00000000-0008-0000-14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96" name="AutoShape 54" descr="times">
          <a:extLst>
            <a:ext uri="{FF2B5EF4-FFF2-40B4-BE49-F238E27FC236}">
              <a16:creationId xmlns:a16="http://schemas.microsoft.com/office/drawing/2014/main" id="{00000000-0008-0000-14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97" name="AutoShape 56" descr="times">
          <a:extLst>
            <a:ext uri="{FF2B5EF4-FFF2-40B4-BE49-F238E27FC236}">
              <a16:creationId xmlns:a16="http://schemas.microsoft.com/office/drawing/2014/main" id="{00000000-0008-0000-14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98" name="AutoShape 59" descr="times">
          <a:extLst>
            <a:ext uri="{FF2B5EF4-FFF2-40B4-BE49-F238E27FC236}">
              <a16:creationId xmlns:a16="http://schemas.microsoft.com/office/drawing/2014/main" id="{00000000-0008-0000-14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299" name="AutoShape 61" descr="times">
          <a:extLst>
            <a:ext uri="{FF2B5EF4-FFF2-40B4-BE49-F238E27FC236}">
              <a16:creationId xmlns:a16="http://schemas.microsoft.com/office/drawing/2014/main" id="{00000000-0008-0000-14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00" name="AutoShape 52" descr="times">
          <a:extLst>
            <a:ext uri="{FF2B5EF4-FFF2-40B4-BE49-F238E27FC236}">
              <a16:creationId xmlns:a16="http://schemas.microsoft.com/office/drawing/2014/main" id="{00000000-0008-0000-14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01" name="AutoShape 54" descr="times">
          <a:extLst>
            <a:ext uri="{FF2B5EF4-FFF2-40B4-BE49-F238E27FC236}">
              <a16:creationId xmlns:a16="http://schemas.microsoft.com/office/drawing/2014/main" id="{00000000-0008-0000-14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02" name="AutoShape 56" descr="times">
          <a:extLst>
            <a:ext uri="{FF2B5EF4-FFF2-40B4-BE49-F238E27FC236}">
              <a16:creationId xmlns:a16="http://schemas.microsoft.com/office/drawing/2014/main" id="{00000000-0008-0000-14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03" name="AutoShape 59" descr="times">
          <a:extLst>
            <a:ext uri="{FF2B5EF4-FFF2-40B4-BE49-F238E27FC236}">
              <a16:creationId xmlns:a16="http://schemas.microsoft.com/office/drawing/2014/main" id="{00000000-0008-0000-14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04" name="AutoShape 61" descr="times">
          <a:extLst>
            <a:ext uri="{FF2B5EF4-FFF2-40B4-BE49-F238E27FC236}">
              <a16:creationId xmlns:a16="http://schemas.microsoft.com/office/drawing/2014/main" id="{00000000-0008-0000-14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05" name="AutoShape 52" descr="times">
          <a:extLst>
            <a:ext uri="{FF2B5EF4-FFF2-40B4-BE49-F238E27FC236}">
              <a16:creationId xmlns:a16="http://schemas.microsoft.com/office/drawing/2014/main" id="{00000000-0008-0000-14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06" name="AutoShape 54" descr="times">
          <a:extLst>
            <a:ext uri="{FF2B5EF4-FFF2-40B4-BE49-F238E27FC236}">
              <a16:creationId xmlns:a16="http://schemas.microsoft.com/office/drawing/2014/main" id="{00000000-0008-0000-14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07" name="AutoShape 56" descr="times">
          <a:extLst>
            <a:ext uri="{FF2B5EF4-FFF2-40B4-BE49-F238E27FC236}">
              <a16:creationId xmlns:a16="http://schemas.microsoft.com/office/drawing/2014/main" id="{00000000-0008-0000-14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08" name="AutoShape 59" descr="times">
          <a:extLst>
            <a:ext uri="{FF2B5EF4-FFF2-40B4-BE49-F238E27FC236}">
              <a16:creationId xmlns:a16="http://schemas.microsoft.com/office/drawing/2014/main" id="{00000000-0008-0000-14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09" name="AutoShape 61" descr="times">
          <a:extLst>
            <a:ext uri="{FF2B5EF4-FFF2-40B4-BE49-F238E27FC236}">
              <a16:creationId xmlns:a16="http://schemas.microsoft.com/office/drawing/2014/main" id="{00000000-0008-0000-14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0" name="AutoShape 52" descr="times">
          <a:extLst>
            <a:ext uri="{FF2B5EF4-FFF2-40B4-BE49-F238E27FC236}">
              <a16:creationId xmlns:a16="http://schemas.microsoft.com/office/drawing/2014/main" id="{00000000-0008-0000-14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1" name="AutoShape 54" descr="times">
          <a:extLst>
            <a:ext uri="{FF2B5EF4-FFF2-40B4-BE49-F238E27FC236}">
              <a16:creationId xmlns:a16="http://schemas.microsoft.com/office/drawing/2014/main" id="{00000000-0008-0000-14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2" name="AutoShape 56" descr="times">
          <a:extLst>
            <a:ext uri="{FF2B5EF4-FFF2-40B4-BE49-F238E27FC236}">
              <a16:creationId xmlns:a16="http://schemas.microsoft.com/office/drawing/2014/main" id="{00000000-0008-0000-14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3" name="AutoShape 59" descr="times">
          <a:extLst>
            <a:ext uri="{FF2B5EF4-FFF2-40B4-BE49-F238E27FC236}">
              <a16:creationId xmlns:a16="http://schemas.microsoft.com/office/drawing/2014/main" id="{00000000-0008-0000-14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4" name="AutoShape 61" descr="times">
          <a:extLst>
            <a:ext uri="{FF2B5EF4-FFF2-40B4-BE49-F238E27FC236}">
              <a16:creationId xmlns:a16="http://schemas.microsoft.com/office/drawing/2014/main" id="{00000000-0008-0000-14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5" name="AutoShape 52" descr="times">
          <a:extLst>
            <a:ext uri="{FF2B5EF4-FFF2-40B4-BE49-F238E27FC236}">
              <a16:creationId xmlns:a16="http://schemas.microsoft.com/office/drawing/2014/main" id="{00000000-0008-0000-14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6" name="AutoShape 54" descr="times">
          <a:extLst>
            <a:ext uri="{FF2B5EF4-FFF2-40B4-BE49-F238E27FC236}">
              <a16:creationId xmlns:a16="http://schemas.microsoft.com/office/drawing/2014/main" id="{00000000-0008-0000-14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7" name="AutoShape 56" descr="times">
          <a:extLst>
            <a:ext uri="{FF2B5EF4-FFF2-40B4-BE49-F238E27FC236}">
              <a16:creationId xmlns:a16="http://schemas.microsoft.com/office/drawing/2014/main" id="{00000000-0008-0000-14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8" name="AutoShape 59" descr="times">
          <a:extLst>
            <a:ext uri="{FF2B5EF4-FFF2-40B4-BE49-F238E27FC236}">
              <a16:creationId xmlns:a16="http://schemas.microsoft.com/office/drawing/2014/main" id="{00000000-0008-0000-14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19" name="AutoShape 61" descr="times">
          <a:extLst>
            <a:ext uri="{FF2B5EF4-FFF2-40B4-BE49-F238E27FC236}">
              <a16:creationId xmlns:a16="http://schemas.microsoft.com/office/drawing/2014/main" id="{00000000-0008-0000-14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20" name="AutoShape 52" descr="times">
          <a:extLst>
            <a:ext uri="{FF2B5EF4-FFF2-40B4-BE49-F238E27FC236}">
              <a16:creationId xmlns:a16="http://schemas.microsoft.com/office/drawing/2014/main" id="{00000000-0008-0000-14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21" name="AutoShape 54" descr="times">
          <a:extLst>
            <a:ext uri="{FF2B5EF4-FFF2-40B4-BE49-F238E27FC236}">
              <a16:creationId xmlns:a16="http://schemas.microsoft.com/office/drawing/2014/main" id="{00000000-0008-0000-14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22" name="AutoShape 56" descr="times">
          <a:extLst>
            <a:ext uri="{FF2B5EF4-FFF2-40B4-BE49-F238E27FC236}">
              <a16:creationId xmlns:a16="http://schemas.microsoft.com/office/drawing/2014/main" id="{00000000-0008-0000-14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23" name="AutoShape 59" descr="times">
          <a:extLst>
            <a:ext uri="{FF2B5EF4-FFF2-40B4-BE49-F238E27FC236}">
              <a16:creationId xmlns:a16="http://schemas.microsoft.com/office/drawing/2014/main" id="{00000000-0008-0000-14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24" name="AutoShape 61" descr="times">
          <a:extLst>
            <a:ext uri="{FF2B5EF4-FFF2-40B4-BE49-F238E27FC236}">
              <a16:creationId xmlns:a16="http://schemas.microsoft.com/office/drawing/2014/main" id="{00000000-0008-0000-14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25" name="AutoShape 52" descr="times">
          <a:extLst>
            <a:ext uri="{FF2B5EF4-FFF2-40B4-BE49-F238E27FC236}">
              <a16:creationId xmlns:a16="http://schemas.microsoft.com/office/drawing/2014/main" id="{00000000-0008-0000-14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26" name="AutoShape 54" descr="times">
          <a:extLst>
            <a:ext uri="{FF2B5EF4-FFF2-40B4-BE49-F238E27FC236}">
              <a16:creationId xmlns:a16="http://schemas.microsoft.com/office/drawing/2014/main" id="{00000000-0008-0000-14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27" name="AutoShape 56" descr="times">
          <a:extLst>
            <a:ext uri="{FF2B5EF4-FFF2-40B4-BE49-F238E27FC236}">
              <a16:creationId xmlns:a16="http://schemas.microsoft.com/office/drawing/2014/main" id="{00000000-0008-0000-14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28" name="AutoShape 59" descr="times">
          <a:extLst>
            <a:ext uri="{FF2B5EF4-FFF2-40B4-BE49-F238E27FC236}">
              <a16:creationId xmlns:a16="http://schemas.microsoft.com/office/drawing/2014/main" id="{00000000-0008-0000-14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29" name="AutoShape 61" descr="times">
          <a:extLst>
            <a:ext uri="{FF2B5EF4-FFF2-40B4-BE49-F238E27FC236}">
              <a16:creationId xmlns:a16="http://schemas.microsoft.com/office/drawing/2014/main" id="{00000000-0008-0000-14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30" name="AutoShape 52" descr="times">
          <a:extLst>
            <a:ext uri="{FF2B5EF4-FFF2-40B4-BE49-F238E27FC236}">
              <a16:creationId xmlns:a16="http://schemas.microsoft.com/office/drawing/2014/main" id="{00000000-0008-0000-14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31" name="AutoShape 54" descr="times">
          <a:extLst>
            <a:ext uri="{FF2B5EF4-FFF2-40B4-BE49-F238E27FC236}">
              <a16:creationId xmlns:a16="http://schemas.microsoft.com/office/drawing/2014/main" id="{00000000-0008-0000-14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32" name="AutoShape 56" descr="times">
          <a:extLst>
            <a:ext uri="{FF2B5EF4-FFF2-40B4-BE49-F238E27FC236}">
              <a16:creationId xmlns:a16="http://schemas.microsoft.com/office/drawing/2014/main" id="{00000000-0008-0000-14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33" name="AutoShape 59" descr="times">
          <a:extLst>
            <a:ext uri="{FF2B5EF4-FFF2-40B4-BE49-F238E27FC236}">
              <a16:creationId xmlns:a16="http://schemas.microsoft.com/office/drawing/2014/main" id="{00000000-0008-0000-14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334" name="AutoShape 61" descr="times">
          <a:extLst>
            <a:ext uri="{FF2B5EF4-FFF2-40B4-BE49-F238E27FC236}">
              <a16:creationId xmlns:a16="http://schemas.microsoft.com/office/drawing/2014/main" id="{00000000-0008-0000-14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35" name="AutoShape 52" descr="times">
          <a:extLst>
            <a:ext uri="{FF2B5EF4-FFF2-40B4-BE49-F238E27FC236}">
              <a16:creationId xmlns:a16="http://schemas.microsoft.com/office/drawing/2014/main" id="{00000000-0008-0000-14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36" name="AutoShape 54" descr="times">
          <a:extLst>
            <a:ext uri="{FF2B5EF4-FFF2-40B4-BE49-F238E27FC236}">
              <a16:creationId xmlns:a16="http://schemas.microsoft.com/office/drawing/2014/main" id="{00000000-0008-0000-14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37" name="AutoShape 56" descr="times">
          <a:extLst>
            <a:ext uri="{FF2B5EF4-FFF2-40B4-BE49-F238E27FC236}">
              <a16:creationId xmlns:a16="http://schemas.microsoft.com/office/drawing/2014/main" id="{00000000-0008-0000-14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38" name="AutoShape 59" descr="times">
          <a:extLst>
            <a:ext uri="{FF2B5EF4-FFF2-40B4-BE49-F238E27FC236}">
              <a16:creationId xmlns:a16="http://schemas.microsoft.com/office/drawing/2014/main" id="{00000000-0008-0000-14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39" name="AutoShape 61" descr="times">
          <a:extLst>
            <a:ext uri="{FF2B5EF4-FFF2-40B4-BE49-F238E27FC236}">
              <a16:creationId xmlns:a16="http://schemas.microsoft.com/office/drawing/2014/main" id="{00000000-0008-0000-14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40" name="AutoShape 52" descr="times">
          <a:extLst>
            <a:ext uri="{FF2B5EF4-FFF2-40B4-BE49-F238E27FC236}">
              <a16:creationId xmlns:a16="http://schemas.microsoft.com/office/drawing/2014/main" id="{00000000-0008-0000-14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41" name="AutoShape 54" descr="times">
          <a:extLst>
            <a:ext uri="{FF2B5EF4-FFF2-40B4-BE49-F238E27FC236}">
              <a16:creationId xmlns:a16="http://schemas.microsoft.com/office/drawing/2014/main" id="{00000000-0008-0000-14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342" name="AutoShape 56" descr="times">
          <a:extLst>
            <a:ext uri="{FF2B5EF4-FFF2-40B4-BE49-F238E27FC236}">
              <a16:creationId xmlns:a16="http://schemas.microsoft.com/office/drawing/2014/main" id="{00000000-0008-0000-14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3" name="AutoShape 52" descr="times">
          <a:extLst>
            <a:ext uri="{FF2B5EF4-FFF2-40B4-BE49-F238E27FC236}">
              <a16:creationId xmlns:a16="http://schemas.microsoft.com/office/drawing/2014/main" id="{00000000-0008-0000-14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4" name="AutoShape 54" descr="times">
          <a:extLst>
            <a:ext uri="{FF2B5EF4-FFF2-40B4-BE49-F238E27FC236}">
              <a16:creationId xmlns:a16="http://schemas.microsoft.com/office/drawing/2014/main" id="{00000000-0008-0000-14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5" name="AutoShape 56" descr="times">
          <a:extLst>
            <a:ext uri="{FF2B5EF4-FFF2-40B4-BE49-F238E27FC236}">
              <a16:creationId xmlns:a16="http://schemas.microsoft.com/office/drawing/2014/main" id="{00000000-0008-0000-14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6" name="AutoShape 59" descr="times">
          <a:extLst>
            <a:ext uri="{FF2B5EF4-FFF2-40B4-BE49-F238E27FC236}">
              <a16:creationId xmlns:a16="http://schemas.microsoft.com/office/drawing/2014/main" id="{00000000-0008-0000-14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7" name="AutoShape 61" descr="times">
          <a:extLst>
            <a:ext uri="{FF2B5EF4-FFF2-40B4-BE49-F238E27FC236}">
              <a16:creationId xmlns:a16="http://schemas.microsoft.com/office/drawing/2014/main" id="{00000000-0008-0000-14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8" name="AutoShape 52" descr="times">
          <a:extLst>
            <a:ext uri="{FF2B5EF4-FFF2-40B4-BE49-F238E27FC236}">
              <a16:creationId xmlns:a16="http://schemas.microsoft.com/office/drawing/2014/main" id="{00000000-0008-0000-14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49" name="AutoShape 54" descr="times">
          <a:extLst>
            <a:ext uri="{FF2B5EF4-FFF2-40B4-BE49-F238E27FC236}">
              <a16:creationId xmlns:a16="http://schemas.microsoft.com/office/drawing/2014/main" id="{00000000-0008-0000-14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50" name="AutoShape 56" descr="times">
          <a:extLst>
            <a:ext uri="{FF2B5EF4-FFF2-40B4-BE49-F238E27FC236}">
              <a16:creationId xmlns:a16="http://schemas.microsoft.com/office/drawing/2014/main" id="{00000000-0008-0000-14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51" name="AutoShape 59" descr="times">
          <a:extLst>
            <a:ext uri="{FF2B5EF4-FFF2-40B4-BE49-F238E27FC236}">
              <a16:creationId xmlns:a16="http://schemas.microsoft.com/office/drawing/2014/main" id="{00000000-0008-0000-14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52" name="AutoShape 61" descr="times">
          <a:extLst>
            <a:ext uri="{FF2B5EF4-FFF2-40B4-BE49-F238E27FC236}">
              <a16:creationId xmlns:a16="http://schemas.microsoft.com/office/drawing/2014/main" id="{00000000-0008-0000-14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3" name="AutoShape 52" descr="times">
          <a:extLst>
            <a:ext uri="{FF2B5EF4-FFF2-40B4-BE49-F238E27FC236}">
              <a16:creationId xmlns:a16="http://schemas.microsoft.com/office/drawing/2014/main" id="{00000000-0008-0000-14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4" name="AutoShape 54" descr="times">
          <a:extLst>
            <a:ext uri="{FF2B5EF4-FFF2-40B4-BE49-F238E27FC236}">
              <a16:creationId xmlns:a16="http://schemas.microsoft.com/office/drawing/2014/main" id="{00000000-0008-0000-14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5" name="AutoShape 56" descr="times">
          <a:extLst>
            <a:ext uri="{FF2B5EF4-FFF2-40B4-BE49-F238E27FC236}">
              <a16:creationId xmlns:a16="http://schemas.microsoft.com/office/drawing/2014/main" id="{00000000-0008-0000-14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6" name="AutoShape 59" descr="times">
          <a:extLst>
            <a:ext uri="{FF2B5EF4-FFF2-40B4-BE49-F238E27FC236}">
              <a16:creationId xmlns:a16="http://schemas.microsoft.com/office/drawing/2014/main" id="{00000000-0008-0000-14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7" name="AutoShape 61" descr="times">
          <a:extLst>
            <a:ext uri="{FF2B5EF4-FFF2-40B4-BE49-F238E27FC236}">
              <a16:creationId xmlns:a16="http://schemas.microsoft.com/office/drawing/2014/main" id="{00000000-0008-0000-14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8" name="AutoShape 52" descr="times">
          <a:extLst>
            <a:ext uri="{FF2B5EF4-FFF2-40B4-BE49-F238E27FC236}">
              <a16:creationId xmlns:a16="http://schemas.microsoft.com/office/drawing/2014/main" id="{00000000-0008-0000-14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59" name="AutoShape 54" descr="times">
          <a:extLst>
            <a:ext uri="{FF2B5EF4-FFF2-40B4-BE49-F238E27FC236}">
              <a16:creationId xmlns:a16="http://schemas.microsoft.com/office/drawing/2014/main" id="{00000000-0008-0000-14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0" name="AutoShape 56" descr="times">
          <a:extLst>
            <a:ext uri="{FF2B5EF4-FFF2-40B4-BE49-F238E27FC236}">
              <a16:creationId xmlns:a16="http://schemas.microsoft.com/office/drawing/2014/main" id="{00000000-0008-0000-14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1" name="AutoShape 59" descr="times">
          <a:extLst>
            <a:ext uri="{FF2B5EF4-FFF2-40B4-BE49-F238E27FC236}">
              <a16:creationId xmlns:a16="http://schemas.microsoft.com/office/drawing/2014/main" id="{00000000-0008-0000-14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2" name="AutoShape 61" descr="times">
          <a:extLst>
            <a:ext uri="{FF2B5EF4-FFF2-40B4-BE49-F238E27FC236}">
              <a16:creationId xmlns:a16="http://schemas.microsoft.com/office/drawing/2014/main" id="{00000000-0008-0000-14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3" name="AutoShape 52" descr="times">
          <a:extLst>
            <a:ext uri="{FF2B5EF4-FFF2-40B4-BE49-F238E27FC236}">
              <a16:creationId xmlns:a16="http://schemas.microsoft.com/office/drawing/2014/main" id="{00000000-0008-0000-14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4" name="AutoShape 54" descr="times">
          <a:extLst>
            <a:ext uri="{FF2B5EF4-FFF2-40B4-BE49-F238E27FC236}">
              <a16:creationId xmlns:a16="http://schemas.microsoft.com/office/drawing/2014/main" id="{00000000-0008-0000-14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5" name="AutoShape 56" descr="times">
          <a:extLst>
            <a:ext uri="{FF2B5EF4-FFF2-40B4-BE49-F238E27FC236}">
              <a16:creationId xmlns:a16="http://schemas.microsoft.com/office/drawing/2014/main" id="{00000000-0008-0000-14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6" name="AutoShape 59" descr="times">
          <a:extLst>
            <a:ext uri="{FF2B5EF4-FFF2-40B4-BE49-F238E27FC236}">
              <a16:creationId xmlns:a16="http://schemas.microsoft.com/office/drawing/2014/main" id="{00000000-0008-0000-14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7" name="AutoShape 61" descr="times">
          <a:extLst>
            <a:ext uri="{FF2B5EF4-FFF2-40B4-BE49-F238E27FC236}">
              <a16:creationId xmlns:a16="http://schemas.microsoft.com/office/drawing/2014/main" id="{00000000-0008-0000-14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8" name="AutoShape 52" descr="times">
          <a:extLst>
            <a:ext uri="{FF2B5EF4-FFF2-40B4-BE49-F238E27FC236}">
              <a16:creationId xmlns:a16="http://schemas.microsoft.com/office/drawing/2014/main" id="{00000000-0008-0000-14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69" name="AutoShape 54" descr="times">
          <a:extLst>
            <a:ext uri="{FF2B5EF4-FFF2-40B4-BE49-F238E27FC236}">
              <a16:creationId xmlns:a16="http://schemas.microsoft.com/office/drawing/2014/main" id="{00000000-0008-0000-14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70" name="AutoShape 56" descr="times">
          <a:extLst>
            <a:ext uri="{FF2B5EF4-FFF2-40B4-BE49-F238E27FC236}">
              <a16:creationId xmlns:a16="http://schemas.microsoft.com/office/drawing/2014/main" id="{00000000-0008-0000-14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71" name="AutoShape 59" descr="times">
          <a:extLst>
            <a:ext uri="{FF2B5EF4-FFF2-40B4-BE49-F238E27FC236}">
              <a16:creationId xmlns:a16="http://schemas.microsoft.com/office/drawing/2014/main" id="{00000000-0008-0000-14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72" name="AutoShape 61" descr="times">
          <a:extLst>
            <a:ext uri="{FF2B5EF4-FFF2-40B4-BE49-F238E27FC236}">
              <a16:creationId xmlns:a16="http://schemas.microsoft.com/office/drawing/2014/main" id="{00000000-0008-0000-14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3" name="AutoShape 52" descr="times">
          <a:extLst>
            <a:ext uri="{FF2B5EF4-FFF2-40B4-BE49-F238E27FC236}">
              <a16:creationId xmlns:a16="http://schemas.microsoft.com/office/drawing/2014/main" id="{00000000-0008-0000-14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4" name="AutoShape 54" descr="times">
          <a:extLst>
            <a:ext uri="{FF2B5EF4-FFF2-40B4-BE49-F238E27FC236}">
              <a16:creationId xmlns:a16="http://schemas.microsoft.com/office/drawing/2014/main" id="{00000000-0008-0000-14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5" name="AutoShape 56" descr="times">
          <a:extLst>
            <a:ext uri="{FF2B5EF4-FFF2-40B4-BE49-F238E27FC236}">
              <a16:creationId xmlns:a16="http://schemas.microsoft.com/office/drawing/2014/main" id="{00000000-0008-0000-14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6" name="AutoShape 59" descr="times">
          <a:extLst>
            <a:ext uri="{FF2B5EF4-FFF2-40B4-BE49-F238E27FC236}">
              <a16:creationId xmlns:a16="http://schemas.microsoft.com/office/drawing/2014/main" id="{00000000-0008-0000-14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7" name="AutoShape 61" descr="times">
          <a:extLst>
            <a:ext uri="{FF2B5EF4-FFF2-40B4-BE49-F238E27FC236}">
              <a16:creationId xmlns:a16="http://schemas.microsoft.com/office/drawing/2014/main" id="{00000000-0008-0000-14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8" name="AutoShape 52" descr="times">
          <a:extLst>
            <a:ext uri="{FF2B5EF4-FFF2-40B4-BE49-F238E27FC236}">
              <a16:creationId xmlns:a16="http://schemas.microsoft.com/office/drawing/2014/main" id="{00000000-0008-0000-14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79" name="AutoShape 54" descr="times">
          <a:extLst>
            <a:ext uri="{FF2B5EF4-FFF2-40B4-BE49-F238E27FC236}">
              <a16:creationId xmlns:a16="http://schemas.microsoft.com/office/drawing/2014/main" id="{00000000-0008-0000-14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80" name="AutoShape 56" descr="times">
          <a:extLst>
            <a:ext uri="{FF2B5EF4-FFF2-40B4-BE49-F238E27FC236}">
              <a16:creationId xmlns:a16="http://schemas.microsoft.com/office/drawing/2014/main" id="{00000000-0008-0000-14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81" name="AutoShape 59" descr="times">
          <a:extLst>
            <a:ext uri="{FF2B5EF4-FFF2-40B4-BE49-F238E27FC236}">
              <a16:creationId xmlns:a16="http://schemas.microsoft.com/office/drawing/2014/main" id="{00000000-0008-0000-14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82" name="AutoShape 61" descr="times">
          <a:extLst>
            <a:ext uri="{FF2B5EF4-FFF2-40B4-BE49-F238E27FC236}">
              <a16:creationId xmlns:a16="http://schemas.microsoft.com/office/drawing/2014/main" id="{00000000-0008-0000-14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3" name="AutoShape 52" descr="times">
          <a:extLst>
            <a:ext uri="{FF2B5EF4-FFF2-40B4-BE49-F238E27FC236}">
              <a16:creationId xmlns:a16="http://schemas.microsoft.com/office/drawing/2014/main" id="{00000000-0008-0000-14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4" name="AutoShape 54" descr="times">
          <a:extLst>
            <a:ext uri="{FF2B5EF4-FFF2-40B4-BE49-F238E27FC236}">
              <a16:creationId xmlns:a16="http://schemas.microsoft.com/office/drawing/2014/main" id="{00000000-0008-0000-14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5" name="AutoShape 56" descr="times">
          <a:extLst>
            <a:ext uri="{FF2B5EF4-FFF2-40B4-BE49-F238E27FC236}">
              <a16:creationId xmlns:a16="http://schemas.microsoft.com/office/drawing/2014/main" id="{00000000-0008-0000-14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6" name="AutoShape 59" descr="times">
          <a:extLst>
            <a:ext uri="{FF2B5EF4-FFF2-40B4-BE49-F238E27FC236}">
              <a16:creationId xmlns:a16="http://schemas.microsoft.com/office/drawing/2014/main" id="{00000000-0008-0000-14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7" name="AutoShape 61" descr="times">
          <a:extLst>
            <a:ext uri="{FF2B5EF4-FFF2-40B4-BE49-F238E27FC236}">
              <a16:creationId xmlns:a16="http://schemas.microsoft.com/office/drawing/2014/main" id="{00000000-0008-0000-14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8" name="AutoShape 52" descr="times">
          <a:extLst>
            <a:ext uri="{FF2B5EF4-FFF2-40B4-BE49-F238E27FC236}">
              <a16:creationId xmlns:a16="http://schemas.microsoft.com/office/drawing/2014/main" id="{00000000-0008-0000-14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89" name="AutoShape 54" descr="times">
          <a:extLst>
            <a:ext uri="{FF2B5EF4-FFF2-40B4-BE49-F238E27FC236}">
              <a16:creationId xmlns:a16="http://schemas.microsoft.com/office/drawing/2014/main" id="{00000000-0008-0000-14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390" name="AutoShape 56" descr="times">
          <a:extLst>
            <a:ext uri="{FF2B5EF4-FFF2-40B4-BE49-F238E27FC236}">
              <a16:creationId xmlns:a16="http://schemas.microsoft.com/office/drawing/2014/main" id="{00000000-0008-0000-14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1" name="AutoShape 52" descr="times">
          <a:extLst>
            <a:ext uri="{FF2B5EF4-FFF2-40B4-BE49-F238E27FC236}">
              <a16:creationId xmlns:a16="http://schemas.microsoft.com/office/drawing/2014/main" id="{00000000-0008-0000-14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2" name="AutoShape 54" descr="times">
          <a:extLst>
            <a:ext uri="{FF2B5EF4-FFF2-40B4-BE49-F238E27FC236}">
              <a16:creationId xmlns:a16="http://schemas.microsoft.com/office/drawing/2014/main" id="{00000000-0008-0000-14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3" name="AutoShape 56" descr="times">
          <a:extLst>
            <a:ext uri="{FF2B5EF4-FFF2-40B4-BE49-F238E27FC236}">
              <a16:creationId xmlns:a16="http://schemas.microsoft.com/office/drawing/2014/main" id="{00000000-0008-0000-14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4" name="AutoShape 59" descr="times">
          <a:extLst>
            <a:ext uri="{FF2B5EF4-FFF2-40B4-BE49-F238E27FC236}">
              <a16:creationId xmlns:a16="http://schemas.microsoft.com/office/drawing/2014/main" id="{00000000-0008-0000-14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5" name="AutoShape 61" descr="times">
          <a:extLst>
            <a:ext uri="{FF2B5EF4-FFF2-40B4-BE49-F238E27FC236}">
              <a16:creationId xmlns:a16="http://schemas.microsoft.com/office/drawing/2014/main" id="{00000000-0008-0000-14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6" name="AutoShape 52" descr="times">
          <a:extLst>
            <a:ext uri="{FF2B5EF4-FFF2-40B4-BE49-F238E27FC236}">
              <a16:creationId xmlns:a16="http://schemas.microsoft.com/office/drawing/2014/main" id="{00000000-0008-0000-14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7" name="AutoShape 54" descr="times">
          <a:extLst>
            <a:ext uri="{FF2B5EF4-FFF2-40B4-BE49-F238E27FC236}">
              <a16:creationId xmlns:a16="http://schemas.microsoft.com/office/drawing/2014/main" id="{00000000-0008-0000-14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8" name="AutoShape 56" descr="times">
          <a:extLst>
            <a:ext uri="{FF2B5EF4-FFF2-40B4-BE49-F238E27FC236}">
              <a16:creationId xmlns:a16="http://schemas.microsoft.com/office/drawing/2014/main" id="{00000000-0008-0000-14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399" name="AutoShape 59" descr="times">
          <a:extLst>
            <a:ext uri="{FF2B5EF4-FFF2-40B4-BE49-F238E27FC236}">
              <a16:creationId xmlns:a16="http://schemas.microsoft.com/office/drawing/2014/main" id="{00000000-0008-0000-14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00" name="AutoShape 61" descr="times">
          <a:extLst>
            <a:ext uri="{FF2B5EF4-FFF2-40B4-BE49-F238E27FC236}">
              <a16:creationId xmlns:a16="http://schemas.microsoft.com/office/drawing/2014/main" id="{00000000-0008-0000-14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1" name="AutoShape 52" descr="times">
          <a:extLst>
            <a:ext uri="{FF2B5EF4-FFF2-40B4-BE49-F238E27FC236}">
              <a16:creationId xmlns:a16="http://schemas.microsoft.com/office/drawing/2014/main" id="{00000000-0008-0000-14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2" name="AutoShape 54" descr="times">
          <a:extLst>
            <a:ext uri="{FF2B5EF4-FFF2-40B4-BE49-F238E27FC236}">
              <a16:creationId xmlns:a16="http://schemas.microsoft.com/office/drawing/2014/main" id="{00000000-0008-0000-14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3" name="AutoShape 56" descr="times">
          <a:extLst>
            <a:ext uri="{FF2B5EF4-FFF2-40B4-BE49-F238E27FC236}">
              <a16:creationId xmlns:a16="http://schemas.microsoft.com/office/drawing/2014/main" id="{00000000-0008-0000-14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4" name="AutoShape 59" descr="times">
          <a:extLst>
            <a:ext uri="{FF2B5EF4-FFF2-40B4-BE49-F238E27FC236}">
              <a16:creationId xmlns:a16="http://schemas.microsoft.com/office/drawing/2014/main" id="{00000000-0008-0000-14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5" name="AutoShape 61" descr="times">
          <a:extLst>
            <a:ext uri="{FF2B5EF4-FFF2-40B4-BE49-F238E27FC236}">
              <a16:creationId xmlns:a16="http://schemas.microsoft.com/office/drawing/2014/main" id="{00000000-0008-0000-14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6" name="AutoShape 52" descr="times">
          <a:extLst>
            <a:ext uri="{FF2B5EF4-FFF2-40B4-BE49-F238E27FC236}">
              <a16:creationId xmlns:a16="http://schemas.microsoft.com/office/drawing/2014/main" id="{00000000-0008-0000-14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7" name="AutoShape 54" descr="times">
          <a:extLst>
            <a:ext uri="{FF2B5EF4-FFF2-40B4-BE49-F238E27FC236}">
              <a16:creationId xmlns:a16="http://schemas.microsoft.com/office/drawing/2014/main" id="{00000000-0008-0000-14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8" name="AutoShape 56" descr="times">
          <a:extLst>
            <a:ext uri="{FF2B5EF4-FFF2-40B4-BE49-F238E27FC236}">
              <a16:creationId xmlns:a16="http://schemas.microsoft.com/office/drawing/2014/main" id="{00000000-0008-0000-14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09" name="AutoShape 59" descr="times">
          <a:extLst>
            <a:ext uri="{FF2B5EF4-FFF2-40B4-BE49-F238E27FC236}">
              <a16:creationId xmlns:a16="http://schemas.microsoft.com/office/drawing/2014/main" id="{00000000-0008-0000-14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0" name="AutoShape 61" descr="times">
          <a:extLst>
            <a:ext uri="{FF2B5EF4-FFF2-40B4-BE49-F238E27FC236}">
              <a16:creationId xmlns:a16="http://schemas.microsoft.com/office/drawing/2014/main" id="{00000000-0008-0000-14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1" name="AutoShape 52" descr="times">
          <a:extLst>
            <a:ext uri="{FF2B5EF4-FFF2-40B4-BE49-F238E27FC236}">
              <a16:creationId xmlns:a16="http://schemas.microsoft.com/office/drawing/2014/main" id="{00000000-0008-0000-14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2" name="AutoShape 54" descr="times">
          <a:extLst>
            <a:ext uri="{FF2B5EF4-FFF2-40B4-BE49-F238E27FC236}">
              <a16:creationId xmlns:a16="http://schemas.microsoft.com/office/drawing/2014/main" id="{00000000-0008-0000-14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3" name="AutoShape 56" descr="times">
          <a:extLst>
            <a:ext uri="{FF2B5EF4-FFF2-40B4-BE49-F238E27FC236}">
              <a16:creationId xmlns:a16="http://schemas.microsoft.com/office/drawing/2014/main" id="{00000000-0008-0000-14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4" name="AutoShape 59" descr="times">
          <a:extLst>
            <a:ext uri="{FF2B5EF4-FFF2-40B4-BE49-F238E27FC236}">
              <a16:creationId xmlns:a16="http://schemas.microsoft.com/office/drawing/2014/main" id="{00000000-0008-0000-14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5" name="AutoShape 61" descr="times">
          <a:extLst>
            <a:ext uri="{FF2B5EF4-FFF2-40B4-BE49-F238E27FC236}">
              <a16:creationId xmlns:a16="http://schemas.microsoft.com/office/drawing/2014/main" id="{00000000-0008-0000-14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6" name="AutoShape 52" descr="times">
          <a:extLst>
            <a:ext uri="{FF2B5EF4-FFF2-40B4-BE49-F238E27FC236}">
              <a16:creationId xmlns:a16="http://schemas.microsoft.com/office/drawing/2014/main" id="{00000000-0008-0000-14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7" name="AutoShape 54" descr="times">
          <a:extLst>
            <a:ext uri="{FF2B5EF4-FFF2-40B4-BE49-F238E27FC236}">
              <a16:creationId xmlns:a16="http://schemas.microsoft.com/office/drawing/2014/main" id="{00000000-0008-0000-14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8" name="AutoShape 56" descr="times">
          <a:extLst>
            <a:ext uri="{FF2B5EF4-FFF2-40B4-BE49-F238E27FC236}">
              <a16:creationId xmlns:a16="http://schemas.microsoft.com/office/drawing/2014/main" id="{00000000-0008-0000-14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19" name="AutoShape 59" descr="times">
          <a:extLst>
            <a:ext uri="{FF2B5EF4-FFF2-40B4-BE49-F238E27FC236}">
              <a16:creationId xmlns:a16="http://schemas.microsoft.com/office/drawing/2014/main" id="{00000000-0008-0000-14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20" name="AutoShape 61" descr="times">
          <a:extLst>
            <a:ext uri="{FF2B5EF4-FFF2-40B4-BE49-F238E27FC236}">
              <a16:creationId xmlns:a16="http://schemas.microsoft.com/office/drawing/2014/main" id="{00000000-0008-0000-14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1" name="AutoShape 52" descr="times">
          <a:extLst>
            <a:ext uri="{FF2B5EF4-FFF2-40B4-BE49-F238E27FC236}">
              <a16:creationId xmlns:a16="http://schemas.microsoft.com/office/drawing/2014/main" id="{00000000-0008-0000-14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2" name="AutoShape 54" descr="times">
          <a:extLst>
            <a:ext uri="{FF2B5EF4-FFF2-40B4-BE49-F238E27FC236}">
              <a16:creationId xmlns:a16="http://schemas.microsoft.com/office/drawing/2014/main" id="{00000000-0008-0000-14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3" name="AutoShape 56" descr="times">
          <a:extLst>
            <a:ext uri="{FF2B5EF4-FFF2-40B4-BE49-F238E27FC236}">
              <a16:creationId xmlns:a16="http://schemas.microsoft.com/office/drawing/2014/main" id="{00000000-0008-0000-14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4" name="AutoShape 59" descr="times">
          <a:extLst>
            <a:ext uri="{FF2B5EF4-FFF2-40B4-BE49-F238E27FC236}">
              <a16:creationId xmlns:a16="http://schemas.microsoft.com/office/drawing/2014/main" id="{00000000-0008-0000-14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5" name="AutoShape 61" descr="times">
          <a:extLst>
            <a:ext uri="{FF2B5EF4-FFF2-40B4-BE49-F238E27FC236}">
              <a16:creationId xmlns:a16="http://schemas.microsoft.com/office/drawing/2014/main" id="{00000000-0008-0000-14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6" name="AutoShape 52" descr="times">
          <a:extLst>
            <a:ext uri="{FF2B5EF4-FFF2-40B4-BE49-F238E27FC236}">
              <a16:creationId xmlns:a16="http://schemas.microsoft.com/office/drawing/2014/main" id="{00000000-0008-0000-14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7" name="AutoShape 54" descr="times">
          <a:extLst>
            <a:ext uri="{FF2B5EF4-FFF2-40B4-BE49-F238E27FC236}">
              <a16:creationId xmlns:a16="http://schemas.microsoft.com/office/drawing/2014/main" id="{00000000-0008-0000-14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8" name="AutoShape 56" descr="times">
          <a:extLst>
            <a:ext uri="{FF2B5EF4-FFF2-40B4-BE49-F238E27FC236}">
              <a16:creationId xmlns:a16="http://schemas.microsoft.com/office/drawing/2014/main" id="{00000000-0008-0000-14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29" name="AutoShape 59" descr="times">
          <a:extLst>
            <a:ext uri="{FF2B5EF4-FFF2-40B4-BE49-F238E27FC236}">
              <a16:creationId xmlns:a16="http://schemas.microsoft.com/office/drawing/2014/main" id="{00000000-0008-0000-14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30" name="AutoShape 61" descr="times">
          <a:extLst>
            <a:ext uri="{FF2B5EF4-FFF2-40B4-BE49-F238E27FC236}">
              <a16:creationId xmlns:a16="http://schemas.microsoft.com/office/drawing/2014/main" id="{00000000-0008-0000-14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1" name="AutoShape 52" descr="times">
          <a:extLst>
            <a:ext uri="{FF2B5EF4-FFF2-40B4-BE49-F238E27FC236}">
              <a16:creationId xmlns:a16="http://schemas.microsoft.com/office/drawing/2014/main" id="{00000000-0008-0000-14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2" name="AutoShape 54" descr="times">
          <a:extLst>
            <a:ext uri="{FF2B5EF4-FFF2-40B4-BE49-F238E27FC236}">
              <a16:creationId xmlns:a16="http://schemas.microsoft.com/office/drawing/2014/main" id="{00000000-0008-0000-14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3" name="AutoShape 56" descr="times">
          <a:extLst>
            <a:ext uri="{FF2B5EF4-FFF2-40B4-BE49-F238E27FC236}">
              <a16:creationId xmlns:a16="http://schemas.microsoft.com/office/drawing/2014/main" id="{00000000-0008-0000-14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4" name="AutoShape 59" descr="times">
          <a:extLst>
            <a:ext uri="{FF2B5EF4-FFF2-40B4-BE49-F238E27FC236}">
              <a16:creationId xmlns:a16="http://schemas.microsoft.com/office/drawing/2014/main" id="{00000000-0008-0000-14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5" name="AutoShape 61" descr="times">
          <a:extLst>
            <a:ext uri="{FF2B5EF4-FFF2-40B4-BE49-F238E27FC236}">
              <a16:creationId xmlns:a16="http://schemas.microsoft.com/office/drawing/2014/main" id="{00000000-0008-0000-14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6" name="AutoShape 52" descr="times">
          <a:extLst>
            <a:ext uri="{FF2B5EF4-FFF2-40B4-BE49-F238E27FC236}">
              <a16:creationId xmlns:a16="http://schemas.microsoft.com/office/drawing/2014/main" id="{00000000-0008-0000-14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7" name="AutoShape 54" descr="times">
          <a:extLst>
            <a:ext uri="{FF2B5EF4-FFF2-40B4-BE49-F238E27FC236}">
              <a16:creationId xmlns:a16="http://schemas.microsoft.com/office/drawing/2014/main" id="{00000000-0008-0000-14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38" name="AutoShape 56" descr="times">
          <a:extLst>
            <a:ext uri="{FF2B5EF4-FFF2-40B4-BE49-F238E27FC236}">
              <a16:creationId xmlns:a16="http://schemas.microsoft.com/office/drawing/2014/main" id="{00000000-0008-0000-14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39" name="AutoShape 52" descr="times">
          <a:extLst>
            <a:ext uri="{FF2B5EF4-FFF2-40B4-BE49-F238E27FC236}">
              <a16:creationId xmlns:a16="http://schemas.microsoft.com/office/drawing/2014/main" id="{00000000-0008-0000-14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0" name="AutoShape 54" descr="times">
          <a:extLst>
            <a:ext uri="{FF2B5EF4-FFF2-40B4-BE49-F238E27FC236}">
              <a16:creationId xmlns:a16="http://schemas.microsoft.com/office/drawing/2014/main" id="{00000000-0008-0000-14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1" name="AutoShape 56" descr="times">
          <a:extLst>
            <a:ext uri="{FF2B5EF4-FFF2-40B4-BE49-F238E27FC236}">
              <a16:creationId xmlns:a16="http://schemas.microsoft.com/office/drawing/2014/main" id="{00000000-0008-0000-14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2" name="AutoShape 59" descr="times">
          <a:extLst>
            <a:ext uri="{FF2B5EF4-FFF2-40B4-BE49-F238E27FC236}">
              <a16:creationId xmlns:a16="http://schemas.microsoft.com/office/drawing/2014/main" id="{00000000-0008-0000-14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3" name="AutoShape 61" descr="times">
          <a:extLst>
            <a:ext uri="{FF2B5EF4-FFF2-40B4-BE49-F238E27FC236}">
              <a16:creationId xmlns:a16="http://schemas.microsoft.com/office/drawing/2014/main" id="{00000000-0008-0000-14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4" name="AutoShape 52" descr="times">
          <a:extLst>
            <a:ext uri="{FF2B5EF4-FFF2-40B4-BE49-F238E27FC236}">
              <a16:creationId xmlns:a16="http://schemas.microsoft.com/office/drawing/2014/main" id="{00000000-0008-0000-14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5" name="AutoShape 54" descr="times">
          <a:extLst>
            <a:ext uri="{FF2B5EF4-FFF2-40B4-BE49-F238E27FC236}">
              <a16:creationId xmlns:a16="http://schemas.microsoft.com/office/drawing/2014/main" id="{00000000-0008-0000-14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6" name="AutoShape 56" descr="times">
          <a:extLst>
            <a:ext uri="{FF2B5EF4-FFF2-40B4-BE49-F238E27FC236}">
              <a16:creationId xmlns:a16="http://schemas.microsoft.com/office/drawing/2014/main" id="{00000000-0008-0000-14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7" name="AutoShape 59" descr="times">
          <a:extLst>
            <a:ext uri="{FF2B5EF4-FFF2-40B4-BE49-F238E27FC236}">
              <a16:creationId xmlns:a16="http://schemas.microsoft.com/office/drawing/2014/main" id="{00000000-0008-0000-14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48" name="AutoShape 61" descr="times">
          <a:extLst>
            <a:ext uri="{FF2B5EF4-FFF2-40B4-BE49-F238E27FC236}">
              <a16:creationId xmlns:a16="http://schemas.microsoft.com/office/drawing/2014/main" id="{00000000-0008-0000-14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49" name="AutoShape 52" descr="times">
          <a:extLst>
            <a:ext uri="{FF2B5EF4-FFF2-40B4-BE49-F238E27FC236}">
              <a16:creationId xmlns:a16="http://schemas.microsoft.com/office/drawing/2014/main" id="{00000000-0008-0000-14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0" name="AutoShape 54" descr="times">
          <a:extLst>
            <a:ext uri="{FF2B5EF4-FFF2-40B4-BE49-F238E27FC236}">
              <a16:creationId xmlns:a16="http://schemas.microsoft.com/office/drawing/2014/main" id="{00000000-0008-0000-14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1" name="AutoShape 56" descr="times">
          <a:extLst>
            <a:ext uri="{FF2B5EF4-FFF2-40B4-BE49-F238E27FC236}">
              <a16:creationId xmlns:a16="http://schemas.microsoft.com/office/drawing/2014/main" id="{00000000-0008-0000-14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2" name="AutoShape 59" descr="times">
          <a:extLst>
            <a:ext uri="{FF2B5EF4-FFF2-40B4-BE49-F238E27FC236}">
              <a16:creationId xmlns:a16="http://schemas.microsoft.com/office/drawing/2014/main" id="{00000000-0008-0000-14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3" name="AutoShape 61" descr="times">
          <a:extLst>
            <a:ext uri="{FF2B5EF4-FFF2-40B4-BE49-F238E27FC236}">
              <a16:creationId xmlns:a16="http://schemas.microsoft.com/office/drawing/2014/main" id="{00000000-0008-0000-14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4" name="AutoShape 52" descr="times">
          <a:extLst>
            <a:ext uri="{FF2B5EF4-FFF2-40B4-BE49-F238E27FC236}">
              <a16:creationId xmlns:a16="http://schemas.microsoft.com/office/drawing/2014/main" id="{00000000-0008-0000-14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5" name="AutoShape 54" descr="times">
          <a:extLst>
            <a:ext uri="{FF2B5EF4-FFF2-40B4-BE49-F238E27FC236}">
              <a16:creationId xmlns:a16="http://schemas.microsoft.com/office/drawing/2014/main" id="{00000000-0008-0000-14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6" name="AutoShape 56" descr="times">
          <a:extLst>
            <a:ext uri="{FF2B5EF4-FFF2-40B4-BE49-F238E27FC236}">
              <a16:creationId xmlns:a16="http://schemas.microsoft.com/office/drawing/2014/main" id="{00000000-0008-0000-14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7" name="AutoShape 59" descr="times">
          <a:extLst>
            <a:ext uri="{FF2B5EF4-FFF2-40B4-BE49-F238E27FC236}">
              <a16:creationId xmlns:a16="http://schemas.microsoft.com/office/drawing/2014/main" id="{00000000-0008-0000-14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8" name="AutoShape 61" descr="times">
          <a:extLst>
            <a:ext uri="{FF2B5EF4-FFF2-40B4-BE49-F238E27FC236}">
              <a16:creationId xmlns:a16="http://schemas.microsoft.com/office/drawing/2014/main" id="{00000000-0008-0000-14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59" name="AutoShape 52" descr="times">
          <a:extLst>
            <a:ext uri="{FF2B5EF4-FFF2-40B4-BE49-F238E27FC236}">
              <a16:creationId xmlns:a16="http://schemas.microsoft.com/office/drawing/2014/main" id="{00000000-0008-0000-14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0" name="AutoShape 54" descr="times">
          <a:extLst>
            <a:ext uri="{FF2B5EF4-FFF2-40B4-BE49-F238E27FC236}">
              <a16:creationId xmlns:a16="http://schemas.microsoft.com/office/drawing/2014/main" id="{00000000-0008-0000-14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1" name="AutoShape 56" descr="times">
          <a:extLst>
            <a:ext uri="{FF2B5EF4-FFF2-40B4-BE49-F238E27FC236}">
              <a16:creationId xmlns:a16="http://schemas.microsoft.com/office/drawing/2014/main" id="{00000000-0008-0000-14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2" name="AutoShape 59" descr="times">
          <a:extLst>
            <a:ext uri="{FF2B5EF4-FFF2-40B4-BE49-F238E27FC236}">
              <a16:creationId xmlns:a16="http://schemas.microsoft.com/office/drawing/2014/main" id="{00000000-0008-0000-14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3" name="AutoShape 61" descr="times">
          <a:extLst>
            <a:ext uri="{FF2B5EF4-FFF2-40B4-BE49-F238E27FC236}">
              <a16:creationId xmlns:a16="http://schemas.microsoft.com/office/drawing/2014/main" id="{00000000-0008-0000-14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4" name="AutoShape 52" descr="times">
          <a:extLst>
            <a:ext uri="{FF2B5EF4-FFF2-40B4-BE49-F238E27FC236}">
              <a16:creationId xmlns:a16="http://schemas.microsoft.com/office/drawing/2014/main" id="{00000000-0008-0000-14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5" name="AutoShape 54" descr="times">
          <a:extLst>
            <a:ext uri="{FF2B5EF4-FFF2-40B4-BE49-F238E27FC236}">
              <a16:creationId xmlns:a16="http://schemas.microsoft.com/office/drawing/2014/main" id="{00000000-0008-0000-14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6" name="AutoShape 56" descr="times">
          <a:extLst>
            <a:ext uri="{FF2B5EF4-FFF2-40B4-BE49-F238E27FC236}">
              <a16:creationId xmlns:a16="http://schemas.microsoft.com/office/drawing/2014/main" id="{00000000-0008-0000-14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7" name="AutoShape 59" descr="times">
          <a:extLst>
            <a:ext uri="{FF2B5EF4-FFF2-40B4-BE49-F238E27FC236}">
              <a16:creationId xmlns:a16="http://schemas.microsoft.com/office/drawing/2014/main" id="{00000000-0008-0000-14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68" name="AutoShape 61" descr="times">
          <a:extLst>
            <a:ext uri="{FF2B5EF4-FFF2-40B4-BE49-F238E27FC236}">
              <a16:creationId xmlns:a16="http://schemas.microsoft.com/office/drawing/2014/main" id="{00000000-0008-0000-14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69" name="AutoShape 52" descr="times">
          <a:extLst>
            <a:ext uri="{FF2B5EF4-FFF2-40B4-BE49-F238E27FC236}">
              <a16:creationId xmlns:a16="http://schemas.microsoft.com/office/drawing/2014/main" id="{00000000-0008-0000-14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0" name="AutoShape 54" descr="times">
          <a:extLst>
            <a:ext uri="{FF2B5EF4-FFF2-40B4-BE49-F238E27FC236}">
              <a16:creationId xmlns:a16="http://schemas.microsoft.com/office/drawing/2014/main" id="{00000000-0008-0000-14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1" name="AutoShape 56" descr="times">
          <a:extLst>
            <a:ext uri="{FF2B5EF4-FFF2-40B4-BE49-F238E27FC236}">
              <a16:creationId xmlns:a16="http://schemas.microsoft.com/office/drawing/2014/main" id="{00000000-0008-0000-14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2" name="AutoShape 59" descr="times">
          <a:extLst>
            <a:ext uri="{FF2B5EF4-FFF2-40B4-BE49-F238E27FC236}">
              <a16:creationId xmlns:a16="http://schemas.microsoft.com/office/drawing/2014/main" id="{00000000-0008-0000-14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3" name="AutoShape 61" descr="times">
          <a:extLst>
            <a:ext uri="{FF2B5EF4-FFF2-40B4-BE49-F238E27FC236}">
              <a16:creationId xmlns:a16="http://schemas.microsoft.com/office/drawing/2014/main" id="{00000000-0008-0000-14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4" name="AutoShape 52" descr="times">
          <a:extLst>
            <a:ext uri="{FF2B5EF4-FFF2-40B4-BE49-F238E27FC236}">
              <a16:creationId xmlns:a16="http://schemas.microsoft.com/office/drawing/2014/main" id="{00000000-0008-0000-14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5" name="AutoShape 54" descr="times">
          <a:extLst>
            <a:ext uri="{FF2B5EF4-FFF2-40B4-BE49-F238E27FC236}">
              <a16:creationId xmlns:a16="http://schemas.microsoft.com/office/drawing/2014/main" id="{00000000-0008-0000-14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6" name="AutoShape 56" descr="times">
          <a:extLst>
            <a:ext uri="{FF2B5EF4-FFF2-40B4-BE49-F238E27FC236}">
              <a16:creationId xmlns:a16="http://schemas.microsoft.com/office/drawing/2014/main" id="{00000000-0008-0000-14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7" name="AutoShape 59" descr="times">
          <a:extLst>
            <a:ext uri="{FF2B5EF4-FFF2-40B4-BE49-F238E27FC236}">
              <a16:creationId xmlns:a16="http://schemas.microsoft.com/office/drawing/2014/main" id="{00000000-0008-0000-14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78" name="AutoShape 61" descr="times">
          <a:extLst>
            <a:ext uri="{FF2B5EF4-FFF2-40B4-BE49-F238E27FC236}">
              <a16:creationId xmlns:a16="http://schemas.microsoft.com/office/drawing/2014/main" id="{00000000-0008-0000-14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79" name="AutoShape 52" descr="times">
          <a:extLst>
            <a:ext uri="{FF2B5EF4-FFF2-40B4-BE49-F238E27FC236}">
              <a16:creationId xmlns:a16="http://schemas.microsoft.com/office/drawing/2014/main" id="{00000000-0008-0000-14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0" name="AutoShape 54" descr="times">
          <a:extLst>
            <a:ext uri="{FF2B5EF4-FFF2-40B4-BE49-F238E27FC236}">
              <a16:creationId xmlns:a16="http://schemas.microsoft.com/office/drawing/2014/main" id="{00000000-0008-0000-14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1" name="AutoShape 56" descr="times">
          <a:extLst>
            <a:ext uri="{FF2B5EF4-FFF2-40B4-BE49-F238E27FC236}">
              <a16:creationId xmlns:a16="http://schemas.microsoft.com/office/drawing/2014/main" id="{00000000-0008-0000-14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2" name="AutoShape 59" descr="times">
          <a:extLst>
            <a:ext uri="{FF2B5EF4-FFF2-40B4-BE49-F238E27FC236}">
              <a16:creationId xmlns:a16="http://schemas.microsoft.com/office/drawing/2014/main" id="{00000000-0008-0000-14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3" name="AutoShape 61" descr="times">
          <a:extLst>
            <a:ext uri="{FF2B5EF4-FFF2-40B4-BE49-F238E27FC236}">
              <a16:creationId xmlns:a16="http://schemas.microsoft.com/office/drawing/2014/main" id="{00000000-0008-0000-14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4" name="AutoShape 52" descr="times">
          <a:extLst>
            <a:ext uri="{FF2B5EF4-FFF2-40B4-BE49-F238E27FC236}">
              <a16:creationId xmlns:a16="http://schemas.microsoft.com/office/drawing/2014/main" id="{00000000-0008-0000-14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5" name="AutoShape 54" descr="times">
          <a:extLst>
            <a:ext uri="{FF2B5EF4-FFF2-40B4-BE49-F238E27FC236}">
              <a16:creationId xmlns:a16="http://schemas.microsoft.com/office/drawing/2014/main" id="{00000000-0008-0000-14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86" name="AutoShape 56" descr="times">
          <a:extLst>
            <a:ext uri="{FF2B5EF4-FFF2-40B4-BE49-F238E27FC236}">
              <a16:creationId xmlns:a16="http://schemas.microsoft.com/office/drawing/2014/main" id="{00000000-0008-0000-14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87" name="AutoShape 52" descr="times">
          <a:extLst>
            <a:ext uri="{FF2B5EF4-FFF2-40B4-BE49-F238E27FC236}">
              <a16:creationId xmlns:a16="http://schemas.microsoft.com/office/drawing/2014/main" id="{00000000-0008-0000-14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88" name="AutoShape 54" descr="times">
          <a:extLst>
            <a:ext uri="{FF2B5EF4-FFF2-40B4-BE49-F238E27FC236}">
              <a16:creationId xmlns:a16="http://schemas.microsoft.com/office/drawing/2014/main" id="{00000000-0008-0000-14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89" name="AutoShape 56" descr="times">
          <a:extLst>
            <a:ext uri="{FF2B5EF4-FFF2-40B4-BE49-F238E27FC236}">
              <a16:creationId xmlns:a16="http://schemas.microsoft.com/office/drawing/2014/main" id="{00000000-0008-0000-14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0" name="AutoShape 59" descr="times">
          <a:extLst>
            <a:ext uri="{FF2B5EF4-FFF2-40B4-BE49-F238E27FC236}">
              <a16:creationId xmlns:a16="http://schemas.microsoft.com/office/drawing/2014/main" id="{00000000-0008-0000-14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1" name="AutoShape 61" descr="times">
          <a:extLst>
            <a:ext uri="{FF2B5EF4-FFF2-40B4-BE49-F238E27FC236}">
              <a16:creationId xmlns:a16="http://schemas.microsoft.com/office/drawing/2014/main" id="{00000000-0008-0000-14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2" name="AutoShape 52" descr="times">
          <a:extLst>
            <a:ext uri="{FF2B5EF4-FFF2-40B4-BE49-F238E27FC236}">
              <a16:creationId xmlns:a16="http://schemas.microsoft.com/office/drawing/2014/main" id="{00000000-0008-0000-14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3" name="AutoShape 54" descr="times">
          <a:extLst>
            <a:ext uri="{FF2B5EF4-FFF2-40B4-BE49-F238E27FC236}">
              <a16:creationId xmlns:a16="http://schemas.microsoft.com/office/drawing/2014/main" id="{00000000-0008-0000-14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4" name="AutoShape 56" descr="times">
          <a:extLst>
            <a:ext uri="{FF2B5EF4-FFF2-40B4-BE49-F238E27FC236}">
              <a16:creationId xmlns:a16="http://schemas.microsoft.com/office/drawing/2014/main" id="{00000000-0008-0000-14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5" name="AutoShape 59" descr="times">
          <a:extLst>
            <a:ext uri="{FF2B5EF4-FFF2-40B4-BE49-F238E27FC236}">
              <a16:creationId xmlns:a16="http://schemas.microsoft.com/office/drawing/2014/main" id="{00000000-0008-0000-14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496" name="AutoShape 61" descr="times">
          <a:extLst>
            <a:ext uri="{FF2B5EF4-FFF2-40B4-BE49-F238E27FC236}">
              <a16:creationId xmlns:a16="http://schemas.microsoft.com/office/drawing/2014/main" id="{00000000-0008-0000-14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97" name="AutoShape 52" descr="times">
          <a:extLst>
            <a:ext uri="{FF2B5EF4-FFF2-40B4-BE49-F238E27FC236}">
              <a16:creationId xmlns:a16="http://schemas.microsoft.com/office/drawing/2014/main" id="{00000000-0008-0000-14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98" name="AutoShape 54" descr="times">
          <a:extLst>
            <a:ext uri="{FF2B5EF4-FFF2-40B4-BE49-F238E27FC236}">
              <a16:creationId xmlns:a16="http://schemas.microsoft.com/office/drawing/2014/main" id="{00000000-0008-0000-14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499" name="AutoShape 56" descr="times">
          <a:extLst>
            <a:ext uri="{FF2B5EF4-FFF2-40B4-BE49-F238E27FC236}">
              <a16:creationId xmlns:a16="http://schemas.microsoft.com/office/drawing/2014/main" id="{00000000-0008-0000-14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0" name="AutoShape 59" descr="times">
          <a:extLst>
            <a:ext uri="{FF2B5EF4-FFF2-40B4-BE49-F238E27FC236}">
              <a16:creationId xmlns:a16="http://schemas.microsoft.com/office/drawing/2014/main" id="{00000000-0008-0000-14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1" name="AutoShape 61" descr="times">
          <a:extLst>
            <a:ext uri="{FF2B5EF4-FFF2-40B4-BE49-F238E27FC236}">
              <a16:creationId xmlns:a16="http://schemas.microsoft.com/office/drawing/2014/main" id="{00000000-0008-0000-14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2" name="AutoShape 52" descr="times">
          <a:extLst>
            <a:ext uri="{FF2B5EF4-FFF2-40B4-BE49-F238E27FC236}">
              <a16:creationId xmlns:a16="http://schemas.microsoft.com/office/drawing/2014/main" id="{00000000-0008-0000-14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3" name="AutoShape 54" descr="times">
          <a:extLst>
            <a:ext uri="{FF2B5EF4-FFF2-40B4-BE49-F238E27FC236}">
              <a16:creationId xmlns:a16="http://schemas.microsoft.com/office/drawing/2014/main" id="{00000000-0008-0000-14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4" name="AutoShape 56" descr="times">
          <a:extLst>
            <a:ext uri="{FF2B5EF4-FFF2-40B4-BE49-F238E27FC236}">
              <a16:creationId xmlns:a16="http://schemas.microsoft.com/office/drawing/2014/main" id="{00000000-0008-0000-14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5" name="AutoShape 59" descr="times">
          <a:extLst>
            <a:ext uri="{FF2B5EF4-FFF2-40B4-BE49-F238E27FC236}">
              <a16:creationId xmlns:a16="http://schemas.microsoft.com/office/drawing/2014/main" id="{00000000-0008-0000-14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6" name="AutoShape 61" descr="times">
          <a:extLst>
            <a:ext uri="{FF2B5EF4-FFF2-40B4-BE49-F238E27FC236}">
              <a16:creationId xmlns:a16="http://schemas.microsoft.com/office/drawing/2014/main" id="{00000000-0008-0000-14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7" name="AutoShape 52" descr="times">
          <a:extLst>
            <a:ext uri="{FF2B5EF4-FFF2-40B4-BE49-F238E27FC236}">
              <a16:creationId xmlns:a16="http://schemas.microsoft.com/office/drawing/2014/main" id="{00000000-0008-0000-14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8" name="AutoShape 54" descr="times">
          <a:extLst>
            <a:ext uri="{FF2B5EF4-FFF2-40B4-BE49-F238E27FC236}">
              <a16:creationId xmlns:a16="http://schemas.microsoft.com/office/drawing/2014/main" id="{00000000-0008-0000-14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09" name="AutoShape 56" descr="times">
          <a:extLst>
            <a:ext uri="{FF2B5EF4-FFF2-40B4-BE49-F238E27FC236}">
              <a16:creationId xmlns:a16="http://schemas.microsoft.com/office/drawing/2014/main" id="{00000000-0008-0000-14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0" name="AutoShape 59" descr="times">
          <a:extLst>
            <a:ext uri="{FF2B5EF4-FFF2-40B4-BE49-F238E27FC236}">
              <a16:creationId xmlns:a16="http://schemas.microsoft.com/office/drawing/2014/main" id="{00000000-0008-0000-14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1" name="AutoShape 61" descr="times">
          <a:extLst>
            <a:ext uri="{FF2B5EF4-FFF2-40B4-BE49-F238E27FC236}">
              <a16:creationId xmlns:a16="http://schemas.microsoft.com/office/drawing/2014/main" id="{00000000-0008-0000-14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2" name="AutoShape 52" descr="times">
          <a:extLst>
            <a:ext uri="{FF2B5EF4-FFF2-40B4-BE49-F238E27FC236}">
              <a16:creationId xmlns:a16="http://schemas.microsoft.com/office/drawing/2014/main" id="{00000000-0008-0000-14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3" name="AutoShape 54" descr="times">
          <a:extLst>
            <a:ext uri="{FF2B5EF4-FFF2-40B4-BE49-F238E27FC236}">
              <a16:creationId xmlns:a16="http://schemas.microsoft.com/office/drawing/2014/main" id="{00000000-0008-0000-14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4" name="AutoShape 56" descr="times">
          <a:extLst>
            <a:ext uri="{FF2B5EF4-FFF2-40B4-BE49-F238E27FC236}">
              <a16:creationId xmlns:a16="http://schemas.microsoft.com/office/drawing/2014/main" id="{00000000-0008-0000-14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5" name="AutoShape 59" descr="times">
          <a:extLst>
            <a:ext uri="{FF2B5EF4-FFF2-40B4-BE49-F238E27FC236}">
              <a16:creationId xmlns:a16="http://schemas.microsoft.com/office/drawing/2014/main" id="{00000000-0008-0000-14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16" name="AutoShape 61" descr="times">
          <a:extLst>
            <a:ext uri="{FF2B5EF4-FFF2-40B4-BE49-F238E27FC236}">
              <a16:creationId xmlns:a16="http://schemas.microsoft.com/office/drawing/2014/main" id="{00000000-0008-0000-14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17" name="AutoShape 52" descr="times">
          <a:extLst>
            <a:ext uri="{FF2B5EF4-FFF2-40B4-BE49-F238E27FC236}">
              <a16:creationId xmlns:a16="http://schemas.microsoft.com/office/drawing/2014/main" id="{00000000-0008-0000-14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18" name="AutoShape 54" descr="times">
          <a:extLst>
            <a:ext uri="{FF2B5EF4-FFF2-40B4-BE49-F238E27FC236}">
              <a16:creationId xmlns:a16="http://schemas.microsoft.com/office/drawing/2014/main" id="{00000000-0008-0000-14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19" name="AutoShape 56" descr="times">
          <a:extLst>
            <a:ext uri="{FF2B5EF4-FFF2-40B4-BE49-F238E27FC236}">
              <a16:creationId xmlns:a16="http://schemas.microsoft.com/office/drawing/2014/main" id="{00000000-0008-0000-14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0" name="AutoShape 59" descr="times">
          <a:extLst>
            <a:ext uri="{FF2B5EF4-FFF2-40B4-BE49-F238E27FC236}">
              <a16:creationId xmlns:a16="http://schemas.microsoft.com/office/drawing/2014/main" id="{00000000-0008-0000-14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1" name="AutoShape 61" descr="times">
          <a:extLst>
            <a:ext uri="{FF2B5EF4-FFF2-40B4-BE49-F238E27FC236}">
              <a16:creationId xmlns:a16="http://schemas.microsoft.com/office/drawing/2014/main" id="{00000000-0008-0000-14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2" name="AutoShape 52" descr="times">
          <a:extLst>
            <a:ext uri="{FF2B5EF4-FFF2-40B4-BE49-F238E27FC236}">
              <a16:creationId xmlns:a16="http://schemas.microsoft.com/office/drawing/2014/main" id="{00000000-0008-0000-14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3" name="AutoShape 54" descr="times">
          <a:extLst>
            <a:ext uri="{FF2B5EF4-FFF2-40B4-BE49-F238E27FC236}">
              <a16:creationId xmlns:a16="http://schemas.microsoft.com/office/drawing/2014/main" id="{00000000-0008-0000-14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4" name="AutoShape 56" descr="times">
          <a:extLst>
            <a:ext uri="{FF2B5EF4-FFF2-40B4-BE49-F238E27FC236}">
              <a16:creationId xmlns:a16="http://schemas.microsoft.com/office/drawing/2014/main" id="{00000000-0008-0000-14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5" name="AutoShape 59" descr="times">
          <a:extLst>
            <a:ext uri="{FF2B5EF4-FFF2-40B4-BE49-F238E27FC236}">
              <a16:creationId xmlns:a16="http://schemas.microsoft.com/office/drawing/2014/main" id="{00000000-0008-0000-14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26" name="AutoShape 61" descr="times">
          <a:extLst>
            <a:ext uri="{FF2B5EF4-FFF2-40B4-BE49-F238E27FC236}">
              <a16:creationId xmlns:a16="http://schemas.microsoft.com/office/drawing/2014/main" id="{00000000-0008-0000-14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27" name="AutoShape 52" descr="times">
          <a:extLst>
            <a:ext uri="{FF2B5EF4-FFF2-40B4-BE49-F238E27FC236}">
              <a16:creationId xmlns:a16="http://schemas.microsoft.com/office/drawing/2014/main" id="{00000000-0008-0000-14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28" name="AutoShape 54" descr="times">
          <a:extLst>
            <a:ext uri="{FF2B5EF4-FFF2-40B4-BE49-F238E27FC236}">
              <a16:creationId xmlns:a16="http://schemas.microsoft.com/office/drawing/2014/main" id="{00000000-0008-0000-14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29" name="AutoShape 56" descr="times">
          <a:extLst>
            <a:ext uri="{FF2B5EF4-FFF2-40B4-BE49-F238E27FC236}">
              <a16:creationId xmlns:a16="http://schemas.microsoft.com/office/drawing/2014/main" id="{00000000-0008-0000-14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30" name="AutoShape 59" descr="times">
          <a:extLst>
            <a:ext uri="{FF2B5EF4-FFF2-40B4-BE49-F238E27FC236}">
              <a16:creationId xmlns:a16="http://schemas.microsoft.com/office/drawing/2014/main" id="{00000000-0008-0000-14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31" name="AutoShape 61" descr="times">
          <a:extLst>
            <a:ext uri="{FF2B5EF4-FFF2-40B4-BE49-F238E27FC236}">
              <a16:creationId xmlns:a16="http://schemas.microsoft.com/office/drawing/2014/main" id="{00000000-0008-0000-14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32" name="AutoShape 52" descr="times">
          <a:extLst>
            <a:ext uri="{FF2B5EF4-FFF2-40B4-BE49-F238E27FC236}">
              <a16:creationId xmlns:a16="http://schemas.microsoft.com/office/drawing/2014/main" id="{00000000-0008-0000-14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33" name="AutoShape 54" descr="times">
          <a:extLst>
            <a:ext uri="{FF2B5EF4-FFF2-40B4-BE49-F238E27FC236}">
              <a16:creationId xmlns:a16="http://schemas.microsoft.com/office/drawing/2014/main" id="{00000000-0008-0000-14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34" name="AutoShape 56" descr="times">
          <a:extLst>
            <a:ext uri="{FF2B5EF4-FFF2-40B4-BE49-F238E27FC236}">
              <a16:creationId xmlns:a16="http://schemas.microsoft.com/office/drawing/2014/main" id="{00000000-0008-0000-14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35" name="AutoShape 52" descr="times">
          <a:extLst>
            <a:ext uri="{FF2B5EF4-FFF2-40B4-BE49-F238E27FC236}">
              <a16:creationId xmlns:a16="http://schemas.microsoft.com/office/drawing/2014/main" id="{00000000-0008-0000-14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36" name="AutoShape 54" descr="times">
          <a:extLst>
            <a:ext uri="{FF2B5EF4-FFF2-40B4-BE49-F238E27FC236}">
              <a16:creationId xmlns:a16="http://schemas.microsoft.com/office/drawing/2014/main" id="{00000000-0008-0000-14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37" name="AutoShape 56" descr="times">
          <a:extLst>
            <a:ext uri="{FF2B5EF4-FFF2-40B4-BE49-F238E27FC236}">
              <a16:creationId xmlns:a16="http://schemas.microsoft.com/office/drawing/2014/main" id="{00000000-0008-0000-14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38" name="AutoShape 59" descr="times">
          <a:extLst>
            <a:ext uri="{FF2B5EF4-FFF2-40B4-BE49-F238E27FC236}">
              <a16:creationId xmlns:a16="http://schemas.microsoft.com/office/drawing/2014/main" id="{00000000-0008-0000-14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39" name="AutoShape 61" descr="times">
          <a:extLst>
            <a:ext uri="{FF2B5EF4-FFF2-40B4-BE49-F238E27FC236}">
              <a16:creationId xmlns:a16="http://schemas.microsoft.com/office/drawing/2014/main" id="{00000000-0008-0000-14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40" name="AutoShape 52" descr="times">
          <a:extLst>
            <a:ext uri="{FF2B5EF4-FFF2-40B4-BE49-F238E27FC236}">
              <a16:creationId xmlns:a16="http://schemas.microsoft.com/office/drawing/2014/main" id="{00000000-0008-0000-14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41" name="AutoShape 54" descr="times">
          <a:extLst>
            <a:ext uri="{FF2B5EF4-FFF2-40B4-BE49-F238E27FC236}">
              <a16:creationId xmlns:a16="http://schemas.microsoft.com/office/drawing/2014/main" id="{00000000-0008-0000-14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42" name="AutoShape 56" descr="times">
          <a:extLst>
            <a:ext uri="{FF2B5EF4-FFF2-40B4-BE49-F238E27FC236}">
              <a16:creationId xmlns:a16="http://schemas.microsoft.com/office/drawing/2014/main" id="{00000000-0008-0000-14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43" name="AutoShape 59" descr="times">
          <a:extLst>
            <a:ext uri="{FF2B5EF4-FFF2-40B4-BE49-F238E27FC236}">
              <a16:creationId xmlns:a16="http://schemas.microsoft.com/office/drawing/2014/main" id="{00000000-0008-0000-14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44" name="AutoShape 61" descr="times">
          <a:extLst>
            <a:ext uri="{FF2B5EF4-FFF2-40B4-BE49-F238E27FC236}">
              <a16:creationId xmlns:a16="http://schemas.microsoft.com/office/drawing/2014/main" id="{00000000-0008-0000-14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45" name="AutoShape 52" descr="times">
          <a:extLst>
            <a:ext uri="{FF2B5EF4-FFF2-40B4-BE49-F238E27FC236}">
              <a16:creationId xmlns:a16="http://schemas.microsoft.com/office/drawing/2014/main" id="{00000000-0008-0000-14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46" name="AutoShape 54" descr="times">
          <a:extLst>
            <a:ext uri="{FF2B5EF4-FFF2-40B4-BE49-F238E27FC236}">
              <a16:creationId xmlns:a16="http://schemas.microsoft.com/office/drawing/2014/main" id="{00000000-0008-0000-14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47" name="AutoShape 56" descr="times">
          <a:extLst>
            <a:ext uri="{FF2B5EF4-FFF2-40B4-BE49-F238E27FC236}">
              <a16:creationId xmlns:a16="http://schemas.microsoft.com/office/drawing/2014/main" id="{00000000-0008-0000-14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48" name="AutoShape 59" descr="times">
          <a:extLst>
            <a:ext uri="{FF2B5EF4-FFF2-40B4-BE49-F238E27FC236}">
              <a16:creationId xmlns:a16="http://schemas.microsoft.com/office/drawing/2014/main" id="{00000000-0008-0000-14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49" name="AutoShape 61" descr="times">
          <a:extLst>
            <a:ext uri="{FF2B5EF4-FFF2-40B4-BE49-F238E27FC236}">
              <a16:creationId xmlns:a16="http://schemas.microsoft.com/office/drawing/2014/main" id="{00000000-0008-0000-14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0" name="AutoShape 52" descr="times">
          <a:extLst>
            <a:ext uri="{FF2B5EF4-FFF2-40B4-BE49-F238E27FC236}">
              <a16:creationId xmlns:a16="http://schemas.microsoft.com/office/drawing/2014/main" id="{00000000-0008-0000-14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1" name="AutoShape 54" descr="times">
          <a:extLst>
            <a:ext uri="{FF2B5EF4-FFF2-40B4-BE49-F238E27FC236}">
              <a16:creationId xmlns:a16="http://schemas.microsoft.com/office/drawing/2014/main" id="{00000000-0008-0000-14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2" name="AutoShape 56" descr="times">
          <a:extLst>
            <a:ext uri="{FF2B5EF4-FFF2-40B4-BE49-F238E27FC236}">
              <a16:creationId xmlns:a16="http://schemas.microsoft.com/office/drawing/2014/main" id="{00000000-0008-0000-14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3" name="AutoShape 59" descr="times">
          <a:extLst>
            <a:ext uri="{FF2B5EF4-FFF2-40B4-BE49-F238E27FC236}">
              <a16:creationId xmlns:a16="http://schemas.microsoft.com/office/drawing/2014/main" id="{00000000-0008-0000-14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4" name="AutoShape 61" descr="times">
          <a:extLst>
            <a:ext uri="{FF2B5EF4-FFF2-40B4-BE49-F238E27FC236}">
              <a16:creationId xmlns:a16="http://schemas.microsoft.com/office/drawing/2014/main" id="{00000000-0008-0000-14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5" name="AutoShape 52" descr="times">
          <a:extLst>
            <a:ext uri="{FF2B5EF4-FFF2-40B4-BE49-F238E27FC236}">
              <a16:creationId xmlns:a16="http://schemas.microsoft.com/office/drawing/2014/main" id="{00000000-0008-0000-14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6" name="AutoShape 54" descr="times">
          <a:extLst>
            <a:ext uri="{FF2B5EF4-FFF2-40B4-BE49-F238E27FC236}">
              <a16:creationId xmlns:a16="http://schemas.microsoft.com/office/drawing/2014/main" id="{00000000-0008-0000-14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7" name="AutoShape 56" descr="times">
          <a:extLst>
            <a:ext uri="{FF2B5EF4-FFF2-40B4-BE49-F238E27FC236}">
              <a16:creationId xmlns:a16="http://schemas.microsoft.com/office/drawing/2014/main" id="{00000000-0008-0000-14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8" name="AutoShape 59" descr="times">
          <a:extLst>
            <a:ext uri="{FF2B5EF4-FFF2-40B4-BE49-F238E27FC236}">
              <a16:creationId xmlns:a16="http://schemas.microsoft.com/office/drawing/2014/main" id="{00000000-0008-0000-14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59" name="AutoShape 61" descr="times">
          <a:extLst>
            <a:ext uri="{FF2B5EF4-FFF2-40B4-BE49-F238E27FC236}">
              <a16:creationId xmlns:a16="http://schemas.microsoft.com/office/drawing/2014/main" id="{00000000-0008-0000-14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60" name="AutoShape 52" descr="times">
          <a:extLst>
            <a:ext uri="{FF2B5EF4-FFF2-40B4-BE49-F238E27FC236}">
              <a16:creationId xmlns:a16="http://schemas.microsoft.com/office/drawing/2014/main" id="{00000000-0008-0000-14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61" name="AutoShape 54" descr="times">
          <a:extLst>
            <a:ext uri="{FF2B5EF4-FFF2-40B4-BE49-F238E27FC236}">
              <a16:creationId xmlns:a16="http://schemas.microsoft.com/office/drawing/2014/main" id="{00000000-0008-0000-14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62" name="AutoShape 56" descr="times">
          <a:extLst>
            <a:ext uri="{FF2B5EF4-FFF2-40B4-BE49-F238E27FC236}">
              <a16:creationId xmlns:a16="http://schemas.microsoft.com/office/drawing/2014/main" id="{00000000-0008-0000-14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63" name="AutoShape 59" descr="times">
          <a:extLst>
            <a:ext uri="{FF2B5EF4-FFF2-40B4-BE49-F238E27FC236}">
              <a16:creationId xmlns:a16="http://schemas.microsoft.com/office/drawing/2014/main" id="{00000000-0008-0000-14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64" name="AutoShape 61" descr="times">
          <a:extLst>
            <a:ext uri="{FF2B5EF4-FFF2-40B4-BE49-F238E27FC236}">
              <a16:creationId xmlns:a16="http://schemas.microsoft.com/office/drawing/2014/main" id="{00000000-0008-0000-14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65" name="AutoShape 52" descr="times">
          <a:extLst>
            <a:ext uri="{FF2B5EF4-FFF2-40B4-BE49-F238E27FC236}">
              <a16:creationId xmlns:a16="http://schemas.microsoft.com/office/drawing/2014/main" id="{00000000-0008-0000-14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66" name="AutoShape 54" descr="times">
          <a:extLst>
            <a:ext uri="{FF2B5EF4-FFF2-40B4-BE49-F238E27FC236}">
              <a16:creationId xmlns:a16="http://schemas.microsoft.com/office/drawing/2014/main" id="{00000000-0008-0000-14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67" name="AutoShape 56" descr="times">
          <a:extLst>
            <a:ext uri="{FF2B5EF4-FFF2-40B4-BE49-F238E27FC236}">
              <a16:creationId xmlns:a16="http://schemas.microsoft.com/office/drawing/2014/main" id="{00000000-0008-0000-14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68" name="AutoShape 59" descr="times">
          <a:extLst>
            <a:ext uri="{FF2B5EF4-FFF2-40B4-BE49-F238E27FC236}">
              <a16:creationId xmlns:a16="http://schemas.microsoft.com/office/drawing/2014/main" id="{00000000-0008-0000-14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69" name="AutoShape 61" descr="times">
          <a:extLst>
            <a:ext uri="{FF2B5EF4-FFF2-40B4-BE49-F238E27FC236}">
              <a16:creationId xmlns:a16="http://schemas.microsoft.com/office/drawing/2014/main" id="{00000000-0008-0000-14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70" name="AutoShape 52" descr="times">
          <a:extLst>
            <a:ext uri="{FF2B5EF4-FFF2-40B4-BE49-F238E27FC236}">
              <a16:creationId xmlns:a16="http://schemas.microsoft.com/office/drawing/2014/main" id="{00000000-0008-0000-14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71" name="AutoShape 54" descr="times">
          <a:extLst>
            <a:ext uri="{FF2B5EF4-FFF2-40B4-BE49-F238E27FC236}">
              <a16:creationId xmlns:a16="http://schemas.microsoft.com/office/drawing/2014/main" id="{00000000-0008-0000-14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72" name="AutoShape 56" descr="times">
          <a:extLst>
            <a:ext uri="{FF2B5EF4-FFF2-40B4-BE49-F238E27FC236}">
              <a16:creationId xmlns:a16="http://schemas.microsoft.com/office/drawing/2014/main" id="{00000000-0008-0000-14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73" name="AutoShape 59" descr="times">
          <a:extLst>
            <a:ext uri="{FF2B5EF4-FFF2-40B4-BE49-F238E27FC236}">
              <a16:creationId xmlns:a16="http://schemas.microsoft.com/office/drawing/2014/main" id="{00000000-0008-0000-14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74" name="AutoShape 61" descr="times">
          <a:extLst>
            <a:ext uri="{FF2B5EF4-FFF2-40B4-BE49-F238E27FC236}">
              <a16:creationId xmlns:a16="http://schemas.microsoft.com/office/drawing/2014/main" id="{00000000-0008-0000-14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75" name="AutoShape 52" descr="times">
          <a:extLst>
            <a:ext uri="{FF2B5EF4-FFF2-40B4-BE49-F238E27FC236}">
              <a16:creationId xmlns:a16="http://schemas.microsoft.com/office/drawing/2014/main" id="{00000000-0008-0000-14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76" name="AutoShape 54" descr="times">
          <a:extLst>
            <a:ext uri="{FF2B5EF4-FFF2-40B4-BE49-F238E27FC236}">
              <a16:creationId xmlns:a16="http://schemas.microsoft.com/office/drawing/2014/main" id="{00000000-0008-0000-14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77" name="AutoShape 56" descr="times">
          <a:extLst>
            <a:ext uri="{FF2B5EF4-FFF2-40B4-BE49-F238E27FC236}">
              <a16:creationId xmlns:a16="http://schemas.microsoft.com/office/drawing/2014/main" id="{00000000-0008-0000-14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78" name="AutoShape 59" descr="times">
          <a:extLst>
            <a:ext uri="{FF2B5EF4-FFF2-40B4-BE49-F238E27FC236}">
              <a16:creationId xmlns:a16="http://schemas.microsoft.com/office/drawing/2014/main" id="{00000000-0008-0000-14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79" name="AutoShape 61" descr="times">
          <a:extLst>
            <a:ext uri="{FF2B5EF4-FFF2-40B4-BE49-F238E27FC236}">
              <a16:creationId xmlns:a16="http://schemas.microsoft.com/office/drawing/2014/main" id="{00000000-0008-0000-14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80" name="AutoShape 52" descr="times">
          <a:extLst>
            <a:ext uri="{FF2B5EF4-FFF2-40B4-BE49-F238E27FC236}">
              <a16:creationId xmlns:a16="http://schemas.microsoft.com/office/drawing/2014/main" id="{00000000-0008-0000-14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81" name="AutoShape 54" descr="times">
          <a:extLst>
            <a:ext uri="{FF2B5EF4-FFF2-40B4-BE49-F238E27FC236}">
              <a16:creationId xmlns:a16="http://schemas.microsoft.com/office/drawing/2014/main" id="{00000000-0008-0000-14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82" name="AutoShape 56" descr="times">
          <a:extLst>
            <a:ext uri="{FF2B5EF4-FFF2-40B4-BE49-F238E27FC236}">
              <a16:creationId xmlns:a16="http://schemas.microsoft.com/office/drawing/2014/main" id="{00000000-0008-0000-14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3" name="AutoShape 52" descr="times">
          <a:extLst>
            <a:ext uri="{FF2B5EF4-FFF2-40B4-BE49-F238E27FC236}">
              <a16:creationId xmlns:a16="http://schemas.microsoft.com/office/drawing/2014/main" id="{00000000-0008-0000-14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4" name="AutoShape 54" descr="times">
          <a:extLst>
            <a:ext uri="{FF2B5EF4-FFF2-40B4-BE49-F238E27FC236}">
              <a16:creationId xmlns:a16="http://schemas.microsoft.com/office/drawing/2014/main" id="{00000000-0008-0000-14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5" name="AutoShape 56" descr="times">
          <a:extLst>
            <a:ext uri="{FF2B5EF4-FFF2-40B4-BE49-F238E27FC236}">
              <a16:creationId xmlns:a16="http://schemas.microsoft.com/office/drawing/2014/main" id="{00000000-0008-0000-14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6" name="AutoShape 59" descr="times">
          <a:extLst>
            <a:ext uri="{FF2B5EF4-FFF2-40B4-BE49-F238E27FC236}">
              <a16:creationId xmlns:a16="http://schemas.microsoft.com/office/drawing/2014/main" id="{00000000-0008-0000-14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7" name="AutoShape 61" descr="times">
          <a:extLst>
            <a:ext uri="{FF2B5EF4-FFF2-40B4-BE49-F238E27FC236}">
              <a16:creationId xmlns:a16="http://schemas.microsoft.com/office/drawing/2014/main" id="{00000000-0008-0000-14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8" name="AutoShape 52" descr="times">
          <a:extLst>
            <a:ext uri="{FF2B5EF4-FFF2-40B4-BE49-F238E27FC236}">
              <a16:creationId xmlns:a16="http://schemas.microsoft.com/office/drawing/2014/main" id="{00000000-0008-0000-14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89" name="AutoShape 54" descr="times">
          <a:extLst>
            <a:ext uri="{FF2B5EF4-FFF2-40B4-BE49-F238E27FC236}">
              <a16:creationId xmlns:a16="http://schemas.microsoft.com/office/drawing/2014/main" id="{00000000-0008-0000-14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90" name="AutoShape 56" descr="times">
          <a:extLst>
            <a:ext uri="{FF2B5EF4-FFF2-40B4-BE49-F238E27FC236}">
              <a16:creationId xmlns:a16="http://schemas.microsoft.com/office/drawing/2014/main" id="{00000000-0008-0000-14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91" name="AutoShape 59" descr="times">
          <a:extLst>
            <a:ext uri="{FF2B5EF4-FFF2-40B4-BE49-F238E27FC236}">
              <a16:creationId xmlns:a16="http://schemas.microsoft.com/office/drawing/2014/main" id="{00000000-0008-0000-14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592" name="AutoShape 61" descr="times">
          <a:extLst>
            <a:ext uri="{FF2B5EF4-FFF2-40B4-BE49-F238E27FC236}">
              <a16:creationId xmlns:a16="http://schemas.microsoft.com/office/drawing/2014/main" id="{00000000-0008-0000-14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3" name="AutoShape 52" descr="times">
          <a:extLst>
            <a:ext uri="{FF2B5EF4-FFF2-40B4-BE49-F238E27FC236}">
              <a16:creationId xmlns:a16="http://schemas.microsoft.com/office/drawing/2014/main" id="{00000000-0008-0000-14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4" name="AutoShape 54" descr="times">
          <a:extLst>
            <a:ext uri="{FF2B5EF4-FFF2-40B4-BE49-F238E27FC236}">
              <a16:creationId xmlns:a16="http://schemas.microsoft.com/office/drawing/2014/main" id="{00000000-0008-0000-14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5" name="AutoShape 56" descr="times">
          <a:extLst>
            <a:ext uri="{FF2B5EF4-FFF2-40B4-BE49-F238E27FC236}">
              <a16:creationId xmlns:a16="http://schemas.microsoft.com/office/drawing/2014/main" id="{00000000-0008-0000-14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6" name="AutoShape 59" descr="times">
          <a:extLst>
            <a:ext uri="{FF2B5EF4-FFF2-40B4-BE49-F238E27FC236}">
              <a16:creationId xmlns:a16="http://schemas.microsoft.com/office/drawing/2014/main" id="{00000000-0008-0000-14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7" name="AutoShape 61" descr="times">
          <a:extLst>
            <a:ext uri="{FF2B5EF4-FFF2-40B4-BE49-F238E27FC236}">
              <a16:creationId xmlns:a16="http://schemas.microsoft.com/office/drawing/2014/main" id="{00000000-0008-0000-14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8" name="AutoShape 52" descr="times">
          <a:extLst>
            <a:ext uri="{FF2B5EF4-FFF2-40B4-BE49-F238E27FC236}">
              <a16:creationId xmlns:a16="http://schemas.microsoft.com/office/drawing/2014/main" id="{00000000-0008-0000-14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599" name="AutoShape 54" descr="times">
          <a:extLst>
            <a:ext uri="{FF2B5EF4-FFF2-40B4-BE49-F238E27FC236}">
              <a16:creationId xmlns:a16="http://schemas.microsoft.com/office/drawing/2014/main" id="{00000000-0008-0000-14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0" name="AutoShape 56" descr="times">
          <a:extLst>
            <a:ext uri="{FF2B5EF4-FFF2-40B4-BE49-F238E27FC236}">
              <a16:creationId xmlns:a16="http://schemas.microsoft.com/office/drawing/2014/main" id="{00000000-0008-0000-14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1" name="AutoShape 59" descr="times">
          <a:extLst>
            <a:ext uri="{FF2B5EF4-FFF2-40B4-BE49-F238E27FC236}">
              <a16:creationId xmlns:a16="http://schemas.microsoft.com/office/drawing/2014/main" id="{00000000-0008-0000-14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2" name="AutoShape 61" descr="times">
          <a:extLst>
            <a:ext uri="{FF2B5EF4-FFF2-40B4-BE49-F238E27FC236}">
              <a16:creationId xmlns:a16="http://schemas.microsoft.com/office/drawing/2014/main" id="{00000000-0008-0000-14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3" name="AutoShape 52" descr="times">
          <a:extLst>
            <a:ext uri="{FF2B5EF4-FFF2-40B4-BE49-F238E27FC236}">
              <a16:creationId xmlns:a16="http://schemas.microsoft.com/office/drawing/2014/main" id="{00000000-0008-0000-14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4" name="AutoShape 54" descr="times">
          <a:extLst>
            <a:ext uri="{FF2B5EF4-FFF2-40B4-BE49-F238E27FC236}">
              <a16:creationId xmlns:a16="http://schemas.microsoft.com/office/drawing/2014/main" id="{00000000-0008-0000-14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5" name="AutoShape 56" descr="times">
          <a:extLst>
            <a:ext uri="{FF2B5EF4-FFF2-40B4-BE49-F238E27FC236}">
              <a16:creationId xmlns:a16="http://schemas.microsoft.com/office/drawing/2014/main" id="{00000000-0008-0000-14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6" name="AutoShape 59" descr="times">
          <a:extLst>
            <a:ext uri="{FF2B5EF4-FFF2-40B4-BE49-F238E27FC236}">
              <a16:creationId xmlns:a16="http://schemas.microsoft.com/office/drawing/2014/main" id="{00000000-0008-0000-14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7" name="AutoShape 61" descr="times">
          <a:extLst>
            <a:ext uri="{FF2B5EF4-FFF2-40B4-BE49-F238E27FC236}">
              <a16:creationId xmlns:a16="http://schemas.microsoft.com/office/drawing/2014/main" id="{00000000-0008-0000-14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8" name="AutoShape 52" descr="times">
          <a:extLst>
            <a:ext uri="{FF2B5EF4-FFF2-40B4-BE49-F238E27FC236}">
              <a16:creationId xmlns:a16="http://schemas.microsoft.com/office/drawing/2014/main" id="{00000000-0008-0000-14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09" name="AutoShape 54" descr="times">
          <a:extLst>
            <a:ext uri="{FF2B5EF4-FFF2-40B4-BE49-F238E27FC236}">
              <a16:creationId xmlns:a16="http://schemas.microsoft.com/office/drawing/2014/main" id="{00000000-0008-0000-14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10" name="AutoShape 56" descr="times">
          <a:extLst>
            <a:ext uri="{FF2B5EF4-FFF2-40B4-BE49-F238E27FC236}">
              <a16:creationId xmlns:a16="http://schemas.microsoft.com/office/drawing/2014/main" id="{00000000-0008-0000-14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11" name="AutoShape 59" descr="times">
          <a:extLst>
            <a:ext uri="{FF2B5EF4-FFF2-40B4-BE49-F238E27FC236}">
              <a16:creationId xmlns:a16="http://schemas.microsoft.com/office/drawing/2014/main" id="{00000000-0008-0000-14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12" name="AutoShape 61" descr="times">
          <a:extLst>
            <a:ext uri="{FF2B5EF4-FFF2-40B4-BE49-F238E27FC236}">
              <a16:creationId xmlns:a16="http://schemas.microsoft.com/office/drawing/2014/main" id="{00000000-0008-0000-14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3" name="AutoShape 52" descr="times">
          <a:extLst>
            <a:ext uri="{FF2B5EF4-FFF2-40B4-BE49-F238E27FC236}">
              <a16:creationId xmlns:a16="http://schemas.microsoft.com/office/drawing/2014/main" id="{00000000-0008-0000-14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4" name="AutoShape 54" descr="times">
          <a:extLst>
            <a:ext uri="{FF2B5EF4-FFF2-40B4-BE49-F238E27FC236}">
              <a16:creationId xmlns:a16="http://schemas.microsoft.com/office/drawing/2014/main" id="{00000000-0008-0000-14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5" name="AutoShape 56" descr="times">
          <a:extLst>
            <a:ext uri="{FF2B5EF4-FFF2-40B4-BE49-F238E27FC236}">
              <a16:creationId xmlns:a16="http://schemas.microsoft.com/office/drawing/2014/main" id="{00000000-0008-0000-14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6" name="AutoShape 59" descr="times">
          <a:extLst>
            <a:ext uri="{FF2B5EF4-FFF2-40B4-BE49-F238E27FC236}">
              <a16:creationId xmlns:a16="http://schemas.microsoft.com/office/drawing/2014/main" id="{00000000-0008-0000-14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7" name="AutoShape 61" descr="times">
          <a:extLst>
            <a:ext uri="{FF2B5EF4-FFF2-40B4-BE49-F238E27FC236}">
              <a16:creationId xmlns:a16="http://schemas.microsoft.com/office/drawing/2014/main" id="{00000000-0008-0000-14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8" name="AutoShape 52" descr="times">
          <a:extLst>
            <a:ext uri="{FF2B5EF4-FFF2-40B4-BE49-F238E27FC236}">
              <a16:creationId xmlns:a16="http://schemas.microsoft.com/office/drawing/2014/main" id="{00000000-0008-0000-14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19" name="AutoShape 54" descr="times">
          <a:extLst>
            <a:ext uri="{FF2B5EF4-FFF2-40B4-BE49-F238E27FC236}">
              <a16:creationId xmlns:a16="http://schemas.microsoft.com/office/drawing/2014/main" id="{00000000-0008-0000-14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20" name="AutoShape 56" descr="times">
          <a:extLst>
            <a:ext uri="{FF2B5EF4-FFF2-40B4-BE49-F238E27FC236}">
              <a16:creationId xmlns:a16="http://schemas.microsoft.com/office/drawing/2014/main" id="{00000000-0008-0000-14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21" name="AutoShape 59" descr="times">
          <a:extLst>
            <a:ext uri="{FF2B5EF4-FFF2-40B4-BE49-F238E27FC236}">
              <a16:creationId xmlns:a16="http://schemas.microsoft.com/office/drawing/2014/main" id="{00000000-0008-0000-14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22" name="AutoShape 61" descr="times">
          <a:extLst>
            <a:ext uri="{FF2B5EF4-FFF2-40B4-BE49-F238E27FC236}">
              <a16:creationId xmlns:a16="http://schemas.microsoft.com/office/drawing/2014/main" id="{00000000-0008-0000-14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3" name="AutoShape 52" descr="times">
          <a:extLst>
            <a:ext uri="{FF2B5EF4-FFF2-40B4-BE49-F238E27FC236}">
              <a16:creationId xmlns:a16="http://schemas.microsoft.com/office/drawing/2014/main" id="{00000000-0008-0000-14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4" name="AutoShape 54" descr="times">
          <a:extLst>
            <a:ext uri="{FF2B5EF4-FFF2-40B4-BE49-F238E27FC236}">
              <a16:creationId xmlns:a16="http://schemas.microsoft.com/office/drawing/2014/main" id="{00000000-0008-0000-14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5" name="AutoShape 56" descr="times">
          <a:extLst>
            <a:ext uri="{FF2B5EF4-FFF2-40B4-BE49-F238E27FC236}">
              <a16:creationId xmlns:a16="http://schemas.microsoft.com/office/drawing/2014/main" id="{00000000-0008-0000-14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6" name="AutoShape 59" descr="times">
          <a:extLst>
            <a:ext uri="{FF2B5EF4-FFF2-40B4-BE49-F238E27FC236}">
              <a16:creationId xmlns:a16="http://schemas.microsoft.com/office/drawing/2014/main" id="{00000000-0008-0000-14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7" name="AutoShape 61" descr="times">
          <a:extLst>
            <a:ext uri="{FF2B5EF4-FFF2-40B4-BE49-F238E27FC236}">
              <a16:creationId xmlns:a16="http://schemas.microsoft.com/office/drawing/2014/main" id="{00000000-0008-0000-14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8" name="AutoShape 52" descr="times">
          <a:extLst>
            <a:ext uri="{FF2B5EF4-FFF2-40B4-BE49-F238E27FC236}">
              <a16:creationId xmlns:a16="http://schemas.microsoft.com/office/drawing/2014/main" id="{00000000-0008-0000-14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29" name="AutoShape 54" descr="times">
          <a:extLst>
            <a:ext uri="{FF2B5EF4-FFF2-40B4-BE49-F238E27FC236}">
              <a16:creationId xmlns:a16="http://schemas.microsoft.com/office/drawing/2014/main" id="{00000000-0008-0000-14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30" name="AutoShape 56" descr="times">
          <a:extLst>
            <a:ext uri="{FF2B5EF4-FFF2-40B4-BE49-F238E27FC236}">
              <a16:creationId xmlns:a16="http://schemas.microsoft.com/office/drawing/2014/main" id="{00000000-0008-0000-14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1" name="AutoShape 52" descr="times">
          <a:extLst>
            <a:ext uri="{FF2B5EF4-FFF2-40B4-BE49-F238E27FC236}">
              <a16:creationId xmlns:a16="http://schemas.microsoft.com/office/drawing/2014/main" id="{00000000-0008-0000-14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2" name="AutoShape 54" descr="times">
          <a:extLst>
            <a:ext uri="{FF2B5EF4-FFF2-40B4-BE49-F238E27FC236}">
              <a16:creationId xmlns:a16="http://schemas.microsoft.com/office/drawing/2014/main" id="{00000000-0008-0000-14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3" name="AutoShape 56" descr="times">
          <a:extLst>
            <a:ext uri="{FF2B5EF4-FFF2-40B4-BE49-F238E27FC236}">
              <a16:creationId xmlns:a16="http://schemas.microsoft.com/office/drawing/2014/main" id="{00000000-0008-0000-14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4" name="AutoShape 59" descr="times">
          <a:extLst>
            <a:ext uri="{FF2B5EF4-FFF2-40B4-BE49-F238E27FC236}">
              <a16:creationId xmlns:a16="http://schemas.microsoft.com/office/drawing/2014/main" id="{00000000-0008-0000-14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5" name="AutoShape 61" descr="times">
          <a:extLst>
            <a:ext uri="{FF2B5EF4-FFF2-40B4-BE49-F238E27FC236}">
              <a16:creationId xmlns:a16="http://schemas.microsoft.com/office/drawing/2014/main" id="{00000000-0008-0000-14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6" name="AutoShape 52" descr="times">
          <a:extLst>
            <a:ext uri="{FF2B5EF4-FFF2-40B4-BE49-F238E27FC236}">
              <a16:creationId xmlns:a16="http://schemas.microsoft.com/office/drawing/2014/main" id="{00000000-0008-0000-14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7" name="AutoShape 54" descr="times">
          <a:extLst>
            <a:ext uri="{FF2B5EF4-FFF2-40B4-BE49-F238E27FC236}">
              <a16:creationId xmlns:a16="http://schemas.microsoft.com/office/drawing/2014/main" id="{00000000-0008-0000-14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8" name="AutoShape 56" descr="times">
          <a:extLst>
            <a:ext uri="{FF2B5EF4-FFF2-40B4-BE49-F238E27FC236}">
              <a16:creationId xmlns:a16="http://schemas.microsoft.com/office/drawing/2014/main" id="{00000000-0008-0000-14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39" name="AutoShape 59" descr="times">
          <a:extLst>
            <a:ext uri="{FF2B5EF4-FFF2-40B4-BE49-F238E27FC236}">
              <a16:creationId xmlns:a16="http://schemas.microsoft.com/office/drawing/2014/main" id="{00000000-0008-0000-14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40" name="AutoShape 61" descr="times">
          <a:extLst>
            <a:ext uri="{FF2B5EF4-FFF2-40B4-BE49-F238E27FC236}">
              <a16:creationId xmlns:a16="http://schemas.microsoft.com/office/drawing/2014/main" id="{00000000-0008-0000-14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1" name="AutoShape 52" descr="times">
          <a:extLst>
            <a:ext uri="{FF2B5EF4-FFF2-40B4-BE49-F238E27FC236}">
              <a16:creationId xmlns:a16="http://schemas.microsoft.com/office/drawing/2014/main" id="{00000000-0008-0000-14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2" name="AutoShape 54" descr="times">
          <a:extLst>
            <a:ext uri="{FF2B5EF4-FFF2-40B4-BE49-F238E27FC236}">
              <a16:creationId xmlns:a16="http://schemas.microsoft.com/office/drawing/2014/main" id="{00000000-0008-0000-14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3" name="AutoShape 56" descr="times">
          <a:extLst>
            <a:ext uri="{FF2B5EF4-FFF2-40B4-BE49-F238E27FC236}">
              <a16:creationId xmlns:a16="http://schemas.microsoft.com/office/drawing/2014/main" id="{00000000-0008-0000-14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4" name="AutoShape 59" descr="times">
          <a:extLst>
            <a:ext uri="{FF2B5EF4-FFF2-40B4-BE49-F238E27FC236}">
              <a16:creationId xmlns:a16="http://schemas.microsoft.com/office/drawing/2014/main" id="{00000000-0008-0000-14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5" name="AutoShape 61" descr="times">
          <a:extLst>
            <a:ext uri="{FF2B5EF4-FFF2-40B4-BE49-F238E27FC236}">
              <a16:creationId xmlns:a16="http://schemas.microsoft.com/office/drawing/2014/main" id="{00000000-0008-0000-14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6" name="AutoShape 52" descr="times">
          <a:extLst>
            <a:ext uri="{FF2B5EF4-FFF2-40B4-BE49-F238E27FC236}">
              <a16:creationId xmlns:a16="http://schemas.microsoft.com/office/drawing/2014/main" id="{00000000-0008-0000-14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7" name="AutoShape 54" descr="times">
          <a:extLst>
            <a:ext uri="{FF2B5EF4-FFF2-40B4-BE49-F238E27FC236}">
              <a16:creationId xmlns:a16="http://schemas.microsoft.com/office/drawing/2014/main" id="{00000000-0008-0000-14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8" name="AutoShape 56" descr="times">
          <a:extLst>
            <a:ext uri="{FF2B5EF4-FFF2-40B4-BE49-F238E27FC236}">
              <a16:creationId xmlns:a16="http://schemas.microsoft.com/office/drawing/2014/main" id="{00000000-0008-0000-14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49" name="AutoShape 59" descr="times">
          <a:extLst>
            <a:ext uri="{FF2B5EF4-FFF2-40B4-BE49-F238E27FC236}">
              <a16:creationId xmlns:a16="http://schemas.microsoft.com/office/drawing/2014/main" id="{00000000-0008-0000-14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0" name="AutoShape 61" descr="times">
          <a:extLst>
            <a:ext uri="{FF2B5EF4-FFF2-40B4-BE49-F238E27FC236}">
              <a16:creationId xmlns:a16="http://schemas.microsoft.com/office/drawing/2014/main" id="{00000000-0008-0000-14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1" name="AutoShape 52" descr="times">
          <a:extLst>
            <a:ext uri="{FF2B5EF4-FFF2-40B4-BE49-F238E27FC236}">
              <a16:creationId xmlns:a16="http://schemas.microsoft.com/office/drawing/2014/main" id="{00000000-0008-0000-14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2" name="AutoShape 54" descr="times">
          <a:extLst>
            <a:ext uri="{FF2B5EF4-FFF2-40B4-BE49-F238E27FC236}">
              <a16:creationId xmlns:a16="http://schemas.microsoft.com/office/drawing/2014/main" id="{00000000-0008-0000-14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3" name="AutoShape 56" descr="times">
          <a:extLst>
            <a:ext uri="{FF2B5EF4-FFF2-40B4-BE49-F238E27FC236}">
              <a16:creationId xmlns:a16="http://schemas.microsoft.com/office/drawing/2014/main" id="{00000000-0008-0000-14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4" name="AutoShape 59" descr="times">
          <a:extLst>
            <a:ext uri="{FF2B5EF4-FFF2-40B4-BE49-F238E27FC236}">
              <a16:creationId xmlns:a16="http://schemas.microsoft.com/office/drawing/2014/main" id="{00000000-0008-0000-14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5" name="AutoShape 61" descr="times">
          <a:extLst>
            <a:ext uri="{FF2B5EF4-FFF2-40B4-BE49-F238E27FC236}">
              <a16:creationId xmlns:a16="http://schemas.microsoft.com/office/drawing/2014/main" id="{00000000-0008-0000-14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6" name="AutoShape 52" descr="times">
          <a:extLst>
            <a:ext uri="{FF2B5EF4-FFF2-40B4-BE49-F238E27FC236}">
              <a16:creationId xmlns:a16="http://schemas.microsoft.com/office/drawing/2014/main" id="{00000000-0008-0000-14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7" name="AutoShape 54" descr="times">
          <a:extLst>
            <a:ext uri="{FF2B5EF4-FFF2-40B4-BE49-F238E27FC236}">
              <a16:creationId xmlns:a16="http://schemas.microsoft.com/office/drawing/2014/main" id="{00000000-0008-0000-14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8" name="AutoShape 56" descr="times">
          <a:extLst>
            <a:ext uri="{FF2B5EF4-FFF2-40B4-BE49-F238E27FC236}">
              <a16:creationId xmlns:a16="http://schemas.microsoft.com/office/drawing/2014/main" id="{00000000-0008-0000-14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59" name="AutoShape 59" descr="times">
          <a:extLst>
            <a:ext uri="{FF2B5EF4-FFF2-40B4-BE49-F238E27FC236}">
              <a16:creationId xmlns:a16="http://schemas.microsoft.com/office/drawing/2014/main" id="{00000000-0008-0000-14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60" name="AutoShape 61" descr="times">
          <a:extLst>
            <a:ext uri="{FF2B5EF4-FFF2-40B4-BE49-F238E27FC236}">
              <a16:creationId xmlns:a16="http://schemas.microsoft.com/office/drawing/2014/main" id="{00000000-0008-0000-14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1" name="AutoShape 52" descr="times">
          <a:extLst>
            <a:ext uri="{FF2B5EF4-FFF2-40B4-BE49-F238E27FC236}">
              <a16:creationId xmlns:a16="http://schemas.microsoft.com/office/drawing/2014/main" id="{00000000-0008-0000-14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2" name="AutoShape 54" descr="times">
          <a:extLst>
            <a:ext uri="{FF2B5EF4-FFF2-40B4-BE49-F238E27FC236}">
              <a16:creationId xmlns:a16="http://schemas.microsoft.com/office/drawing/2014/main" id="{00000000-0008-0000-14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3" name="AutoShape 56" descr="times">
          <a:extLst>
            <a:ext uri="{FF2B5EF4-FFF2-40B4-BE49-F238E27FC236}">
              <a16:creationId xmlns:a16="http://schemas.microsoft.com/office/drawing/2014/main" id="{00000000-0008-0000-14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4" name="AutoShape 59" descr="times">
          <a:extLst>
            <a:ext uri="{FF2B5EF4-FFF2-40B4-BE49-F238E27FC236}">
              <a16:creationId xmlns:a16="http://schemas.microsoft.com/office/drawing/2014/main" id="{00000000-0008-0000-14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5" name="AutoShape 61" descr="times">
          <a:extLst>
            <a:ext uri="{FF2B5EF4-FFF2-40B4-BE49-F238E27FC236}">
              <a16:creationId xmlns:a16="http://schemas.microsoft.com/office/drawing/2014/main" id="{00000000-0008-0000-14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6" name="AutoShape 52" descr="times">
          <a:extLst>
            <a:ext uri="{FF2B5EF4-FFF2-40B4-BE49-F238E27FC236}">
              <a16:creationId xmlns:a16="http://schemas.microsoft.com/office/drawing/2014/main" id="{00000000-0008-0000-14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7" name="AutoShape 54" descr="times">
          <a:extLst>
            <a:ext uri="{FF2B5EF4-FFF2-40B4-BE49-F238E27FC236}">
              <a16:creationId xmlns:a16="http://schemas.microsoft.com/office/drawing/2014/main" id="{00000000-0008-0000-14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8" name="AutoShape 56" descr="times">
          <a:extLst>
            <a:ext uri="{FF2B5EF4-FFF2-40B4-BE49-F238E27FC236}">
              <a16:creationId xmlns:a16="http://schemas.microsoft.com/office/drawing/2014/main" id="{00000000-0008-0000-14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69" name="AutoShape 59" descr="times">
          <a:extLst>
            <a:ext uri="{FF2B5EF4-FFF2-40B4-BE49-F238E27FC236}">
              <a16:creationId xmlns:a16="http://schemas.microsoft.com/office/drawing/2014/main" id="{00000000-0008-0000-14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70" name="AutoShape 61" descr="times">
          <a:extLst>
            <a:ext uri="{FF2B5EF4-FFF2-40B4-BE49-F238E27FC236}">
              <a16:creationId xmlns:a16="http://schemas.microsoft.com/office/drawing/2014/main" id="{00000000-0008-0000-14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1" name="AutoShape 52" descr="times">
          <a:extLst>
            <a:ext uri="{FF2B5EF4-FFF2-40B4-BE49-F238E27FC236}">
              <a16:creationId xmlns:a16="http://schemas.microsoft.com/office/drawing/2014/main" id="{00000000-0008-0000-14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2" name="AutoShape 54" descr="times">
          <a:extLst>
            <a:ext uri="{FF2B5EF4-FFF2-40B4-BE49-F238E27FC236}">
              <a16:creationId xmlns:a16="http://schemas.microsoft.com/office/drawing/2014/main" id="{00000000-0008-0000-14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3" name="AutoShape 56" descr="times">
          <a:extLst>
            <a:ext uri="{FF2B5EF4-FFF2-40B4-BE49-F238E27FC236}">
              <a16:creationId xmlns:a16="http://schemas.microsoft.com/office/drawing/2014/main" id="{00000000-0008-0000-14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4" name="AutoShape 59" descr="times">
          <a:extLst>
            <a:ext uri="{FF2B5EF4-FFF2-40B4-BE49-F238E27FC236}">
              <a16:creationId xmlns:a16="http://schemas.microsoft.com/office/drawing/2014/main" id="{00000000-0008-0000-14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5" name="AutoShape 61" descr="times">
          <a:extLst>
            <a:ext uri="{FF2B5EF4-FFF2-40B4-BE49-F238E27FC236}">
              <a16:creationId xmlns:a16="http://schemas.microsoft.com/office/drawing/2014/main" id="{00000000-0008-0000-14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6" name="AutoShape 52" descr="times">
          <a:extLst>
            <a:ext uri="{FF2B5EF4-FFF2-40B4-BE49-F238E27FC236}">
              <a16:creationId xmlns:a16="http://schemas.microsoft.com/office/drawing/2014/main" id="{00000000-0008-0000-14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7" name="AutoShape 54" descr="times">
          <a:extLst>
            <a:ext uri="{FF2B5EF4-FFF2-40B4-BE49-F238E27FC236}">
              <a16:creationId xmlns:a16="http://schemas.microsoft.com/office/drawing/2014/main" id="{00000000-0008-0000-14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78" name="AutoShape 56" descr="times">
          <a:extLst>
            <a:ext uri="{FF2B5EF4-FFF2-40B4-BE49-F238E27FC236}">
              <a16:creationId xmlns:a16="http://schemas.microsoft.com/office/drawing/2014/main" id="{00000000-0008-0000-14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79" name="AutoShape 52" descr="times">
          <a:extLst>
            <a:ext uri="{FF2B5EF4-FFF2-40B4-BE49-F238E27FC236}">
              <a16:creationId xmlns:a16="http://schemas.microsoft.com/office/drawing/2014/main" id="{00000000-0008-0000-14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0" name="AutoShape 54" descr="times">
          <a:extLst>
            <a:ext uri="{FF2B5EF4-FFF2-40B4-BE49-F238E27FC236}">
              <a16:creationId xmlns:a16="http://schemas.microsoft.com/office/drawing/2014/main" id="{00000000-0008-0000-14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1" name="AutoShape 56" descr="times">
          <a:extLst>
            <a:ext uri="{FF2B5EF4-FFF2-40B4-BE49-F238E27FC236}">
              <a16:creationId xmlns:a16="http://schemas.microsoft.com/office/drawing/2014/main" id="{00000000-0008-0000-14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2" name="AutoShape 59" descr="times">
          <a:extLst>
            <a:ext uri="{FF2B5EF4-FFF2-40B4-BE49-F238E27FC236}">
              <a16:creationId xmlns:a16="http://schemas.microsoft.com/office/drawing/2014/main" id="{00000000-0008-0000-14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3" name="AutoShape 61" descr="times">
          <a:extLst>
            <a:ext uri="{FF2B5EF4-FFF2-40B4-BE49-F238E27FC236}">
              <a16:creationId xmlns:a16="http://schemas.microsoft.com/office/drawing/2014/main" id="{00000000-0008-0000-14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4" name="AutoShape 52" descr="times">
          <a:extLst>
            <a:ext uri="{FF2B5EF4-FFF2-40B4-BE49-F238E27FC236}">
              <a16:creationId xmlns:a16="http://schemas.microsoft.com/office/drawing/2014/main" id="{00000000-0008-0000-14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5" name="AutoShape 54" descr="times">
          <a:extLst>
            <a:ext uri="{FF2B5EF4-FFF2-40B4-BE49-F238E27FC236}">
              <a16:creationId xmlns:a16="http://schemas.microsoft.com/office/drawing/2014/main" id="{00000000-0008-0000-14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6" name="AutoShape 56" descr="times">
          <a:extLst>
            <a:ext uri="{FF2B5EF4-FFF2-40B4-BE49-F238E27FC236}">
              <a16:creationId xmlns:a16="http://schemas.microsoft.com/office/drawing/2014/main" id="{00000000-0008-0000-14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7" name="AutoShape 59" descr="times">
          <a:extLst>
            <a:ext uri="{FF2B5EF4-FFF2-40B4-BE49-F238E27FC236}">
              <a16:creationId xmlns:a16="http://schemas.microsoft.com/office/drawing/2014/main" id="{00000000-0008-0000-14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688" name="AutoShape 61" descr="times">
          <a:extLst>
            <a:ext uri="{FF2B5EF4-FFF2-40B4-BE49-F238E27FC236}">
              <a16:creationId xmlns:a16="http://schemas.microsoft.com/office/drawing/2014/main" id="{00000000-0008-0000-14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89" name="AutoShape 52" descr="times">
          <a:extLst>
            <a:ext uri="{FF2B5EF4-FFF2-40B4-BE49-F238E27FC236}">
              <a16:creationId xmlns:a16="http://schemas.microsoft.com/office/drawing/2014/main" id="{00000000-0008-0000-14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0" name="AutoShape 54" descr="times">
          <a:extLst>
            <a:ext uri="{FF2B5EF4-FFF2-40B4-BE49-F238E27FC236}">
              <a16:creationId xmlns:a16="http://schemas.microsoft.com/office/drawing/2014/main" id="{00000000-0008-0000-14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1" name="AutoShape 56" descr="times">
          <a:extLst>
            <a:ext uri="{FF2B5EF4-FFF2-40B4-BE49-F238E27FC236}">
              <a16:creationId xmlns:a16="http://schemas.microsoft.com/office/drawing/2014/main" id="{00000000-0008-0000-14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2" name="AutoShape 59" descr="times">
          <a:extLst>
            <a:ext uri="{FF2B5EF4-FFF2-40B4-BE49-F238E27FC236}">
              <a16:creationId xmlns:a16="http://schemas.microsoft.com/office/drawing/2014/main" id="{00000000-0008-0000-14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3" name="AutoShape 61" descr="times">
          <a:extLst>
            <a:ext uri="{FF2B5EF4-FFF2-40B4-BE49-F238E27FC236}">
              <a16:creationId xmlns:a16="http://schemas.microsoft.com/office/drawing/2014/main" id="{00000000-0008-0000-14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4" name="AutoShape 52" descr="times">
          <a:extLst>
            <a:ext uri="{FF2B5EF4-FFF2-40B4-BE49-F238E27FC236}">
              <a16:creationId xmlns:a16="http://schemas.microsoft.com/office/drawing/2014/main" id="{00000000-0008-0000-14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5" name="AutoShape 54" descr="times">
          <a:extLst>
            <a:ext uri="{FF2B5EF4-FFF2-40B4-BE49-F238E27FC236}">
              <a16:creationId xmlns:a16="http://schemas.microsoft.com/office/drawing/2014/main" id="{00000000-0008-0000-14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6" name="AutoShape 56" descr="times">
          <a:extLst>
            <a:ext uri="{FF2B5EF4-FFF2-40B4-BE49-F238E27FC236}">
              <a16:creationId xmlns:a16="http://schemas.microsoft.com/office/drawing/2014/main" id="{00000000-0008-0000-14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7" name="AutoShape 59" descr="times">
          <a:extLst>
            <a:ext uri="{FF2B5EF4-FFF2-40B4-BE49-F238E27FC236}">
              <a16:creationId xmlns:a16="http://schemas.microsoft.com/office/drawing/2014/main" id="{00000000-0008-0000-14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8" name="AutoShape 61" descr="times">
          <a:extLst>
            <a:ext uri="{FF2B5EF4-FFF2-40B4-BE49-F238E27FC236}">
              <a16:creationId xmlns:a16="http://schemas.microsoft.com/office/drawing/2014/main" id="{00000000-0008-0000-14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699" name="AutoShape 52" descr="times">
          <a:extLst>
            <a:ext uri="{FF2B5EF4-FFF2-40B4-BE49-F238E27FC236}">
              <a16:creationId xmlns:a16="http://schemas.microsoft.com/office/drawing/2014/main" id="{00000000-0008-0000-14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0" name="AutoShape 54" descr="times">
          <a:extLst>
            <a:ext uri="{FF2B5EF4-FFF2-40B4-BE49-F238E27FC236}">
              <a16:creationId xmlns:a16="http://schemas.microsoft.com/office/drawing/2014/main" id="{00000000-0008-0000-14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1" name="AutoShape 56" descr="times">
          <a:extLst>
            <a:ext uri="{FF2B5EF4-FFF2-40B4-BE49-F238E27FC236}">
              <a16:creationId xmlns:a16="http://schemas.microsoft.com/office/drawing/2014/main" id="{00000000-0008-0000-14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2" name="AutoShape 59" descr="times">
          <a:extLst>
            <a:ext uri="{FF2B5EF4-FFF2-40B4-BE49-F238E27FC236}">
              <a16:creationId xmlns:a16="http://schemas.microsoft.com/office/drawing/2014/main" id="{00000000-0008-0000-14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3" name="AutoShape 61" descr="times">
          <a:extLst>
            <a:ext uri="{FF2B5EF4-FFF2-40B4-BE49-F238E27FC236}">
              <a16:creationId xmlns:a16="http://schemas.microsoft.com/office/drawing/2014/main" id="{00000000-0008-0000-14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4" name="AutoShape 52" descr="times">
          <a:extLst>
            <a:ext uri="{FF2B5EF4-FFF2-40B4-BE49-F238E27FC236}">
              <a16:creationId xmlns:a16="http://schemas.microsoft.com/office/drawing/2014/main" id="{00000000-0008-0000-14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5" name="AutoShape 54" descr="times">
          <a:extLst>
            <a:ext uri="{FF2B5EF4-FFF2-40B4-BE49-F238E27FC236}">
              <a16:creationId xmlns:a16="http://schemas.microsoft.com/office/drawing/2014/main" id="{00000000-0008-0000-14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6" name="AutoShape 56" descr="times">
          <a:extLst>
            <a:ext uri="{FF2B5EF4-FFF2-40B4-BE49-F238E27FC236}">
              <a16:creationId xmlns:a16="http://schemas.microsoft.com/office/drawing/2014/main" id="{00000000-0008-0000-14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7" name="AutoShape 59" descr="times">
          <a:extLst>
            <a:ext uri="{FF2B5EF4-FFF2-40B4-BE49-F238E27FC236}">
              <a16:creationId xmlns:a16="http://schemas.microsoft.com/office/drawing/2014/main" id="{00000000-0008-0000-14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08" name="AutoShape 61" descr="times">
          <a:extLst>
            <a:ext uri="{FF2B5EF4-FFF2-40B4-BE49-F238E27FC236}">
              <a16:creationId xmlns:a16="http://schemas.microsoft.com/office/drawing/2014/main" id="{00000000-0008-0000-14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09" name="AutoShape 52" descr="times">
          <a:extLst>
            <a:ext uri="{FF2B5EF4-FFF2-40B4-BE49-F238E27FC236}">
              <a16:creationId xmlns:a16="http://schemas.microsoft.com/office/drawing/2014/main" id="{00000000-0008-0000-14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0" name="AutoShape 54" descr="times">
          <a:extLst>
            <a:ext uri="{FF2B5EF4-FFF2-40B4-BE49-F238E27FC236}">
              <a16:creationId xmlns:a16="http://schemas.microsoft.com/office/drawing/2014/main" id="{00000000-0008-0000-14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1" name="AutoShape 56" descr="times">
          <a:extLst>
            <a:ext uri="{FF2B5EF4-FFF2-40B4-BE49-F238E27FC236}">
              <a16:creationId xmlns:a16="http://schemas.microsoft.com/office/drawing/2014/main" id="{00000000-0008-0000-14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2" name="AutoShape 59" descr="times">
          <a:extLst>
            <a:ext uri="{FF2B5EF4-FFF2-40B4-BE49-F238E27FC236}">
              <a16:creationId xmlns:a16="http://schemas.microsoft.com/office/drawing/2014/main" id="{00000000-0008-0000-14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3" name="AutoShape 61" descr="times">
          <a:extLst>
            <a:ext uri="{FF2B5EF4-FFF2-40B4-BE49-F238E27FC236}">
              <a16:creationId xmlns:a16="http://schemas.microsoft.com/office/drawing/2014/main" id="{00000000-0008-0000-14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4" name="AutoShape 52" descr="times">
          <a:extLst>
            <a:ext uri="{FF2B5EF4-FFF2-40B4-BE49-F238E27FC236}">
              <a16:creationId xmlns:a16="http://schemas.microsoft.com/office/drawing/2014/main" id="{00000000-0008-0000-14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5" name="AutoShape 54" descr="times">
          <a:extLst>
            <a:ext uri="{FF2B5EF4-FFF2-40B4-BE49-F238E27FC236}">
              <a16:creationId xmlns:a16="http://schemas.microsoft.com/office/drawing/2014/main" id="{00000000-0008-0000-14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6" name="AutoShape 56" descr="times">
          <a:extLst>
            <a:ext uri="{FF2B5EF4-FFF2-40B4-BE49-F238E27FC236}">
              <a16:creationId xmlns:a16="http://schemas.microsoft.com/office/drawing/2014/main" id="{00000000-0008-0000-14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7" name="AutoShape 59" descr="times">
          <a:extLst>
            <a:ext uri="{FF2B5EF4-FFF2-40B4-BE49-F238E27FC236}">
              <a16:creationId xmlns:a16="http://schemas.microsoft.com/office/drawing/2014/main" id="{00000000-0008-0000-14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718" name="AutoShape 61" descr="times">
          <a:extLst>
            <a:ext uri="{FF2B5EF4-FFF2-40B4-BE49-F238E27FC236}">
              <a16:creationId xmlns:a16="http://schemas.microsoft.com/office/drawing/2014/main" id="{00000000-0008-0000-14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19" name="AutoShape 52" descr="times">
          <a:extLst>
            <a:ext uri="{FF2B5EF4-FFF2-40B4-BE49-F238E27FC236}">
              <a16:creationId xmlns:a16="http://schemas.microsoft.com/office/drawing/2014/main" id="{00000000-0008-0000-14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0" name="AutoShape 54" descr="times">
          <a:extLst>
            <a:ext uri="{FF2B5EF4-FFF2-40B4-BE49-F238E27FC236}">
              <a16:creationId xmlns:a16="http://schemas.microsoft.com/office/drawing/2014/main" id="{00000000-0008-0000-14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1" name="AutoShape 56" descr="times">
          <a:extLst>
            <a:ext uri="{FF2B5EF4-FFF2-40B4-BE49-F238E27FC236}">
              <a16:creationId xmlns:a16="http://schemas.microsoft.com/office/drawing/2014/main" id="{00000000-0008-0000-14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2" name="AutoShape 59" descr="times">
          <a:extLst>
            <a:ext uri="{FF2B5EF4-FFF2-40B4-BE49-F238E27FC236}">
              <a16:creationId xmlns:a16="http://schemas.microsoft.com/office/drawing/2014/main" id="{00000000-0008-0000-14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3" name="AutoShape 61" descr="times">
          <a:extLst>
            <a:ext uri="{FF2B5EF4-FFF2-40B4-BE49-F238E27FC236}">
              <a16:creationId xmlns:a16="http://schemas.microsoft.com/office/drawing/2014/main" id="{00000000-0008-0000-14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4" name="AutoShape 52" descr="times">
          <a:extLst>
            <a:ext uri="{FF2B5EF4-FFF2-40B4-BE49-F238E27FC236}">
              <a16:creationId xmlns:a16="http://schemas.microsoft.com/office/drawing/2014/main" id="{00000000-0008-0000-14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5" name="AutoShape 54" descr="times">
          <a:extLst>
            <a:ext uri="{FF2B5EF4-FFF2-40B4-BE49-F238E27FC236}">
              <a16:creationId xmlns:a16="http://schemas.microsoft.com/office/drawing/2014/main" id="{00000000-0008-0000-14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726" name="AutoShape 56" descr="times">
          <a:extLst>
            <a:ext uri="{FF2B5EF4-FFF2-40B4-BE49-F238E27FC236}">
              <a16:creationId xmlns:a16="http://schemas.microsoft.com/office/drawing/2014/main" id="{00000000-0008-0000-14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27" name="AutoShape 52" descr="times">
          <a:extLst>
            <a:ext uri="{FF2B5EF4-FFF2-40B4-BE49-F238E27FC236}">
              <a16:creationId xmlns:a16="http://schemas.microsoft.com/office/drawing/2014/main" id="{00000000-0008-0000-14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28" name="AutoShape 54" descr="times">
          <a:extLst>
            <a:ext uri="{FF2B5EF4-FFF2-40B4-BE49-F238E27FC236}">
              <a16:creationId xmlns:a16="http://schemas.microsoft.com/office/drawing/2014/main" id="{00000000-0008-0000-14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29" name="AutoShape 56" descr="times">
          <a:extLst>
            <a:ext uri="{FF2B5EF4-FFF2-40B4-BE49-F238E27FC236}">
              <a16:creationId xmlns:a16="http://schemas.microsoft.com/office/drawing/2014/main" id="{00000000-0008-0000-14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0" name="AutoShape 59" descr="times">
          <a:extLst>
            <a:ext uri="{FF2B5EF4-FFF2-40B4-BE49-F238E27FC236}">
              <a16:creationId xmlns:a16="http://schemas.microsoft.com/office/drawing/2014/main" id="{00000000-0008-0000-14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1" name="AutoShape 61" descr="times">
          <a:extLst>
            <a:ext uri="{FF2B5EF4-FFF2-40B4-BE49-F238E27FC236}">
              <a16:creationId xmlns:a16="http://schemas.microsoft.com/office/drawing/2014/main" id="{00000000-0008-0000-14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2" name="AutoShape 52" descr="times">
          <a:extLst>
            <a:ext uri="{FF2B5EF4-FFF2-40B4-BE49-F238E27FC236}">
              <a16:creationId xmlns:a16="http://schemas.microsoft.com/office/drawing/2014/main" id="{00000000-0008-0000-14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3" name="AutoShape 54" descr="times">
          <a:extLst>
            <a:ext uri="{FF2B5EF4-FFF2-40B4-BE49-F238E27FC236}">
              <a16:creationId xmlns:a16="http://schemas.microsoft.com/office/drawing/2014/main" id="{00000000-0008-0000-14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4" name="AutoShape 56" descr="times">
          <a:extLst>
            <a:ext uri="{FF2B5EF4-FFF2-40B4-BE49-F238E27FC236}">
              <a16:creationId xmlns:a16="http://schemas.microsoft.com/office/drawing/2014/main" id="{00000000-0008-0000-14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5" name="AutoShape 59" descr="times">
          <a:extLst>
            <a:ext uri="{FF2B5EF4-FFF2-40B4-BE49-F238E27FC236}">
              <a16:creationId xmlns:a16="http://schemas.microsoft.com/office/drawing/2014/main" id="{00000000-0008-0000-14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36" name="AutoShape 61" descr="times">
          <a:extLst>
            <a:ext uri="{FF2B5EF4-FFF2-40B4-BE49-F238E27FC236}">
              <a16:creationId xmlns:a16="http://schemas.microsoft.com/office/drawing/2014/main" id="{00000000-0008-0000-14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37" name="AutoShape 52" descr="times">
          <a:extLst>
            <a:ext uri="{FF2B5EF4-FFF2-40B4-BE49-F238E27FC236}">
              <a16:creationId xmlns:a16="http://schemas.microsoft.com/office/drawing/2014/main" id="{00000000-0008-0000-14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38" name="AutoShape 54" descr="times">
          <a:extLst>
            <a:ext uri="{FF2B5EF4-FFF2-40B4-BE49-F238E27FC236}">
              <a16:creationId xmlns:a16="http://schemas.microsoft.com/office/drawing/2014/main" id="{00000000-0008-0000-14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39" name="AutoShape 56" descr="times">
          <a:extLst>
            <a:ext uri="{FF2B5EF4-FFF2-40B4-BE49-F238E27FC236}">
              <a16:creationId xmlns:a16="http://schemas.microsoft.com/office/drawing/2014/main" id="{00000000-0008-0000-14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0" name="AutoShape 59" descr="times">
          <a:extLst>
            <a:ext uri="{FF2B5EF4-FFF2-40B4-BE49-F238E27FC236}">
              <a16:creationId xmlns:a16="http://schemas.microsoft.com/office/drawing/2014/main" id="{00000000-0008-0000-14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1" name="AutoShape 61" descr="times">
          <a:extLst>
            <a:ext uri="{FF2B5EF4-FFF2-40B4-BE49-F238E27FC236}">
              <a16:creationId xmlns:a16="http://schemas.microsoft.com/office/drawing/2014/main" id="{00000000-0008-0000-14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2" name="AutoShape 52" descr="times">
          <a:extLst>
            <a:ext uri="{FF2B5EF4-FFF2-40B4-BE49-F238E27FC236}">
              <a16:creationId xmlns:a16="http://schemas.microsoft.com/office/drawing/2014/main" id="{00000000-0008-0000-14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3" name="AutoShape 54" descr="times">
          <a:extLst>
            <a:ext uri="{FF2B5EF4-FFF2-40B4-BE49-F238E27FC236}">
              <a16:creationId xmlns:a16="http://schemas.microsoft.com/office/drawing/2014/main" id="{00000000-0008-0000-14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4" name="AutoShape 56" descr="times">
          <a:extLst>
            <a:ext uri="{FF2B5EF4-FFF2-40B4-BE49-F238E27FC236}">
              <a16:creationId xmlns:a16="http://schemas.microsoft.com/office/drawing/2014/main" id="{00000000-0008-0000-14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5" name="AutoShape 59" descr="times">
          <a:extLst>
            <a:ext uri="{FF2B5EF4-FFF2-40B4-BE49-F238E27FC236}">
              <a16:creationId xmlns:a16="http://schemas.microsoft.com/office/drawing/2014/main" id="{00000000-0008-0000-14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6" name="AutoShape 61" descr="times">
          <a:extLst>
            <a:ext uri="{FF2B5EF4-FFF2-40B4-BE49-F238E27FC236}">
              <a16:creationId xmlns:a16="http://schemas.microsoft.com/office/drawing/2014/main" id="{00000000-0008-0000-14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7" name="AutoShape 52" descr="times">
          <a:extLst>
            <a:ext uri="{FF2B5EF4-FFF2-40B4-BE49-F238E27FC236}">
              <a16:creationId xmlns:a16="http://schemas.microsoft.com/office/drawing/2014/main" id="{00000000-0008-0000-14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8" name="AutoShape 54" descr="times">
          <a:extLst>
            <a:ext uri="{FF2B5EF4-FFF2-40B4-BE49-F238E27FC236}">
              <a16:creationId xmlns:a16="http://schemas.microsoft.com/office/drawing/2014/main" id="{00000000-0008-0000-14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49" name="AutoShape 56" descr="times">
          <a:extLst>
            <a:ext uri="{FF2B5EF4-FFF2-40B4-BE49-F238E27FC236}">
              <a16:creationId xmlns:a16="http://schemas.microsoft.com/office/drawing/2014/main" id="{00000000-0008-0000-14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0" name="AutoShape 59" descr="times">
          <a:extLst>
            <a:ext uri="{FF2B5EF4-FFF2-40B4-BE49-F238E27FC236}">
              <a16:creationId xmlns:a16="http://schemas.microsoft.com/office/drawing/2014/main" id="{00000000-0008-0000-14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1" name="AutoShape 61" descr="times">
          <a:extLst>
            <a:ext uri="{FF2B5EF4-FFF2-40B4-BE49-F238E27FC236}">
              <a16:creationId xmlns:a16="http://schemas.microsoft.com/office/drawing/2014/main" id="{00000000-0008-0000-14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2" name="AutoShape 52" descr="times">
          <a:extLst>
            <a:ext uri="{FF2B5EF4-FFF2-40B4-BE49-F238E27FC236}">
              <a16:creationId xmlns:a16="http://schemas.microsoft.com/office/drawing/2014/main" id="{00000000-0008-0000-14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3" name="AutoShape 54" descr="times">
          <a:extLst>
            <a:ext uri="{FF2B5EF4-FFF2-40B4-BE49-F238E27FC236}">
              <a16:creationId xmlns:a16="http://schemas.microsoft.com/office/drawing/2014/main" id="{00000000-0008-0000-14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4" name="AutoShape 56" descr="times">
          <a:extLst>
            <a:ext uri="{FF2B5EF4-FFF2-40B4-BE49-F238E27FC236}">
              <a16:creationId xmlns:a16="http://schemas.microsoft.com/office/drawing/2014/main" id="{00000000-0008-0000-14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5" name="AutoShape 59" descr="times">
          <a:extLst>
            <a:ext uri="{FF2B5EF4-FFF2-40B4-BE49-F238E27FC236}">
              <a16:creationId xmlns:a16="http://schemas.microsoft.com/office/drawing/2014/main" id="{00000000-0008-0000-14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56" name="AutoShape 61" descr="times">
          <a:extLst>
            <a:ext uri="{FF2B5EF4-FFF2-40B4-BE49-F238E27FC236}">
              <a16:creationId xmlns:a16="http://schemas.microsoft.com/office/drawing/2014/main" id="{00000000-0008-0000-14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57" name="AutoShape 52" descr="times">
          <a:extLst>
            <a:ext uri="{FF2B5EF4-FFF2-40B4-BE49-F238E27FC236}">
              <a16:creationId xmlns:a16="http://schemas.microsoft.com/office/drawing/2014/main" id="{00000000-0008-0000-14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58" name="AutoShape 54" descr="times">
          <a:extLst>
            <a:ext uri="{FF2B5EF4-FFF2-40B4-BE49-F238E27FC236}">
              <a16:creationId xmlns:a16="http://schemas.microsoft.com/office/drawing/2014/main" id="{00000000-0008-0000-14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59" name="AutoShape 56" descr="times">
          <a:extLst>
            <a:ext uri="{FF2B5EF4-FFF2-40B4-BE49-F238E27FC236}">
              <a16:creationId xmlns:a16="http://schemas.microsoft.com/office/drawing/2014/main" id="{00000000-0008-0000-14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0" name="AutoShape 59" descr="times">
          <a:extLst>
            <a:ext uri="{FF2B5EF4-FFF2-40B4-BE49-F238E27FC236}">
              <a16:creationId xmlns:a16="http://schemas.microsoft.com/office/drawing/2014/main" id="{00000000-0008-0000-14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1" name="AutoShape 61" descr="times">
          <a:extLst>
            <a:ext uri="{FF2B5EF4-FFF2-40B4-BE49-F238E27FC236}">
              <a16:creationId xmlns:a16="http://schemas.microsoft.com/office/drawing/2014/main" id="{00000000-0008-0000-14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2" name="AutoShape 52" descr="times">
          <a:extLst>
            <a:ext uri="{FF2B5EF4-FFF2-40B4-BE49-F238E27FC236}">
              <a16:creationId xmlns:a16="http://schemas.microsoft.com/office/drawing/2014/main" id="{00000000-0008-0000-14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3" name="AutoShape 54" descr="times">
          <a:extLst>
            <a:ext uri="{FF2B5EF4-FFF2-40B4-BE49-F238E27FC236}">
              <a16:creationId xmlns:a16="http://schemas.microsoft.com/office/drawing/2014/main" id="{00000000-0008-0000-14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4" name="AutoShape 56" descr="times">
          <a:extLst>
            <a:ext uri="{FF2B5EF4-FFF2-40B4-BE49-F238E27FC236}">
              <a16:creationId xmlns:a16="http://schemas.microsoft.com/office/drawing/2014/main" id="{00000000-0008-0000-14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5" name="AutoShape 59" descr="times">
          <a:extLst>
            <a:ext uri="{FF2B5EF4-FFF2-40B4-BE49-F238E27FC236}">
              <a16:creationId xmlns:a16="http://schemas.microsoft.com/office/drawing/2014/main" id="{00000000-0008-0000-14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66" name="AutoShape 61" descr="times">
          <a:extLst>
            <a:ext uri="{FF2B5EF4-FFF2-40B4-BE49-F238E27FC236}">
              <a16:creationId xmlns:a16="http://schemas.microsoft.com/office/drawing/2014/main" id="{00000000-0008-0000-14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67" name="AutoShape 52" descr="times">
          <a:extLst>
            <a:ext uri="{FF2B5EF4-FFF2-40B4-BE49-F238E27FC236}">
              <a16:creationId xmlns:a16="http://schemas.microsoft.com/office/drawing/2014/main" id="{00000000-0008-0000-14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68" name="AutoShape 54" descr="times">
          <a:extLst>
            <a:ext uri="{FF2B5EF4-FFF2-40B4-BE49-F238E27FC236}">
              <a16:creationId xmlns:a16="http://schemas.microsoft.com/office/drawing/2014/main" id="{00000000-0008-0000-14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69" name="AutoShape 56" descr="times">
          <a:extLst>
            <a:ext uri="{FF2B5EF4-FFF2-40B4-BE49-F238E27FC236}">
              <a16:creationId xmlns:a16="http://schemas.microsoft.com/office/drawing/2014/main" id="{00000000-0008-0000-14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70" name="AutoShape 59" descr="times">
          <a:extLst>
            <a:ext uri="{FF2B5EF4-FFF2-40B4-BE49-F238E27FC236}">
              <a16:creationId xmlns:a16="http://schemas.microsoft.com/office/drawing/2014/main" id="{00000000-0008-0000-14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71" name="AutoShape 61" descr="times">
          <a:extLst>
            <a:ext uri="{FF2B5EF4-FFF2-40B4-BE49-F238E27FC236}">
              <a16:creationId xmlns:a16="http://schemas.microsoft.com/office/drawing/2014/main" id="{00000000-0008-0000-14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72" name="AutoShape 52" descr="times">
          <a:extLst>
            <a:ext uri="{FF2B5EF4-FFF2-40B4-BE49-F238E27FC236}">
              <a16:creationId xmlns:a16="http://schemas.microsoft.com/office/drawing/2014/main" id="{00000000-0008-0000-14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73" name="AutoShape 54" descr="times">
          <a:extLst>
            <a:ext uri="{FF2B5EF4-FFF2-40B4-BE49-F238E27FC236}">
              <a16:creationId xmlns:a16="http://schemas.microsoft.com/office/drawing/2014/main" id="{00000000-0008-0000-14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74" name="AutoShape 56" descr="times">
          <a:extLst>
            <a:ext uri="{FF2B5EF4-FFF2-40B4-BE49-F238E27FC236}">
              <a16:creationId xmlns:a16="http://schemas.microsoft.com/office/drawing/2014/main" id="{00000000-0008-0000-14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75" name="AutoShape 52" descr="times">
          <a:extLst>
            <a:ext uri="{FF2B5EF4-FFF2-40B4-BE49-F238E27FC236}">
              <a16:creationId xmlns:a16="http://schemas.microsoft.com/office/drawing/2014/main" id="{00000000-0008-0000-14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76" name="AutoShape 54" descr="times">
          <a:extLst>
            <a:ext uri="{FF2B5EF4-FFF2-40B4-BE49-F238E27FC236}">
              <a16:creationId xmlns:a16="http://schemas.microsoft.com/office/drawing/2014/main" id="{00000000-0008-0000-14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77" name="AutoShape 56" descr="times">
          <a:extLst>
            <a:ext uri="{FF2B5EF4-FFF2-40B4-BE49-F238E27FC236}">
              <a16:creationId xmlns:a16="http://schemas.microsoft.com/office/drawing/2014/main" id="{00000000-0008-0000-14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78" name="AutoShape 59" descr="times">
          <a:extLst>
            <a:ext uri="{FF2B5EF4-FFF2-40B4-BE49-F238E27FC236}">
              <a16:creationId xmlns:a16="http://schemas.microsoft.com/office/drawing/2014/main" id="{00000000-0008-0000-14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79" name="AutoShape 61" descr="times">
          <a:extLst>
            <a:ext uri="{FF2B5EF4-FFF2-40B4-BE49-F238E27FC236}">
              <a16:creationId xmlns:a16="http://schemas.microsoft.com/office/drawing/2014/main" id="{00000000-0008-0000-14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80" name="AutoShape 52" descr="times">
          <a:extLst>
            <a:ext uri="{FF2B5EF4-FFF2-40B4-BE49-F238E27FC236}">
              <a16:creationId xmlns:a16="http://schemas.microsoft.com/office/drawing/2014/main" id="{00000000-0008-0000-14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81" name="AutoShape 54" descr="times">
          <a:extLst>
            <a:ext uri="{FF2B5EF4-FFF2-40B4-BE49-F238E27FC236}">
              <a16:creationId xmlns:a16="http://schemas.microsoft.com/office/drawing/2014/main" id="{00000000-0008-0000-14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82" name="AutoShape 56" descr="times">
          <a:extLst>
            <a:ext uri="{FF2B5EF4-FFF2-40B4-BE49-F238E27FC236}">
              <a16:creationId xmlns:a16="http://schemas.microsoft.com/office/drawing/2014/main" id="{00000000-0008-0000-14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83" name="AutoShape 59" descr="times">
          <a:extLst>
            <a:ext uri="{FF2B5EF4-FFF2-40B4-BE49-F238E27FC236}">
              <a16:creationId xmlns:a16="http://schemas.microsoft.com/office/drawing/2014/main" id="{00000000-0008-0000-14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784" name="AutoShape 61" descr="times">
          <a:extLst>
            <a:ext uri="{FF2B5EF4-FFF2-40B4-BE49-F238E27FC236}">
              <a16:creationId xmlns:a16="http://schemas.microsoft.com/office/drawing/2014/main" id="{00000000-0008-0000-14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85" name="AutoShape 52" descr="times">
          <a:extLst>
            <a:ext uri="{FF2B5EF4-FFF2-40B4-BE49-F238E27FC236}">
              <a16:creationId xmlns:a16="http://schemas.microsoft.com/office/drawing/2014/main" id="{00000000-0008-0000-14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86" name="AutoShape 54" descr="times">
          <a:extLst>
            <a:ext uri="{FF2B5EF4-FFF2-40B4-BE49-F238E27FC236}">
              <a16:creationId xmlns:a16="http://schemas.microsoft.com/office/drawing/2014/main" id="{00000000-0008-0000-14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87" name="AutoShape 56" descr="times">
          <a:extLst>
            <a:ext uri="{FF2B5EF4-FFF2-40B4-BE49-F238E27FC236}">
              <a16:creationId xmlns:a16="http://schemas.microsoft.com/office/drawing/2014/main" id="{00000000-0008-0000-14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88" name="AutoShape 59" descr="times">
          <a:extLst>
            <a:ext uri="{FF2B5EF4-FFF2-40B4-BE49-F238E27FC236}">
              <a16:creationId xmlns:a16="http://schemas.microsoft.com/office/drawing/2014/main" id="{00000000-0008-0000-14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89" name="AutoShape 61" descr="times">
          <a:extLst>
            <a:ext uri="{FF2B5EF4-FFF2-40B4-BE49-F238E27FC236}">
              <a16:creationId xmlns:a16="http://schemas.microsoft.com/office/drawing/2014/main" id="{00000000-0008-0000-14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0" name="AutoShape 52" descr="times">
          <a:extLst>
            <a:ext uri="{FF2B5EF4-FFF2-40B4-BE49-F238E27FC236}">
              <a16:creationId xmlns:a16="http://schemas.microsoft.com/office/drawing/2014/main" id="{00000000-0008-0000-14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1" name="AutoShape 54" descr="times">
          <a:extLst>
            <a:ext uri="{FF2B5EF4-FFF2-40B4-BE49-F238E27FC236}">
              <a16:creationId xmlns:a16="http://schemas.microsoft.com/office/drawing/2014/main" id="{00000000-0008-0000-14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2" name="AutoShape 56" descr="times">
          <a:extLst>
            <a:ext uri="{FF2B5EF4-FFF2-40B4-BE49-F238E27FC236}">
              <a16:creationId xmlns:a16="http://schemas.microsoft.com/office/drawing/2014/main" id="{00000000-0008-0000-14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3" name="AutoShape 59" descr="times">
          <a:extLst>
            <a:ext uri="{FF2B5EF4-FFF2-40B4-BE49-F238E27FC236}">
              <a16:creationId xmlns:a16="http://schemas.microsoft.com/office/drawing/2014/main" id="{00000000-0008-0000-14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4" name="AutoShape 61" descr="times">
          <a:extLst>
            <a:ext uri="{FF2B5EF4-FFF2-40B4-BE49-F238E27FC236}">
              <a16:creationId xmlns:a16="http://schemas.microsoft.com/office/drawing/2014/main" id="{00000000-0008-0000-14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5" name="AutoShape 52" descr="times">
          <a:extLst>
            <a:ext uri="{FF2B5EF4-FFF2-40B4-BE49-F238E27FC236}">
              <a16:creationId xmlns:a16="http://schemas.microsoft.com/office/drawing/2014/main" id="{00000000-0008-0000-14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6" name="AutoShape 54" descr="times">
          <a:extLst>
            <a:ext uri="{FF2B5EF4-FFF2-40B4-BE49-F238E27FC236}">
              <a16:creationId xmlns:a16="http://schemas.microsoft.com/office/drawing/2014/main" id="{00000000-0008-0000-14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7" name="AutoShape 56" descr="times">
          <a:extLst>
            <a:ext uri="{FF2B5EF4-FFF2-40B4-BE49-F238E27FC236}">
              <a16:creationId xmlns:a16="http://schemas.microsoft.com/office/drawing/2014/main" id="{00000000-0008-0000-14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8" name="AutoShape 59" descr="times">
          <a:extLst>
            <a:ext uri="{FF2B5EF4-FFF2-40B4-BE49-F238E27FC236}">
              <a16:creationId xmlns:a16="http://schemas.microsoft.com/office/drawing/2014/main" id="{00000000-0008-0000-14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799" name="AutoShape 61" descr="times">
          <a:extLst>
            <a:ext uri="{FF2B5EF4-FFF2-40B4-BE49-F238E27FC236}">
              <a16:creationId xmlns:a16="http://schemas.microsoft.com/office/drawing/2014/main" id="{00000000-0008-0000-14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00" name="AutoShape 52" descr="times">
          <a:extLst>
            <a:ext uri="{FF2B5EF4-FFF2-40B4-BE49-F238E27FC236}">
              <a16:creationId xmlns:a16="http://schemas.microsoft.com/office/drawing/2014/main" id="{00000000-0008-0000-14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01" name="AutoShape 54" descr="times">
          <a:extLst>
            <a:ext uri="{FF2B5EF4-FFF2-40B4-BE49-F238E27FC236}">
              <a16:creationId xmlns:a16="http://schemas.microsoft.com/office/drawing/2014/main" id="{00000000-0008-0000-14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02" name="AutoShape 56" descr="times">
          <a:extLst>
            <a:ext uri="{FF2B5EF4-FFF2-40B4-BE49-F238E27FC236}">
              <a16:creationId xmlns:a16="http://schemas.microsoft.com/office/drawing/2014/main" id="{00000000-0008-0000-14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03" name="AutoShape 59" descr="times">
          <a:extLst>
            <a:ext uri="{FF2B5EF4-FFF2-40B4-BE49-F238E27FC236}">
              <a16:creationId xmlns:a16="http://schemas.microsoft.com/office/drawing/2014/main" id="{00000000-0008-0000-14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04" name="AutoShape 61" descr="times">
          <a:extLst>
            <a:ext uri="{FF2B5EF4-FFF2-40B4-BE49-F238E27FC236}">
              <a16:creationId xmlns:a16="http://schemas.microsoft.com/office/drawing/2014/main" id="{00000000-0008-0000-14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05" name="AutoShape 52" descr="times">
          <a:extLst>
            <a:ext uri="{FF2B5EF4-FFF2-40B4-BE49-F238E27FC236}">
              <a16:creationId xmlns:a16="http://schemas.microsoft.com/office/drawing/2014/main" id="{00000000-0008-0000-14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06" name="AutoShape 54" descr="times">
          <a:extLst>
            <a:ext uri="{FF2B5EF4-FFF2-40B4-BE49-F238E27FC236}">
              <a16:creationId xmlns:a16="http://schemas.microsoft.com/office/drawing/2014/main" id="{00000000-0008-0000-14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07" name="AutoShape 56" descr="times">
          <a:extLst>
            <a:ext uri="{FF2B5EF4-FFF2-40B4-BE49-F238E27FC236}">
              <a16:creationId xmlns:a16="http://schemas.microsoft.com/office/drawing/2014/main" id="{00000000-0008-0000-14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08" name="AutoShape 59" descr="times">
          <a:extLst>
            <a:ext uri="{FF2B5EF4-FFF2-40B4-BE49-F238E27FC236}">
              <a16:creationId xmlns:a16="http://schemas.microsoft.com/office/drawing/2014/main" id="{00000000-0008-0000-14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09" name="AutoShape 61" descr="times">
          <a:extLst>
            <a:ext uri="{FF2B5EF4-FFF2-40B4-BE49-F238E27FC236}">
              <a16:creationId xmlns:a16="http://schemas.microsoft.com/office/drawing/2014/main" id="{00000000-0008-0000-14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10" name="AutoShape 52" descr="times">
          <a:extLst>
            <a:ext uri="{FF2B5EF4-FFF2-40B4-BE49-F238E27FC236}">
              <a16:creationId xmlns:a16="http://schemas.microsoft.com/office/drawing/2014/main" id="{00000000-0008-0000-14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11" name="AutoShape 54" descr="times">
          <a:extLst>
            <a:ext uri="{FF2B5EF4-FFF2-40B4-BE49-F238E27FC236}">
              <a16:creationId xmlns:a16="http://schemas.microsoft.com/office/drawing/2014/main" id="{00000000-0008-0000-14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12" name="AutoShape 56" descr="times">
          <a:extLst>
            <a:ext uri="{FF2B5EF4-FFF2-40B4-BE49-F238E27FC236}">
              <a16:creationId xmlns:a16="http://schemas.microsoft.com/office/drawing/2014/main" id="{00000000-0008-0000-14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13" name="AutoShape 59" descr="times">
          <a:extLst>
            <a:ext uri="{FF2B5EF4-FFF2-40B4-BE49-F238E27FC236}">
              <a16:creationId xmlns:a16="http://schemas.microsoft.com/office/drawing/2014/main" id="{00000000-0008-0000-14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14" name="AutoShape 61" descr="times">
          <a:extLst>
            <a:ext uri="{FF2B5EF4-FFF2-40B4-BE49-F238E27FC236}">
              <a16:creationId xmlns:a16="http://schemas.microsoft.com/office/drawing/2014/main" id="{00000000-0008-0000-14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15" name="AutoShape 52" descr="times">
          <a:extLst>
            <a:ext uri="{FF2B5EF4-FFF2-40B4-BE49-F238E27FC236}">
              <a16:creationId xmlns:a16="http://schemas.microsoft.com/office/drawing/2014/main" id="{00000000-0008-0000-14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16" name="AutoShape 54" descr="times">
          <a:extLst>
            <a:ext uri="{FF2B5EF4-FFF2-40B4-BE49-F238E27FC236}">
              <a16:creationId xmlns:a16="http://schemas.microsoft.com/office/drawing/2014/main" id="{00000000-0008-0000-14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17" name="AutoShape 56" descr="times">
          <a:extLst>
            <a:ext uri="{FF2B5EF4-FFF2-40B4-BE49-F238E27FC236}">
              <a16:creationId xmlns:a16="http://schemas.microsoft.com/office/drawing/2014/main" id="{00000000-0008-0000-14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18" name="AutoShape 59" descr="times">
          <a:extLst>
            <a:ext uri="{FF2B5EF4-FFF2-40B4-BE49-F238E27FC236}">
              <a16:creationId xmlns:a16="http://schemas.microsoft.com/office/drawing/2014/main" id="{00000000-0008-0000-14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19" name="AutoShape 61" descr="times">
          <a:extLst>
            <a:ext uri="{FF2B5EF4-FFF2-40B4-BE49-F238E27FC236}">
              <a16:creationId xmlns:a16="http://schemas.microsoft.com/office/drawing/2014/main" id="{00000000-0008-0000-14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20" name="AutoShape 52" descr="times">
          <a:extLst>
            <a:ext uri="{FF2B5EF4-FFF2-40B4-BE49-F238E27FC236}">
              <a16:creationId xmlns:a16="http://schemas.microsoft.com/office/drawing/2014/main" id="{00000000-0008-0000-14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21" name="AutoShape 54" descr="times">
          <a:extLst>
            <a:ext uri="{FF2B5EF4-FFF2-40B4-BE49-F238E27FC236}">
              <a16:creationId xmlns:a16="http://schemas.microsoft.com/office/drawing/2014/main" id="{00000000-0008-0000-14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22" name="AutoShape 56" descr="times">
          <a:extLst>
            <a:ext uri="{FF2B5EF4-FFF2-40B4-BE49-F238E27FC236}">
              <a16:creationId xmlns:a16="http://schemas.microsoft.com/office/drawing/2014/main" id="{00000000-0008-0000-14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3" name="AutoShape 52" descr="times">
          <a:extLst>
            <a:ext uri="{FF2B5EF4-FFF2-40B4-BE49-F238E27FC236}">
              <a16:creationId xmlns:a16="http://schemas.microsoft.com/office/drawing/2014/main" id="{00000000-0008-0000-14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4" name="AutoShape 54" descr="times">
          <a:extLst>
            <a:ext uri="{FF2B5EF4-FFF2-40B4-BE49-F238E27FC236}">
              <a16:creationId xmlns:a16="http://schemas.microsoft.com/office/drawing/2014/main" id="{00000000-0008-0000-14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5" name="AutoShape 56" descr="times">
          <a:extLst>
            <a:ext uri="{FF2B5EF4-FFF2-40B4-BE49-F238E27FC236}">
              <a16:creationId xmlns:a16="http://schemas.microsoft.com/office/drawing/2014/main" id="{00000000-0008-0000-14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6" name="AutoShape 59" descr="times">
          <a:extLst>
            <a:ext uri="{FF2B5EF4-FFF2-40B4-BE49-F238E27FC236}">
              <a16:creationId xmlns:a16="http://schemas.microsoft.com/office/drawing/2014/main" id="{00000000-0008-0000-14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7" name="AutoShape 61" descr="times">
          <a:extLst>
            <a:ext uri="{FF2B5EF4-FFF2-40B4-BE49-F238E27FC236}">
              <a16:creationId xmlns:a16="http://schemas.microsoft.com/office/drawing/2014/main" id="{00000000-0008-0000-14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8" name="AutoShape 52" descr="times">
          <a:extLst>
            <a:ext uri="{FF2B5EF4-FFF2-40B4-BE49-F238E27FC236}">
              <a16:creationId xmlns:a16="http://schemas.microsoft.com/office/drawing/2014/main" id="{00000000-0008-0000-14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29" name="AutoShape 54" descr="times">
          <a:extLst>
            <a:ext uri="{FF2B5EF4-FFF2-40B4-BE49-F238E27FC236}">
              <a16:creationId xmlns:a16="http://schemas.microsoft.com/office/drawing/2014/main" id="{00000000-0008-0000-14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30" name="AutoShape 56" descr="times">
          <a:extLst>
            <a:ext uri="{FF2B5EF4-FFF2-40B4-BE49-F238E27FC236}">
              <a16:creationId xmlns:a16="http://schemas.microsoft.com/office/drawing/2014/main" id="{00000000-0008-0000-14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31" name="AutoShape 59" descr="times">
          <a:extLst>
            <a:ext uri="{FF2B5EF4-FFF2-40B4-BE49-F238E27FC236}">
              <a16:creationId xmlns:a16="http://schemas.microsoft.com/office/drawing/2014/main" id="{00000000-0008-0000-14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32" name="AutoShape 61" descr="times">
          <a:extLst>
            <a:ext uri="{FF2B5EF4-FFF2-40B4-BE49-F238E27FC236}">
              <a16:creationId xmlns:a16="http://schemas.microsoft.com/office/drawing/2014/main" id="{00000000-0008-0000-14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3" name="AutoShape 52" descr="times">
          <a:extLst>
            <a:ext uri="{FF2B5EF4-FFF2-40B4-BE49-F238E27FC236}">
              <a16:creationId xmlns:a16="http://schemas.microsoft.com/office/drawing/2014/main" id="{00000000-0008-0000-14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4" name="AutoShape 54" descr="times">
          <a:extLst>
            <a:ext uri="{FF2B5EF4-FFF2-40B4-BE49-F238E27FC236}">
              <a16:creationId xmlns:a16="http://schemas.microsoft.com/office/drawing/2014/main" id="{00000000-0008-0000-14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5" name="AutoShape 56" descr="times">
          <a:extLst>
            <a:ext uri="{FF2B5EF4-FFF2-40B4-BE49-F238E27FC236}">
              <a16:creationId xmlns:a16="http://schemas.microsoft.com/office/drawing/2014/main" id="{00000000-0008-0000-14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6" name="AutoShape 59" descr="times">
          <a:extLst>
            <a:ext uri="{FF2B5EF4-FFF2-40B4-BE49-F238E27FC236}">
              <a16:creationId xmlns:a16="http://schemas.microsoft.com/office/drawing/2014/main" id="{00000000-0008-0000-14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7" name="AutoShape 61" descr="times">
          <a:extLst>
            <a:ext uri="{FF2B5EF4-FFF2-40B4-BE49-F238E27FC236}">
              <a16:creationId xmlns:a16="http://schemas.microsoft.com/office/drawing/2014/main" id="{00000000-0008-0000-14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8" name="AutoShape 52" descr="times">
          <a:extLst>
            <a:ext uri="{FF2B5EF4-FFF2-40B4-BE49-F238E27FC236}">
              <a16:creationId xmlns:a16="http://schemas.microsoft.com/office/drawing/2014/main" id="{00000000-0008-0000-14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39" name="AutoShape 54" descr="times">
          <a:extLst>
            <a:ext uri="{FF2B5EF4-FFF2-40B4-BE49-F238E27FC236}">
              <a16:creationId xmlns:a16="http://schemas.microsoft.com/office/drawing/2014/main" id="{00000000-0008-0000-14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0" name="AutoShape 56" descr="times">
          <a:extLst>
            <a:ext uri="{FF2B5EF4-FFF2-40B4-BE49-F238E27FC236}">
              <a16:creationId xmlns:a16="http://schemas.microsoft.com/office/drawing/2014/main" id="{00000000-0008-0000-14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1" name="AutoShape 59" descr="times">
          <a:extLst>
            <a:ext uri="{FF2B5EF4-FFF2-40B4-BE49-F238E27FC236}">
              <a16:creationId xmlns:a16="http://schemas.microsoft.com/office/drawing/2014/main" id="{00000000-0008-0000-14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2" name="AutoShape 61" descr="times">
          <a:extLst>
            <a:ext uri="{FF2B5EF4-FFF2-40B4-BE49-F238E27FC236}">
              <a16:creationId xmlns:a16="http://schemas.microsoft.com/office/drawing/2014/main" id="{00000000-0008-0000-14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3" name="AutoShape 52" descr="times">
          <a:extLst>
            <a:ext uri="{FF2B5EF4-FFF2-40B4-BE49-F238E27FC236}">
              <a16:creationId xmlns:a16="http://schemas.microsoft.com/office/drawing/2014/main" id="{00000000-0008-0000-14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4" name="AutoShape 54" descr="times">
          <a:extLst>
            <a:ext uri="{FF2B5EF4-FFF2-40B4-BE49-F238E27FC236}">
              <a16:creationId xmlns:a16="http://schemas.microsoft.com/office/drawing/2014/main" id="{00000000-0008-0000-14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5" name="AutoShape 56" descr="times">
          <a:extLst>
            <a:ext uri="{FF2B5EF4-FFF2-40B4-BE49-F238E27FC236}">
              <a16:creationId xmlns:a16="http://schemas.microsoft.com/office/drawing/2014/main" id="{00000000-0008-0000-14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6" name="AutoShape 59" descr="times">
          <a:extLst>
            <a:ext uri="{FF2B5EF4-FFF2-40B4-BE49-F238E27FC236}">
              <a16:creationId xmlns:a16="http://schemas.microsoft.com/office/drawing/2014/main" id="{00000000-0008-0000-14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7" name="AutoShape 61" descr="times">
          <a:extLst>
            <a:ext uri="{FF2B5EF4-FFF2-40B4-BE49-F238E27FC236}">
              <a16:creationId xmlns:a16="http://schemas.microsoft.com/office/drawing/2014/main" id="{00000000-0008-0000-14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8" name="AutoShape 52" descr="times">
          <a:extLst>
            <a:ext uri="{FF2B5EF4-FFF2-40B4-BE49-F238E27FC236}">
              <a16:creationId xmlns:a16="http://schemas.microsoft.com/office/drawing/2014/main" id="{00000000-0008-0000-14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49" name="AutoShape 54" descr="times">
          <a:extLst>
            <a:ext uri="{FF2B5EF4-FFF2-40B4-BE49-F238E27FC236}">
              <a16:creationId xmlns:a16="http://schemas.microsoft.com/office/drawing/2014/main" id="{00000000-0008-0000-14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50" name="AutoShape 56" descr="times">
          <a:extLst>
            <a:ext uri="{FF2B5EF4-FFF2-40B4-BE49-F238E27FC236}">
              <a16:creationId xmlns:a16="http://schemas.microsoft.com/office/drawing/2014/main" id="{00000000-0008-0000-14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51" name="AutoShape 59" descr="times">
          <a:extLst>
            <a:ext uri="{FF2B5EF4-FFF2-40B4-BE49-F238E27FC236}">
              <a16:creationId xmlns:a16="http://schemas.microsoft.com/office/drawing/2014/main" id="{00000000-0008-0000-14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52" name="AutoShape 61" descr="times">
          <a:extLst>
            <a:ext uri="{FF2B5EF4-FFF2-40B4-BE49-F238E27FC236}">
              <a16:creationId xmlns:a16="http://schemas.microsoft.com/office/drawing/2014/main" id="{00000000-0008-0000-14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3" name="AutoShape 52" descr="times">
          <a:extLst>
            <a:ext uri="{FF2B5EF4-FFF2-40B4-BE49-F238E27FC236}">
              <a16:creationId xmlns:a16="http://schemas.microsoft.com/office/drawing/2014/main" id="{00000000-0008-0000-14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4" name="AutoShape 54" descr="times">
          <a:extLst>
            <a:ext uri="{FF2B5EF4-FFF2-40B4-BE49-F238E27FC236}">
              <a16:creationId xmlns:a16="http://schemas.microsoft.com/office/drawing/2014/main" id="{00000000-0008-0000-14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5" name="AutoShape 56" descr="times">
          <a:extLst>
            <a:ext uri="{FF2B5EF4-FFF2-40B4-BE49-F238E27FC236}">
              <a16:creationId xmlns:a16="http://schemas.microsoft.com/office/drawing/2014/main" id="{00000000-0008-0000-14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6" name="AutoShape 59" descr="times">
          <a:extLst>
            <a:ext uri="{FF2B5EF4-FFF2-40B4-BE49-F238E27FC236}">
              <a16:creationId xmlns:a16="http://schemas.microsoft.com/office/drawing/2014/main" id="{00000000-0008-0000-14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7" name="AutoShape 61" descr="times">
          <a:extLst>
            <a:ext uri="{FF2B5EF4-FFF2-40B4-BE49-F238E27FC236}">
              <a16:creationId xmlns:a16="http://schemas.microsoft.com/office/drawing/2014/main" id="{00000000-0008-0000-14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8" name="AutoShape 52" descr="times">
          <a:extLst>
            <a:ext uri="{FF2B5EF4-FFF2-40B4-BE49-F238E27FC236}">
              <a16:creationId xmlns:a16="http://schemas.microsoft.com/office/drawing/2014/main" id="{00000000-0008-0000-14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59" name="AutoShape 54" descr="times">
          <a:extLst>
            <a:ext uri="{FF2B5EF4-FFF2-40B4-BE49-F238E27FC236}">
              <a16:creationId xmlns:a16="http://schemas.microsoft.com/office/drawing/2014/main" id="{00000000-0008-0000-14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60" name="AutoShape 56" descr="times">
          <a:extLst>
            <a:ext uri="{FF2B5EF4-FFF2-40B4-BE49-F238E27FC236}">
              <a16:creationId xmlns:a16="http://schemas.microsoft.com/office/drawing/2014/main" id="{00000000-0008-0000-14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61" name="AutoShape 59" descr="times">
          <a:extLst>
            <a:ext uri="{FF2B5EF4-FFF2-40B4-BE49-F238E27FC236}">
              <a16:creationId xmlns:a16="http://schemas.microsoft.com/office/drawing/2014/main" id="{00000000-0008-0000-14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62" name="AutoShape 61" descr="times">
          <a:extLst>
            <a:ext uri="{FF2B5EF4-FFF2-40B4-BE49-F238E27FC236}">
              <a16:creationId xmlns:a16="http://schemas.microsoft.com/office/drawing/2014/main" id="{00000000-0008-0000-14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3" name="AutoShape 52" descr="times">
          <a:extLst>
            <a:ext uri="{FF2B5EF4-FFF2-40B4-BE49-F238E27FC236}">
              <a16:creationId xmlns:a16="http://schemas.microsoft.com/office/drawing/2014/main" id="{00000000-0008-0000-14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4" name="AutoShape 54" descr="times">
          <a:extLst>
            <a:ext uri="{FF2B5EF4-FFF2-40B4-BE49-F238E27FC236}">
              <a16:creationId xmlns:a16="http://schemas.microsoft.com/office/drawing/2014/main" id="{00000000-0008-0000-14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5" name="AutoShape 56" descr="times">
          <a:extLst>
            <a:ext uri="{FF2B5EF4-FFF2-40B4-BE49-F238E27FC236}">
              <a16:creationId xmlns:a16="http://schemas.microsoft.com/office/drawing/2014/main" id="{00000000-0008-0000-14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6" name="AutoShape 59" descr="times">
          <a:extLst>
            <a:ext uri="{FF2B5EF4-FFF2-40B4-BE49-F238E27FC236}">
              <a16:creationId xmlns:a16="http://schemas.microsoft.com/office/drawing/2014/main" id="{00000000-0008-0000-14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7" name="AutoShape 61" descr="times">
          <a:extLst>
            <a:ext uri="{FF2B5EF4-FFF2-40B4-BE49-F238E27FC236}">
              <a16:creationId xmlns:a16="http://schemas.microsoft.com/office/drawing/2014/main" id="{00000000-0008-0000-14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8" name="AutoShape 52" descr="times">
          <a:extLst>
            <a:ext uri="{FF2B5EF4-FFF2-40B4-BE49-F238E27FC236}">
              <a16:creationId xmlns:a16="http://schemas.microsoft.com/office/drawing/2014/main" id="{00000000-0008-0000-14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69" name="AutoShape 54" descr="times">
          <a:extLst>
            <a:ext uri="{FF2B5EF4-FFF2-40B4-BE49-F238E27FC236}">
              <a16:creationId xmlns:a16="http://schemas.microsoft.com/office/drawing/2014/main" id="{00000000-0008-0000-14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70" name="AutoShape 56" descr="times">
          <a:extLst>
            <a:ext uri="{FF2B5EF4-FFF2-40B4-BE49-F238E27FC236}">
              <a16:creationId xmlns:a16="http://schemas.microsoft.com/office/drawing/2014/main" id="{00000000-0008-0000-14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1" name="AutoShape 52" descr="times">
          <a:extLst>
            <a:ext uri="{FF2B5EF4-FFF2-40B4-BE49-F238E27FC236}">
              <a16:creationId xmlns:a16="http://schemas.microsoft.com/office/drawing/2014/main" id="{00000000-0008-0000-14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2" name="AutoShape 54" descr="times">
          <a:extLst>
            <a:ext uri="{FF2B5EF4-FFF2-40B4-BE49-F238E27FC236}">
              <a16:creationId xmlns:a16="http://schemas.microsoft.com/office/drawing/2014/main" id="{00000000-0008-0000-14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3" name="AutoShape 56" descr="times">
          <a:extLst>
            <a:ext uri="{FF2B5EF4-FFF2-40B4-BE49-F238E27FC236}">
              <a16:creationId xmlns:a16="http://schemas.microsoft.com/office/drawing/2014/main" id="{00000000-0008-0000-14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4" name="AutoShape 59" descr="times">
          <a:extLst>
            <a:ext uri="{FF2B5EF4-FFF2-40B4-BE49-F238E27FC236}">
              <a16:creationId xmlns:a16="http://schemas.microsoft.com/office/drawing/2014/main" id="{00000000-0008-0000-14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5" name="AutoShape 61" descr="times">
          <a:extLst>
            <a:ext uri="{FF2B5EF4-FFF2-40B4-BE49-F238E27FC236}">
              <a16:creationId xmlns:a16="http://schemas.microsoft.com/office/drawing/2014/main" id="{00000000-0008-0000-14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6" name="AutoShape 52" descr="times">
          <a:extLst>
            <a:ext uri="{FF2B5EF4-FFF2-40B4-BE49-F238E27FC236}">
              <a16:creationId xmlns:a16="http://schemas.microsoft.com/office/drawing/2014/main" id="{00000000-0008-0000-14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7" name="AutoShape 54" descr="times">
          <a:extLst>
            <a:ext uri="{FF2B5EF4-FFF2-40B4-BE49-F238E27FC236}">
              <a16:creationId xmlns:a16="http://schemas.microsoft.com/office/drawing/2014/main" id="{00000000-0008-0000-14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8" name="AutoShape 56" descr="times">
          <a:extLst>
            <a:ext uri="{FF2B5EF4-FFF2-40B4-BE49-F238E27FC236}">
              <a16:creationId xmlns:a16="http://schemas.microsoft.com/office/drawing/2014/main" id="{00000000-0008-0000-14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79" name="AutoShape 59" descr="times">
          <a:extLst>
            <a:ext uri="{FF2B5EF4-FFF2-40B4-BE49-F238E27FC236}">
              <a16:creationId xmlns:a16="http://schemas.microsoft.com/office/drawing/2014/main" id="{00000000-0008-0000-14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880" name="AutoShape 61" descr="times">
          <a:extLst>
            <a:ext uri="{FF2B5EF4-FFF2-40B4-BE49-F238E27FC236}">
              <a16:creationId xmlns:a16="http://schemas.microsoft.com/office/drawing/2014/main" id="{00000000-0008-0000-14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1" name="AutoShape 52" descr="times">
          <a:extLst>
            <a:ext uri="{FF2B5EF4-FFF2-40B4-BE49-F238E27FC236}">
              <a16:creationId xmlns:a16="http://schemas.microsoft.com/office/drawing/2014/main" id="{00000000-0008-0000-14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2" name="AutoShape 54" descr="times">
          <a:extLst>
            <a:ext uri="{FF2B5EF4-FFF2-40B4-BE49-F238E27FC236}">
              <a16:creationId xmlns:a16="http://schemas.microsoft.com/office/drawing/2014/main" id="{00000000-0008-0000-14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3" name="AutoShape 56" descr="times">
          <a:extLst>
            <a:ext uri="{FF2B5EF4-FFF2-40B4-BE49-F238E27FC236}">
              <a16:creationId xmlns:a16="http://schemas.microsoft.com/office/drawing/2014/main" id="{00000000-0008-0000-14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4" name="AutoShape 59" descr="times">
          <a:extLst>
            <a:ext uri="{FF2B5EF4-FFF2-40B4-BE49-F238E27FC236}">
              <a16:creationId xmlns:a16="http://schemas.microsoft.com/office/drawing/2014/main" id="{00000000-0008-0000-14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5" name="AutoShape 61" descr="times">
          <a:extLst>
            <a:ext uri="{FF2B5EF4-FFF2-40B4-BE49-F238E27FC236}">
              <a16:creationId xmlns:a16="http://schemas.microsoft.com/office/drawing/2014/main" id="{00000000-0008-0000-14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6" name="AutoShape 52" descr="times">
          <a:extLst>
            <a:ext uri="{FF2B5EF4-FFF2-40B4-BE49-F238E27FC236}">
              <a16:creationId xmlns:a16="http://schemas.microsoft.com/office/drawing/2014/main" id="{00000000-0008-0000-14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7" name="AutoShape 54" descr="times">
          <a:extLst>
            <a:ext uri="{FF2B5EF4-FFF2-40B4-BE49-F238E27FC236}">
              <a16:creationId xmlns:a16="http://schemas.microsoft.com/office/drawing/2014/main" id="{00000000-0008-0000-14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8" name="AutoShape 56" descr="times">
          <a:extLst>
            <a:ext uri="{FF2B5EF4-FFF2-40B4-BE49-F238E27FC236}">
              <a16:creationId xmlns:a16="http://schemas.microsoft.com/office/drawing/2014/main" id="{00000000-0008-0000-14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89" name="AutoShape 59" descr="times">
          <a:extLst>
            <a:ext uri="{FF2B5EF4-FFF2-40B4-BE49-F238E27FC236}">
              <a16:creationId xmlns:a16="http://schemas.microsoft.com/office/drawing/2014/main" id="{00000000-0008-0000-14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0" name="AutoShape 61" descr="times">
          <a:extLst>
            <a:ext uri="{FF2B5EF4-FFF2-40B4-BE49-F238E27FC236}">
              <a16:creationId xmlns:a16="http://schemas.microsoft.com/office/drawing/2014/main" id="{00000000-0008-0000-14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1" name="AutoShape 52" descr="times">
          <a:extLst>
            <a:ext uri="{FF2B5EF4-FFF2-40B4-BE49-F238E27FC236}">
              <a16:creationId xmlns:a16="http://schemas.microsoft.com/office/drawing/2014/main" id="{00000000-0008-0000-14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2" name="AutoShape 54" descr="times">
          <a:extLst>
            <a:ext uri="{FF2B5EF4-FFF2-40B4-BE49-F238E27FC236}">
              <a16:creationId xmlns:a16="http://schemas.microsoft.com/office/drawing/2014/main" id="{00000000-0008-0000-14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3" name="AutoShape 56" descr="times">
          <a:extLst>
            <a:ext uri="{FF2B5EF4-FFF2-40B4-BE49-F238E27FC236}">
              <a16:creationId xmlns:a16="http://schemas.microsoft.com/office/drawing/2014/main" id="{00000000-0008-0000-14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4" name="AutoShape 59" descr="times">
          <a:extLst>
            <a:ext uri="{FF2B5EF4-FFF2-40B4-BE49-F238E27FC236}">
              <a16:creationId xmlns:a16="http://schemas.microsoft.com/office/drawing/2014/main" id="{00000000-0008-0000-14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5" name="AutoShape 61" descr="times">
          <a:extLst>
            <a:ext uri="{FF2B5EF4-FFF2-40B4-BE49-F238E27FC236}">
              <a16:creationId xmlns:a16="http://schemas.microsoft.com/office/drawing/2014/main" id="{00000000-0008-0000-14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6" name="AutoShape 52" descr="times">
          <a:extLst>
            <a:ext uri="{FF2B5EF4-FFF2-40B4-BE49-F238E27FC236}">
              <a16:creationId xmlns:a16="http://schemas.microsoft.com/office/drawing/2014/main" id="{00000000-0008-0000-14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7" name="AutoShape 54" descr="times">
          <a:extLst>
            <a:ext uri="{FF2B5EF4-FFF2-40B4-BE49-F238E27FC236}">
              <a16:creationId xmlns:a16="http://schemas.microsoft.com/office/drawing/2014/main" id="{00000000-0008-0000-14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8" name="AutoShape 56" descr="times">
          <a:extLst>
            <a:ext uri="{FF2B5EF4-FFF2-40B4-BE49-F238E27FC236}">
              <a16:creationId xmlns:a16="http://schemas.microsoft.com/office/drawing/2014/main" id="{00000000-0008-0000-14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899" name="AutoShape 59" descr="times">
          <a:extLst>
            <a:ext uri="{FF2B5EF4-FFF2-40B4-BE49-F238E27FC236}">
              <a16:creationId xmlns:a16="http://schemas.microsoft.com/office/drawing/2014/main" id="{00000000-0008-0000-14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00" name="AutoShape 61" descr="times">
          <a:extLst>
            <a:ext uri="{FF2B5EF4-FFF2-40B4-BE49-F238E27FC236}">
              <a16:creationId xmlns:a16="http://schemas.microsoft.com/office/drawing/2014/main" id="{00000000-0008-0000-14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1" name="AutoShape 52" descr="times">
          <a:extLst>
            <a:ext uri="{FF2B5EF4-FFF2-40B4-BE49-F238E27FC236}">
              <a16:creationId xmlns:a16="http://schemas.microsoft.com/office/drawing/2014/main" id="{00000000-0008-0000-14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2" name="AutoShape 54" descr="times">
          <a:extLst>
            <a:ext uri="{FF2B5EF4-FFF2-40B4-BE49-F238E27FC236}">
              <a16:creationId xmlns:a16="http://schemas.microsoft.com/office/drawing/2014/main" id="{00000000-0008-0000-14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3" name="AutoShape 56" descr="times">
          <a:extLst>
            <a:ext uri="{FF2B5EF4-FFF2-40B4-BE49-F238E27FC236}">
              <a16:creationId xmlns:a16="http://schemas.microsoft.com/office/drawing/2014/main" id="{00000000-0008-0000-14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4" name="AutoShape 59" descr="times">
          <a:extLst>
            <a:ext uri="{FF2B5EF4-FFF2-40B4-BE49-F238E27FC236}">
              <a16:creationId xmlns:a16="http://schemas.microsoft.com/office/drawing/2014/main" id="{00000000-0008-0000-14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5" name="AutoShape 61" descr="times">
          <a:extLst>
            <a:ext uri="{FF2B5EF4-FFF2-40B4-BE49-F238E27FC236}">
              <a16:creationId xmlns:a16="http://schemas.microsoft.com/office/drawing/2014/main" id="{00000000-0008-0000-14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6" name="AutoShape 52" descr="times">
          <a:extLst>
            <a:ext uri="{FF2B5EF4-FFF2-40B4-BE49-F238E27FC236}">
              <a16:creationId xmlns:a16="http://schemas.microsoft.com/office/drawing/2014/main" id="{00000000-0008-0000-14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7" name="AutoShape 54" descr="times">
          <a:extLst>
            <a:ext uri="{FF2B5EF4-FFF2-40B4-BE49-F238E27FC236}">
              <a16:creationId xmlns:a16="http://schemas.microsoft.com/office/drawing/2014/main" id="{00000000-0008-0000-14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8" name="AutoShape 56" descr="times">
          <a:extLst>
            <a:ext uri="{FF2B5EF4-FFF2-40B4-BE49-F238E27FC236}">
              <a16:creationId xmlns:a16="http://schemas.microsoft.com/office/drawing/2014/main" id="{00000000-0008-0000-14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09" name="AutoShape 59" descr="times">
          <a:extLst>
            <a:ext uri="{FF2B5EF4-FFF2-40B4-BE49-F238E27FC236}">
              <a16:creationId xmlns:a16="http://schemas.microsoft.com/office/drawing/2014/main" id="{00000000-0008-0000-14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209550</xdr:rowOff>
    </xdr:to>
    <xdr:sp macro="" textlink="">
      <xdr:nvSpPr>
        <xdr:cNvPr id="1910" name="AutoShape 61" descr="times">
          <a:extLst>
            <a:ext uri="{FF2B5EF4-FFF2-40B4-BE49-F238E27FC236}">
              <a16:creationId xmlns:a16="http://schemas.microsoft.com/office/drawing/2014/main" id="{00000000-0008-0000-14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1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1" name="AutoShape 52" descr="times">
          <a:extLst>
            <a:ext uri="{FF2B5EF4-FFF2-40B4-BE49-F238E27FC236}">
              <a16:creationId xmlns:a16="http://schemas.microsoft.com/office/drawing/2014/main" id="{00000000-0008-0000-14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2" name="AutoShape 54" descr="times">
          <a:extLst>
            <a:ext uri="{FF2B5EF4-FFF2-40B4-BE49-F238E27FC236}">
              <a16:creationId xmlns:a16="http://schemas.microsoft.com/office/drawing/2014/main" id="{00000000-0008-0000-14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3" name="AutoShape 56" descr="times">
          <a:extLst>
            <a:ext uri="{FF2B5EF4-FFF2-40B4-BE49-F238E27FC236}">
              <a16:creationId xmlns:a16="http://schemas.microsoft.com/office/drawing/2014/main" id="{00000000-0008-0000-14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4" name="AutoShape 59" descr="times">
          <a:extLst>
            <a:ext uri="{FF2B5EF4-FFF2-40B4-BE49-F238E27FC236}">
              <a16:creationId xmlns:a16="http://schemas.microsoft.com/office/drawing/2014/main" id="{00000000-0008-0000-14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5" name="AutoShape 61" descr="times">
          <a:extLst>
            <a:ext uri="{FF2B5EF4-FFF2-40B4-BE49-F238E27FC236}">
              <a16:creationId xmlns:a16="http://schemas.microsoft.com/office/drawing/2014/main" id="{00000000-0008-0000-14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6" name="AutoShape 52" descr="times">
          <a:extLst>
            <a:ext uri="{FF2B5EF4-FFF2-40B4-BE49-F238E27FC236}">
              <a16:creationId xmlns:a16="http://schemas.microsoft.com/office/drawing/2014/main" id="{00000000-0008-0000-14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7" name="AutoShape 54" descr="times">
          <a:extLst>
            <a:ext uri="{FF2B5EF4-FFF2-40B4-BE49-F238E27FC236}">
              <a16:creationId xmlns:a16="http://schemas.microsoft.com/office/drawing/2014/main" id="{00000000-0008-0000-14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13</xdr:row>
      <xdr:rowOff>0</xdr:rowOff>
    </xdr:from>
    <xdr:to>
      <xdr:col>13</xdr:col>
      <xdr:colOff>152400</xdr:colOff>
      <xdr:row>52</xdr:row>
      <xdr:rowOff>228600</xdr:rowOff>
    </xdr:to>
    <xdr:sp macro="" textlink="">
      <xdr:nvSpPr>
        <xdr:cNvPr id="1918" name="AutoShape 56" descr="times">
          <a:extLst>
            <a:ext uri="{FF2B5EF4-FFF2-40B4-BE49-F238E27FC236}">
              <a16:creationId xmlns:a16="http://schemas.microsoft.com/office/drawing/2014/main" id="{00000000-0008-0000-14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6029325"/>
          <a:ext cx="1162050" cy="132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19" name="AutoShape 52" descr="times">
          <a:extLst>
            <a:ext uri="{FF2B5EF4-FFF2-40B4-BE49-F238E27FC236}">
              <a16:creationId xmlns:a16="http://schemas.microsoft.com/office/drawing/2014/main" id="{00000000-0008-0000-14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0" name="AutoShape 54" descr="times">
          <a:extLst>
            <a:ext uri="{FF2B5EF4-FFF2-40B4-BE49-F238E27FC236}">
              <a16:creationId xmlns:a16="http://schemas.microsoft.com/office/drawing/2014/main" id="{00000000-0008-0000-14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1" name="AutoShape 56" descr="times">
          <a:extLst>
            <a:ext uri="{FF2B5EF4-FFF2-40B4-BE49-F238E27FC236}">
              <a16:creationId xmlns:a16="http://schemas.microsoft.com/office/drawing/2014/main" id="{00000000-0008-0000-14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2" name="AutoShape 59" descr="times">
          <a:extLst>
            <a:ext uri="{FF2B5EF4-FFF2-40B4-BE49-F238E27FC236}">
              <a16:creationId xmlns:a16="http://schemas.microsoft.com/office/drawing/2014/main" id="{00000000-0008-0000-14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3" name="AutoShape 61" descr="times">
          <a:extLst>
            <a:ext uri="{FF2B5EF4-FFF2-40B4-BE49-F238E27FC236}">
              <a16:creationId xmlns:a16="http://schemas.microsoft.com/office/drawing/2014/main" id="{00000000-0008-0000-14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4" name="AutoShape 52" descr="times">
          <a:extLst>
            <a:ext uri="{FF2B5EF4-FFF2-40B4-BE49-F238E27FC236}">
              <a16:creationId xmlns:a16="http://schemas.microsoft.com/office/drawing/2014/main" id="{00000000-0008-0000-14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5" name="AutoShape 54" descr="times">
          <a:extLst>
            <a:ext uri="{FF2B5EF4-FFF2-40B4-BE49-F238E27FC236}">
              <a16:creationId xmlns:a16="http://schemas.microsoft.com/office/drawing/2014/main" id="{00000000-0008-0000-14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6" name="AutoShape 56" descr="times">
          <a:extLst>
            <a:ext uri="{FF2B5EF4-FFF2-40B4-BE49-F238E27FC236}">
              <a16:creationId xmlns:a16="http://schemas.microsoft.com/office/drawing/2014/main" id="{00000000-0008-0000-14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7" name="AutoShape 59" descr="times">
          <a:extLst>
            <a:ext uri="{FF2B5EF4-FFF2-40B4-BE49-F238E27FC236}">
              <a16:creationId xmlns:a16="http://schemas.microsoft.com/office/drawing/2014/main" id="{00000000-0008-0000-14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28" name="AutoShape 61" descr="times">
          <a:extLst>
            <a:ext uri="{FF2B5EF4-FFF2-40B4-BE49-F238E27FC236}">
              <a16:creationId xmlns:a16="http://schemas.microsoft.com/office/drawing/2014/main" id="{00000000-0008-0000-14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29" name="AutoShape 52" descr="times">
          <a:extLst>
            <a:ext uri="{FF2B5EF4-FFF2-40B4-BE49-F238E27FC236}">
              <a16:creationId xmlns:a16="http://schemas.microsoft.com/office/drawing/2014/main" id="{00000000-0008-0000-14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0" name="AutoShape 54" descr="times">
          <a:extLst>
            <a:ext uri="{FF2B5EF4-FFF2-40B4-BE49-F238E27FC236}">
              <a16:creationId xmlns:a16="http://schemas.microsoft.com/office/drawing/2014/main" id="{00000000-0008-0000-14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1" name="AutoShape 56" descr="times">
          <a:extLst>
            <a:ext uri="{FF2B5EF4-FFF2-40B4-BE49-F238E27FC236}">
              <a16:creationId xmlns:a16="http://schemas.microsoft.com/office/drawing/2014/main" id="{00000000-0008-0000-14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2" name="AutoShape 59" descr="times">
          <a:extLst>
            <a:ext uri="{FF2B5EF4-FFF2-40B4-BE49-F238E27FC236}">
              <a16:creationId xmlns:a16="http://schemas.microsoft.com/office/drawing/2014/main" id="{00000000-0008-0000-14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3" name="AutoShape 61" descr="times">
          <a:extLst>
            <a:ext uri="{FF2B5EF4-FFF2-40B4-BE49-F238E27FC236}">
              <a16:creationId xmlns:a16="http://schemas.microsoft.com/office/drawing/2014/main" id="{00000000-0008-0000-14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4" name="AutoShape 52" descr="times">
          <a:extLst>
            <a:ext uri="{FF2B5EF4-FFF2-40B4-BE49-F238E27FC236}">
              <a16:creationId xmlns:a16="http://schemas.microsoft.com/office/drawing/2014/main" id="{00000000-0008-0000-14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5" name="AutoShape 54" descr="times">
          <a:extLst>
            <a:ext uri="{FF2B5EF4-FFF2-40B4-BE49-F238E27FC236}">
              <a16:creationId xmlns:a16="http://schemas.microsoft.com/office/drawing/2014/main" id="{00000000-0008-0000-14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6" name="AutoShape 56" descr="times">
          <a:extLst>
            <a:ext uri="{FF2B5EF4-FFF2-40B4-BE49-F238E27FC236}">
              <a16:creationId xmlns:a16="http://schemas.microsoft.com/office/drawing/2014/main" id="{00000000-0008-0000-14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7" name="AutoShape 59" descr="times">
          <a:extLst>
            <a:ext uri="{FF2B5EF4-FFF2-40B4-BE49-F238E27FC236}">
              <a16:creationId xmlns:a16="http://schemas.microsoft.com/office/drawing/2014/main" id="{00000000-0008-0000-14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8" name="AutoShape 61" descr="times">
          <a:extLst>
            <a:ext uri="{FF2B5EF4-FFF2-40B4-BE49-F238E27FC236}">
              <a16:creationId xmlns:a16="http://schemas.microsoft.com/office/drawing/2014/main" id="{00000000-0008-0000-14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39" name="AutoShape 52" descr="times">
          <a:extLst>
            <a:ext uri="{FF2B5EF4-FFF2-40B4-BE49-F238E27FC236}">
              <a16:creationId xmlns:a16="http://schemas.microsoft.com/office/drawing/2014/main" id="{00000000-0008-0000-14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0" name="AutoShape 54" descr="times">
          <a:extLst>
            <a:ext uri="{FF2B5EF4-FFF2-40B4-BE49-F238E27FC236}">
              <a16:creationId xmlns:a16="http://schemas.microsoft.com/office/drawing/2014/main" id="{00000000-0008-0000-14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1" name="AutoShape 56" descr="times">
          <a:extLst>
            <a:ext uri="{FF2B5EF4-FFF2-40B4-BE49-F238E27FC236}">
              <a16:creationId xmlns:a16="http://schemas.microsoft.com/office/drawing/2014/main" id="{00000000-0008-0000-14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2" name="AutoShape 59" descr="times">
          <a:extLst>
            <a:ext uri="{FF2B5EF4-FFF2-40B4-BE49-F238E27FC236}">
              <a16:creationId xmlns:a16="http://schemas.microsoft.com/office/drawing/2014/main" id="{00000000-0008-0000-14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3" name="AutoShape 61" descr="times">
          <a:extLst>
            <a:ext uri="{FF2B5EF4-FFF2-40B4-BE49-F238E27FC236}">
              <a16:creationId xmlns:a16="http://schemas.microsoft.com/office/drawing/2014/main" id="{00000000-0008-0000-14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4" name="AutoShape 52" descr="times">
          <a:extLst>
            <a:ext uri="{FF2B5EF4-FFF2-40B4-BE49-F238E27FC236}">
              <a16:creationId xmlns:a16="http://schemas.microsoft.com/office/drawing/2014/main" id="{00000000-0008-0000-14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5" name="AutoShape 54" descr="times">
          <a:extLst>
            <a:ext uri="{FF2B5EF4-FFF2-40B4-BE49-F238E27FC236}">
              <a16:creationId xmlns:a16="http://schemas.microsoft.com/office/drawing/2014/main" id="{00000000-0008-0000-14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6" name="AutoShape 56" descr="times">
          <a:extLst>
            <a:ext uri="{FF2B5EF4-FFF2-40B4-BE49-F238E27FC236}">
              <a16:creationId xmlns:a16="http://schemas.microsoft.com/office/drawing/2014/main" id="{00000000-0008-0000-14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7" name="AutoShape 59" descr="times">
          <a:extLst>
            <a:ext uri="{FF2B5EF4-FFF2-40B4-BE49-F238E27FC236}">
              <a16:creationId xmlns:a16="http://schemas.microsoft.com/office/drawing/2014/main" id="{00000000-0008-0000-14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48" name="AutoShape 61" descr="times">
          <a:extLst>
            <a:ext uri="{FF2B5EF4-FFF2-40B4-BE49-F238E27FC236}">
              <a16:creationId xmlns:a16="http://schemas.microsoft.com/office/drawing/2014/main" id="{00000000-0008-0000-14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49" name="AutoShape 52" descr="times">
          <a:extLst>
            <a:ext uri="{FF2B5EF4-FFF2-40B4-BE49-F238E27FC236}">
              <a16:creationId xmlns:a16="http://schemas.microsoft.com/office/drawing/2014/main" id="{00000000-0008-0000-14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0" name="AutoShape 54" descr="times">
          <a:extLst>
            <a:ext uri="{FF2B5EF4-FFF2-40B4-BE49-F238E27FC236}">
              <a16:creationId xmlns:a16="http://schemas.microsoft.com/office/drawing/2014/main" id="{00000000-0008-0000-14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1" name="AutoShape 56" descr="times">
          <a:extLst>
            <a:ext uri="{FF2B5EF4-FFF2-40B4-BE49-F238E27FC236}">
              <a16:creationId xmlns:a16="http://schemas.microsoft.com/office/drawing/2014/main" id="{00000000-0008-0000-14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2" name="AutoShape 59" descr="times">
          <a:extLst>
            <a:ext uri="{FF2B5EF4-FFF2-40B4-BE49-F238E27FC236}">
              <a16:creationId xmlns:a16="http://schemas.microsoft.com/office/drawing/2014/main" id="{00000000-0008-0000-14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3" name="AutoShape 61" descr="times">
          <a:extLst>
            <a:ext uri="{FF2B5EF4-FFF2-40B4-BE49-F238E27FC236}">
              <a16:creationId xmlns:a16="http://schemas.microsoft.com/office/drawing/2014/main" id="{00000000-0008-0000-14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4" name="AutoShape 52" descr="times">
          <a:extLst>
            <a:ext uri="{FF2B5EF4-FFF2-40B4-BE49-F238E27FC236}">
              <a16:creationId xmlns:a16="http://schemas.microsoft.com/office/drawing/2014/main" id="{00000000-0008-0000-14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5" name="AutoShape 54" descr="times">
          <a:extLst>
            <a:ext uri="{FF2B5EF4-FFF2-40B4-BE49-F238E27FC236}">
              <a16:creationId xmlns:a16="http://schemas.microsoft.com/office/drawing/2014/main" id="{00000000-0008-0000-14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6" name="AutoShape 56" descr="times">
          <a:extLst>
            <a:ext uri="{FF2B5EF4-FFF2-40B4-BE49-F238E27FC236}">
              <a16:creationId xmlns:a16="http://schemas.microsoft.com/office/drawing/2014/main" id="{00000000-0008-0000-14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7" name="AutoShape 59" descr="times">
          <a:extLst>
            <a:ext uri="{FF2B5EF4-FFF2-40B4-BE49-F238E27FC236}">
              <a16:creationId xmlns:a16="http://schemas.microsoft.com/office/drawing/2014/main" id="{00000000-0008-0000-14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58" name="AutoShape 61" descr="times">
          <a:extLst>
            <a:ext uri="{FF2B5EF4-FFF2-40B4-BE49-F238E27FC236}">
              <a16:creationId xmlns:a16="http://schemas.microsoft.com/office/drawing/2014/main" id="{00000000-0008-0000-14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59" name="AutoShape 52" descr="times">
          <a:extLst>
            <a:ext uri="{FF2B5EF4-FFF2-40B4-BE49-F238E27FC236}">
              <a16:creationId xmlns:a16="http://schemas.microsoft.com/office/drawing/2014/main" id="{00000000-0008-0000-14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0" name="AutoShape 54" descr="times">
          <a:extLst>
            <a:ext uri="{FF2B5EF4-FFF2-40B4-BE49-F238E27FC236}">
              <a16:creationId xmlns:a16="http://schemas.microsoft.com/office/drawing/2014/main" id="{00000000-0008-0000-14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1" name="AutoShape 56" descr="times">
          <a:extLst>
            <a:ext uri="{FF2B5EF4-FFF2-40B4-BE49-F238E27FC236}">
              <a16:creationId xmlns:a16="http://schemas.microsoft.com/office/drawing/2014/main" id="{00000000-0008-0000-14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2" name="AutoShape 59" descr="times">
          <a:extLst>
            <a:ext uri="{FF2B5EF4-FFF2-40B4-BE49-F238E27FC236}">
              <a16:creationId xmlns:a16="http://schemas.microsoft.com/office/drawing/2014/main" id="{00000000-0008-0000-14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3" name="AutoShape 61" descr="times">
          <a:extLst>
            <a:ext uri="{FF2B5EF4-FFF2-40B4-BE49-F238E27FC236}">
              <a16:creationId xmlns:a16="http://schemas.microsoft.com/office/drawing/2014/main" id="{00000000-0008-0000-14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4" name="AutoShape 52" descr="times">
          <a:extLst>
            <a:ext uri="{FF2B5EF4-FFF2-40B4-BE49-F238E27FC236}">
              <a16:creationId xmlns:a16="http://schemas.microsoft.com/office/drawing/2014/main" id="{00000000-0008-0000-14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5" name="AutoShape 54" descr="times">
          <a:extLst>
            <a:ext uri="{FF2B5EF4-FFF2-40B4-BE49-F238E27FC236}">
              <a16:creationId xmlns:a16="http://schemas.microsoft.com/office/drawing/2014/main" id="{00000000-0008-0000-14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66" name="AutoShape 56" descr="times">
          <a:extLst>
            <a:ext uri="{FF2B5EF4-FFF2-40B4-BE49-F238E27FC236}">
              <a16:creationId xmlns:a16="http://schemas.microsoft.com/office/drawing/2014/main" id="{00000000-0008-0000-14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67" name="AutoShape 52" descr="times">
          <a:extLst>
            <a:ext uri="{FF2B5EF4-FFF2-40B4-BE49-F238E27FC236}">
              <a16:creationId xmlns:a16="http://schemas.microsoft.com/office/drawing/2014/main" id="{00000000-0008-0000-14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68" name="AutoShape 54" descr="times">
          <a:extLst>
            <a:ext uri="{FF2B5EF4-FFF2-40B4-BE49-F238E27FC236}">
              <a16:creationId xmlns:a16="http://schemas.microsoft.com/office/drawing/2014/main" id="{00000000-0008-0000-14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69" name="AutoShape 56" descr="times">
          <a:extLst>
            <a:ext uri="{FF2B5EF4-FFF2-40B4-BE49-F238E27FC236}">
              <a16:creationId xmlns:a16="http://schemas.microsoft.com/office/drawing/2014/main" id="{00000000-0008-0000-14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0" name="AutoShape 59" descr="times">
          <a:extLst>
            <a:ext uri="{FF2B5EF4-FFF2-40B4-BE49-F238E27FC236}">
              <a16:creationId xmlns:a16="http://schemas.microsoft.com/office/drawing/2014/main" id="{00000000-0008-0000-14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1" name="AutoShape 61" descr="times">
          <a:extLst>
            <a:ext uri="{FF2B5EF4-FFF2-40B4-BE49-F238E27FC236}">
              <a16:creationId xmlns:a16="http://schemas.microsoft.com/office/drawing/2014/main" id="{00000000-0008-0000-14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2" name="AutoShape 52" descr="times">
          <a:extLst>
            <a:ext uri="{FF2B5EF4-FFF2-40B4-BE49-F238E27FC236}">
              <a16:creationId xmlns:a16="http://schemas.microsoft.com/office/drawing/2014/main" id="{00000000-0008-0000-14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3" name="AutoShape 54" descr="times">
          <a:extLst>
            <a:ext uri="{FF2B5EF4-FFF2-40B4-BE49-F238E27FC236}">
              <a16:creationId xmlns:a16="http://schemas.microsoft.com/office/drawing/2014/main" id="{00000000-0008-0000-14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4" name="AutoShape 56" descr="times">
          <a:extLst>
            <a:ext uri="{FF2B5EF4-FFF2-40B4-BE49-F238E27FC236}">
              <a16:creationId xmlns:a16="http://schemas.microsoft.com/office/drawing/2014/main" id="{00000000-0008-0000-14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5" name="AutoShape 59" descr="times">
          <a:extLst>
            <a:ext uri="{FF2B5EF4-FFF2-40B4-BE49-F238E27FC236}">
              <a16:creationId xmlns:a16="http://schemas.microsoft.com/office/drawing/2014/main" id="{00000000-0008-0000-14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76" name="AutoShape 61" descr="times">
          <a:extLst>
            <a:ext uri="{FF2B5EF4-FFF2-40B4-BE49-F238E27FC236}">
              <a16:creationId xmlns:a16="http://schemas.microsoft.com/office/drawing/2014/main" id="{00000000-0008-0000-14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77" name="AutoShape 52" descr="times">
          <a:extLst>
            <a:ext uri="{FF2B5EF4-FFF2-40B4-BE49-F238E27FC236}">
              <a16:creationId xmlns:a16="http://schemas.microsoft.com/office/drawing/2014/main" id="{00000000-0008-0000-14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78" name="AutoShape 54" descr="times">
          <a:extLst>
            <a:ext uri="{FF2B5EF4-FFF2-40B4-BE49-F238E27FC236}">
              <a16:creationId xmlns:a16="http://schemas.microsoft.com/office/drawing/2014/main" id="{00000000-0008-0000-14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79" name="AutoShape 56" descr="times">
          <a:extLst>
            <a:ext uri="{FF2B5EF4-FFF2-40B4-BE49-F238E27FC236}">
              <a16:creationId xmlns:a16="http://schemas.microsoft.com/office/drawing/2014/main" id="{00000000-0008-0000-14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0" name="AutoShape 59" descr="times">
          <a:extLst>
            <a:ext uri="{FF2B5EF4-FFF2-40B4-BE49-F238E27FC236}">
              <a16:creationId xmlns:a16="http://schemas.microsoft.com/office/drawing/2014/main" id="{00000000-0008-0000-14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1" name="AutoShape 61" descr="times">
          <a:extLst>
            <a:ext uri="{FF2B5EF4-FFF2-40B4-BE49-F238E27FC236}">
              <a16:creationId xmlns:a16="http://schemas.microsoft.com/office/drawing/2014/main" id="{00000000-0008-0000-14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2" name="AutoShape 52" descr="times">
          <a:extLst>
            <a:ext uri="{FF2B5EF4-FFF2-40B4-BE49-F238E27FC236}">
              <a16:creationId xmlns:a16="http://schemas.microsoft.com/office/drawing/2014/main" id="{00000000-0008-0000-14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3" name="AutoShape 54" descr="times">
          <a:extLst>
            <a:ext uri="{FF2B5EF4-FFF2-40B4-BE49-F238E27FC236}">
              <a16:creationId xmlns:a16="http://schemas.microsoft.com/office/drawing/2014/main" id="{00000000-0008-0000-14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4" name="AutoShape 56" descr="times">
          <a:extLst>
            <a:ext uri="{FF2B5EF4-FFF2-40B4-BE49-F238E27FC236}">
              <a16:creationId xmlns:a16="http://schemas.microsoft.com/office/drawing/2014/main" id="{00000000-0008-0000-14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5" name="AutoShape 59" descr="times">
          <a:extLst>
            <a:ext uri="{FF2B5EF4-FFF2-40B4-BE49-F238E27FC236}">
              <a16:creationId xmlns:a16="http://schemas.microsoft.com/office/drawing/2014/main" id="{00000000-0008-0000-14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6" name="AutoShape 61" descr="times">
          <a:extLst>
            <a:ext uri="{FF2B5EF4-FFF2-40B4-BE49-F238E27FC236}">
              <a16:creationId xmlns:a16="http://schemas.microsoft.com/office/drawing/2014/main" id="{00000000-0008-0000-14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7" name="AutoShape 52" descr="times">
          <a:extLst>
            <a:ext uri="{FF2B5EF4-FFF2-40B4-BE49-F238E27FC236}">
              <a16:creationId xmlns:a16="http://schemas.microsoft.com/office/drawing/2014/main" id="{00000000-0008-0000-14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8" name="AutoShape 54" descr="times">
          <a:extLst>
            <a:ext uri="{FF2B5EF4-FFF2-40B4-BE49-F238E27FC236}">
              <a16:creationId xmlns:a16="http://schemas.microsoft.com/office/drawing/2014/main" id="{00000000-0008-0000-14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89" name="AutoShape 56" descr="times">
          <a:extLst>
            <a:ext uri="{FF2B5EF4-FFF2-40B4-BE49-F238E27FC236}">
              <a16:creationId xmlns:a16="http://schemas.microsoft.com/office/drawing/2014/main" id="{00000000-0008-0000-14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0" name="AutoShape 59" descr="times">
          <a:extLst>
            <a:ext uri="{FF2B5EF4-FFF2-40B4-BE49-F238E27FC236}">
              <a16:creationId xmlns:a16="http://schemas.microsoft.com/office/drawing/2014/main" id="{00000000-0008-0000-14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1" name="AutoShape 61" descr="times">
          <a:extLst>
            <a:ext uri="{FF2B5EF4-FFF2-40B4-BE49-F238E27FC236}">
              <a16:creationId xmlns:a16="http://schemas.microsoft.com/office/drawing/2014/main" id="{00000000-0008-0000-14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2" name="AutoShape 52" descr="times">
          <a:extLst>
            <a:ext uri="{FF2B5EF4-FFF2-40B4-BE49-F238E27FC236}">
              <a16:creationId xmlns:a16="http://schemas.microsoft.com/office/drawing/2014/main" id="{00000000-0008-0000-14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3" name="AutoShape 54" descr="times">
          <a:extLst>
            <a:ext uri="{FF2B5EF4-FFF2-40B4-BE49-F238E27FC236}">
              <a16:creationId xmlns:a16="http://schemas.microsoft.com/office/drawing/2014/main" id="{00000000-0008-0000-14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4" name="AutoShape 56" descr="times">
          <a:extLst>
            <a:ext uri="{FF2B5EF4-FFF2-40B4-BE49-F238E27FC236}">
              <a16:creationId xmlns:a16="http://schemas.microsoft.com/office/drawing/2014/main" id="{00000000-0008-0000-14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5" name="AutoShape 59" descr="times">
          <a:extLst>
            <a:ext uri="{FF2B5EF4-FFF2-40B4-BE49-F238E27FC236}">
              <a16:creationId xmlns:a16="http://schemas.microsoft.com/office/drawing/2014/main" id="{00000000-0008-0000-14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1996" name="AutoShape 61" descr="times">
          <a:extLst>
            <a:ext uri="{FF2B5EF4-FFF2-40B4-BE49-F238E27FC236}">
              <a16:creationId xmlns:a16="http://schemas.microsoft.com/office/drawing/2014/main" id="{00000000-0008-0000-14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97" name="AutoShape 52" descr="times">
          <a:extLst>
            <a:ext uri="{FF2B5EF4-FFF2-40B4-BE49-F238E27FC236}">
              <a16:creationId xmlns:a16="http://schemas.microsoft.com/office/drawing/2014/main" id="{00000000-0008-0000-14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98" name="AutoShape 54" descr="times">
          <a:extLst>
            <a:ext uri="{FF2B5EF4-FFF2-40B4-BE49-F238E27FC236}">
              <a16:creationId xmlns:a16="http://schemas.microsoft.com/office/drawing/2014/main" id="{00000000-0008-0000-14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1999" name="AutoShape 56" descr="times">
          <a:extLst>
            <a:ext uri="{FF2B5EF4-FFF2-40B4-BE49-F238E27FC236}">
              <a16:creationId xmlns:a16="http://schemas.microsoft.com/office/drawing/2014/main" id="{00000000-0008-0000-14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0" name="AutoShape 59" descr="times">
          <a:extLst>
            <a:ext uri="{FF2B5EF4-FFF2-40B4-BE49-F238E27FC236}">
              <a16:creationId xmlns:a16="http://schemas.microsoft.com/office/drawing/2014/main" id="{00000000-0008-0000-14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1" name="AutoShape 61" descr="times">
          <a:extLst>
            <a:ext uri="{FF2B5EF4-FFF2-40B4-BE49-F238E27FC236}">
              <a16:creationId xmlns:a16="http://schemas.microsoft.com/office/drawing/2014/main" id="{00000000-0008-0000-14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2" name="AutoShape 52" descr="times">
          <a:extLst>
            <a:ext uri="{FF2B5EF4-FFF2-40B4-BE49-F238E27FC236}">
              <a16:creationId xmlns:a16="http://schemas.microsoft.com/office/drawing/2014/main" id="{00000000-0008-0000-14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3" name="AutoShape 54" descr="times">
          <a:extLst>
            <a:ext uri="{FF2B5EF4-FFF2-40B4-BE49-F238E27FC236}">
              <a16:creationId xmlns:a16="http://schemas.microsoft.com/office/drawing/2014/main" id="{00000000-0008-0000-14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4" name="AutoShape 56" descr="times">
          <a:extLst>
            <a:ext uri="{FF2B5EF4-FFF2-40B4-BE49-F238E27FC236}">
              <a16:creationId xmlns:a16="http://schemas.microsoft.com/office/drawing/2014/main" id="{00000000-0008-0000-14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5" name="AutoShape 59" descr="times">
          <a:extLst>
            <a:ext uri="{FF2B5EF4-FFF2-40B4-BE49-F238E27FC236}">
              <a16:creationId xmlns:a16="http://schemas.microsoft.com/office/drawing/2014/main" id="{00000000-0008-0000-14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06" name="AutoShape 61" descr="times">
          <a:extLst>
            <a:ext uri="{FF2B5EF4-FFF2-40B4-BE49-F238E27FC236}">
              <a16:creationId xmlns:a16="http://schemas.microsoft.com/office/drawing/2014/main" id="{00000000-0008-0000-14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07" name="AutoShape 52" descr="times">
          <a:extLst>
            <a:ext uri="{FF2B5EF4-FFF2-40B4-BE49-F238E27FC236}">
              <a16:creationId xmlns:a16="http://schemas.microsoft.com/office/drawing/2014/main" id="{00000000-0008-0000-14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08" name="AutoShape 54" descr="times">
          <a:extLst>
            <a:ext uri="{FF2B5EF4-FFF2-40B4-BE49-F238E27FC236}">
              <a16:creationId xmlns:a16="http://schemas.microsoft.com/office/drawing/2014/main" id="{00000000-0008-0000-14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09" name="AutoShape 56" descr="times">
          <a:extLst>
            <a:ext uri="{FF2B5EF4-FFF2-40B4-BE49-F238E27FC236}">
              <a16:creationId xmlns:a16="http://schemas.microsoft.com/office/drawing/2014/main" id="{00000000-0008-0000-14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10" name="AutoShape 59" descr="times">
          <a:extLst>
            <a:ext uri="{FF2B5EF4-FFF2-40B4-BE49-F238E27FC236}">
              <a16:creationId xmlns:a16="http://schemas.microsoft.com/office/drawing/2014/main" id="{00000000-0008-0000-14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11" name="AutoShape 61" descr="times">
          <a:extLst>
            <a:ext uri="{FF2B5EF4-FFF2-40B4-BE49-F238E27FC236}">
              <a16:creationId xmlns:a16="http://schemas.microsoft.com/office/drawing/2014/main" id="{00000000-0008-0000-14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12" name="AutoShape 52" descr="times">
          <a:extLst>
            <a:ext uri="{FF2B5EF4-FFF2-40B4-BE49-F238E27FC236}">
              <a16:creationId xmlns:a16="http://schemas.microsoft.com/office/drawing/2014/main" id="{00000000-0008-0000-14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13" name="AutoShape 54" descr="times">
          <a:extLst>
            <a:ext uri="{FF2B5EF4-FFF2-40B4-BE49-F238E27FC236}">
              <a16:creationId xmlns:a16="http://schemas.microsoft.com/office/drawing/2014/main" id="{00000000-0008-0000-14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14" name="AutoShape 56" descr="times">
          <a:extLst>
            <a:ext uri="{FF2B5EF4-FFF2-40B4-BE49-F238E27FC236}">
              <a16:creationId xmlns:a16="http://schemas.microsoft.com/office/drawing/2014/main" id="{00000000-0008-0000-14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15" name="AutoShape 52" descr="times">
          <a:extLst>
            <a:ext uri="{FF2B5EF4-FFF2-40B4-BE49-F238E27FC236}">
              <a16:creationId xmlns:a16="http://schemas.microsoft.com/office/drawing/2014/main" id="{00000000-0008-0000-14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16" name="AutoShape 54" descr="times">
          <a:extLst>
            <a:ext uri="{FF2B5EF4-FFF2-40B4-BE49-F238E27FC236}">
              <a16:creationId xmlns:a16="http://schemas.microsoft.com/office/drawing/2014/main" id="{00000000-0008-0000-14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17" name="AutoShape 56" descr="times">
          <a:extLst>
            <a:ext uri="{FF2B5EF4-FFF2-40B4-BE49-F238E27FC236}">
              <a16:creationId xmlns:a16="http://schemas.microsoft.com/office/drawing/2014/main" id="{00000000-0008-0000-14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18" name="AutoShape 59" descr="times">
          <a:extLst>
            <a:ext uri="{FF2B5EF4-FFF2-40B4-BE49-F238E27FC236}">
              <a16:creationId xmlns:a16="http://schemas.microsoft.com/office/drawing/2014/main" id="{00000000-0008-0000-14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19" name="AutoShape 61" descr="times">
          <a:extLst>
            <a:ext uri="{FF2B5EF4-FFF2-40B4-BE49-F238E27FC236}">
              <a16:creationId xmlns:a16="http://schemas.microsoft.com/office/drawing/2014/main" id="{00000000-0008-0000-14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20" name="AutoShape 52" descr="times">
          <a:extLst>
            <a:ext uri="{FF2B5EF4-FFF2-40B4-BE49-F238E27FC236}">
              <a16:creationId xmlns:a16="http://schemas.microsoft.com/office/drawing/2014/main" id="{00000000-0008-0000-14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21" name="AutoShape 54" descr="times">
          <a:extLst>
            <a:ext uri="{FF2B5EF4-FFF2-40B4-BE49-F238E27FC236}">
              <a16:creationId xmlns:a16="http://schemas.microsoft.com/office/drawing/2014/main" id="{00000000-0008-0000-14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22" name="AutoShape 56" descr="times">
          <a:extLst>
            <a:ext uri="{FF2B5EF4-FFF2-40B4-BE49-F238E27FC236}">
              <a16:creationId xmlns:a16="http://schemas.microsoft.com/office/drawing/2014/main" id="{00000000-0008-0000-14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23" name="AutoShape 59" descr="times">
          <a:extLst>
            <a:ext uri="{FF2B5EF4-FFF2-40B4-BE49-F238E27FC236}">
              <a16:creationId xmlns:a16="http://schemas.microsoft.com/office/drawing/2014/main" id="{00000000-0008-0000-14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24" name="AutoShape 61" descr="times">
          <a:extLst>
            <a:ext uri="{FF2B5EF4-FFF2-40B4-BE49-F238E27FC236}">
              <a16:creationId xmlns:a16="http://schemas.microsoft.com/office/drawing/2014/main" id="{00000000-0008-0000-14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25" name="AutoShape 52" descr="times">
          <a:extLst>
            <a:ext uri="{FF2B5EF4-FFF2-40B4-BE49-F238E27FC236}">
              <a16:creationId xmlns:a16="http://schemas.microsoft.com/office/drawing/2014/main" id="{00000000-0008-0000-14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26" name="AutoShape 54" descr="times">
          <a:extLst>
            <a:ext uri="{FF2B5EF4-FFF2-40B4-BE49-F238E27FC236}">
              <a16:creationId xmlns:a16="http://schemas.microsoft.com/office/drawing/2014/main" id="{00000000-0008-0000-14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27" name="AutoShape 56" descr="times">
          <a:extLst>
            <a:ext uri="{FF2B5EF4-FFF2-40B4-BE49-F238E27FC236}">
              <a16:creationId xmlns:a16="http://schemas.microsoft.com/office/drawing/2014/main" id="{00000000-0008-0000-14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28" name="AutoShape 59" descr="times">
          <a:extLst>
            <a:ext uri="{FF2B5EF4-FFF2-40B4-BE49-F238E27FC236}">
              <a16:creationId xmlns:a16="http://schemas.microsoft.com/office/drawing/2014/main" id="{00000000-0008-0000-14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29" name="AutoShape 61" descr="times">
          <a:extLst>
            <a:ext uri="{FF2B5EF4-FFF2-40B4-BE49-F238E27FC236}">
              <a16:creationId xmlns:a16="http://schemas.microsoft.com/office/drawing/2014/main" id="{00000000-0008-0000-14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0" name="AutoShape 52" descr="times">
          <a:extLst>
            <a:ext uri="{FF2B5EF4-FFF2-40B4-BE49-F238E27FC236}">
              <a16:creationId xmlns:a16="http://schemas.microsoft.com/office/drawing/2014/main" id="{00000000-0008-0000-14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1" name="AutoShape 54" descr="times">
          <a:extLst>
            <a:ext uri="{FF2B5EF4-FFF2-40B4-BE49-F238E27FC236}">
              <a16:creationId xmlns:a16="http://schemas.microsoft.com/office/drawing/2014/main" id="{00000000-0008-0000-14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2" name="AutoShape 56" descr="times">
          <a:extLst>
            <a:ext uri="{FF2B5EF4-FFF2-40B4-BE49-F238E27FC236}">
              <a16:creationId xmlns:a16="http://schemas.microsoft.com/office/drawing/2014/main" id="{00000000-0008-0000-14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3" name="AutoShape 59" descr="times">
          <a:extLst>
            <a:ext uri="{FF2B5EF4-FFF2-40B4-BE49-F238E27FC236}">
              <a16:creationId xmlns:a16="http://schemas.microsoft.com/office/drawing/2014/main" id="{00000000-0008-0000-14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4" name="AutoShape 61" descr="times">
          <a:extLst>
            <a:ext uri="{FF2B5EF4-FFF2-40B4-BE49-F238E27FC236}">
              <a16:creationId xmlns:a16="http://schemas.microsoft.com/office/drawing/2014/main" id="{00000000-0008-0000-14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5" name="AutoShape 52" descr="times">
          <a:extLst>
            <a:ext uri="{FF2B5EF4-FFF2-40B4-BE49-F238E27FC236}">
              <a16:creationId xmlns:a16="http://schemas.microsoft.com/office/drawing/2014/main" id="{00000000-0008-0000-14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6" name="AutoShape 54" descr="times">
          <a:extLst>
            <a:ext uri="{FF2B5EF4-FFF2-40B4-BE49-F238E27FC236}">
              <a16:creationId xmlns:a16="http://schemas.microsoft.com/office/drawing/2014/main" id="{00000000-0008-0000-14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7" name="AutoShape 56" descr="times">
          <a:extLst>
            <a:ext uri="{FF2B5EF4-FFF2-40B4-BE49-F238E27FC236}">
              <a16:creationId xmlns:a16="http://schemas.microsoft.com/office/drawing/2014/main" id="{00000000-0008-0000-14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8" name="AutoShape 59" descr="times">
          <a:extLst>
            <a:ext uri="{FF2B5EF4-FFF2-40B4-BE49-F238E27FC236}">
              <a16:creationId xmlns:a16="http://schemas.microsoft.com/office/drawing/2014/main" id="{00000000-0008-0000-14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39" name="AutoShape 61" descr="times">
          <a:extLst>
            <a:ext uri="{FF2B5EF4-FFF2-40B4-BE49-F238E27FC236}">
              <a16:creationId xmlns:a16="http://schemas.microsoft.com/office/drawing/2014/main" id="{00000000-0008-0000-14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40" name="AutoShape 52" descr="times">
          <a:extLst>
            <a:ext uri="{FF2B5EF4-FFF2-40B4-BE49-F238E27FC236}">
              <a16:creationId xmlns:a16="http://schemas.microsoft.com/office/drawing/2014/main" id="{00000000-0008-0000-14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41" name="AutoShape 54" descr="times">
          <a:extLst>
            <a:ext uri="{FF2B5EF4-FFF2-40B4-BE49-F238E27FC236}">
              <a16:creationId xmlns:a16="http://schemas.microsoft.com/office/drawing/2014/main" id="{00000000-0008-0000-14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42" name="AutoShape 56" descr="times">
          <a:extLst>
            <a:ext uri="{FF2B5EF4-FFF2-40B4-BE49-F238E27FC236}">
              <a16:creationId xmlns:a16="http://schemas.microsoft.com/office/drawing/2014/main" id="{00000000-0008-0000-14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43" name="AutoShape 59" descr="times">
          <a:extLst>
            <a:ext uri="{FF2B5EF4-FFF2-40B4-BE49-F238E27FC236}">
              <a16:creationId xmlns:a16="http://schemas.microsoft.com/office/drawing/2014/main" id="{00000000-0008-0000-14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44" name="AutoShape 61" descr="times">
          <a:extLst>
            <a:ext uri="{FF2B5EF4-FFF2-40B4-BE49-F238E27FC236}">
              <a16:creationId xmlns:a16="http://schemas.microsoft.com/office/drawing/2014/main" id="{00000000-0008-0000-14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45" name="AutoShape 52" descr="times">
          <a:extLst>
            <a:ext uri="{FF2B5EF4-FFF2-40B4-BE49-F238E27FC236}">
              <a16:creationId xmlns:a16="http://schemas.microsoft.com/office/drawing/2014/main" id="{00000000-0008-0000-14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46" name="AutoShape 54" descr="times">
          <a:extLst>
            <a:ext uri="{FF2B5EF4-FFF2-40B4-BE49-F238E27FC236}">
              <a16:creationId xmlns:a16="http://schemas.microsoft.com/office/drawing/2014/main" id="{00000000-0008-0000-14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47" name="AutoShape 56" descr="times">
          <a:extLst>
            <a:ext uri="{FF2B5EF4-FFF2-40B4-BE49-F238E27FC236}">
              <a16:creationId xmlns:a16="http://schemas.microsoft.com/office/drawing/2014/main" id="{00000000-0008-0000-14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48" name="AutoShape 59" descr="times">
          <a:extLst>
            <a:ext uri="{FF2B5EF4-FFF2-40B4-BE49-F238E27FC236}">
              <a16:creationId xmlns:a16="http://schemas.microsoft.com/office/drawing/2014/main" id="{00000000-0008-0000-14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49" name="AutoShape 61" descr="times">
          <a:extLst>
            <a:ext uri="{FF2B5EF4-FFF2-40B4-BE49-F238E27FC236}">
              <a16:creationId xmlns:a16="http://schemas.microsoft.com/office/drawing/2014/main" id="{00000000-0008-0000-14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50" name="AutoShape 52" descr="times">
          <a:extLst>
            <a:ext uri="{FF2B5EF4-FFF2-40B4-BE49-F238E27FC236}">
              <a16:creationId xmlns:a16="http://schemas.microsoft.com/office/drawing/2014/main" id="{00000000-0008-0000-14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51" name="AutoShape 54" descr="times">
          <a:extLst>
            <a:ext uri="{FF2B5EF4-FFF2-40B4-BE49-F238E27FC236}">
              <a16:creationId xmlns:a16="http://schemas.microsoft.com/office/drawing/2014/main" id="{00000000-0008-0000-14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52" name="AutoShape 56" descr="times">
          <a:extLst>
            <a:ext uri="{FF2B5EF4-FFF2-40B4-BE49-F238E27FC236}">
              <a16:creationId xmlns:a16="http://schemas.microsoft.com/office/drawing/2014/main" id="{00000000-0008-0000-14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53" name="AutoShape 59" descr="times">
          <a:extLst>
            <a:ext uri="{FF2B5EF4-FFF2-40B4-BE49-F238E27FC236}">
              <a16:creationId xmlns:a16="http://schemas.microsoft.com/office/drawing/2014/main" id="{00000000-0008-0000-14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54" name="AutoShape 61" descr="times">
          <a:extLst>
            <a:ext uri="{FF2B5EF4-FFF2-40B4-BE49-F238E27FC236}">
              <a16:creationId xmlns:a16="http://schemas.microsoft.com/office/drawing/2014/main" id="{00000000-0008-0000-14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55" name="AutoShape 52" descr="times">
          <a:extLst>
            <a:ext uri="{FF2B5EF4-FFF2-40B4-BE49-F238E27FC236}">
              <a16:creationId xmlns:a16="http://schemas.microsoft.com/office/drawing/2014/main" id="{00000000-0008-0000-14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56" name="AutoShape 54" descr="times">
          <a:extLst>
            <a:ext uri="{FF2B5EF4-FFF2-40B4-BE49-F238E27FC236}">
              <a16:creationId xmlns:a16="http://schemas.microsoft.com/office/drawing/2014/main" id="{00000000-0008-0000-14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57" name="AutoShape 56" descr="times">
          <a:extLst>
            <a:ext uri="{FF2B5EF4-FFF2-40B4-BE49-F238E27FC236}">
              <a16:creationId xmlns:a16="http://schemas.microsoft.com/office/drawing/2014/main" id="{00000000-0008-0000-14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58" name="AutoShape 59" descr="times">
          <a:extLst>
            <a:ext uri="{FF2B5EF4-FFF2-40B4-BE49-F238E27FC236}">
              <a16:creationId xmlns:a16="http://schemas.microsoft.com/office/drawing/2014/main" id="{00000000-0008-0000-14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59" name="AutoShape 61" descr="times">
          <a:extLst>
            <a:ext uri="{FF2B5EF4-FFF2-40B4-BE49-F238E27FC236}">
              <a16:creationId xmlns:a16="http://schemas.microsoft.com/office/drawing/2014/main" id="{00000000-0008-0000-14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60" name="AutoShape 52" descr="times">
          <a:extLst>
            <a:ext uri="{FF2B5EF4-FFF2-40B4-BE49-F238E27FC236}">
              <a16:creationId xmlns:a16="http://schemas.microsoft.com/office/drawing/2014/main" id="{00000000-0008-0000-14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61" name="AutoShape 54" descr="times">
          <a:extLst>
            <a:ext uri="{FF2B5EF4-FFF2-40B4-BE49-F238E27FC236}">
              <a16:creationId xmlns:a16="http://schemas.microsoft.com/office/drawing/2014/main" id="{00000000-0008-0000-14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62" name="AutoShape 56" descr="times">
          <a:extLst>
            <a:ext uri="{FF2B5EF4-FFF2-40B4-BE49-F238E27FC236}">
              <a16:creationId xmlns:a16="http://schemas.microsoft.com/office/drawing/2014/main" id="{00000000-0008-0000-14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3" name="AutoShape 52" descr="times">
          <a:extLst>
            <a:ext uri="{FF2B5EF4-FFF2-40B4-BE49-F238E27FC236}">
              <a16:creationId xmlns:a16="http://schemas.microsoft.com/office/drawing/2014/main" id="{00000000-0008-0000-14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4" name="AutoShape 54" descr="times">
          <a:extLst>
            <a:ext uri="{FF2B5EF4-FFF2-40B4-BE49-F238E27FC236}">
              <a16:creationId xmlns:a16="http://schemas.microsoft.com/office/drawing/2014/main" id="{00000000-0008-0000-14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5" name="AutoShape 56" descr="times">
          <a:extLst>
            <a:ext uri="{FF2B5EF4-FFF2-40B4-BE49-F238E27FC236}">
              <a16:creationId xmlns:a16="http://schemas.microsoft.com/office/drawing/2014/main" id="{00000000-0008-0000-14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6" name="AutoShape 59" descr="times">
          <a:extLst>
            <a:ext uri="{FF2B5EF4-FFF2-40B4-BE49-F238E27FC236}">
              <a16:creationId xmlns:a16="http://schemas.microsoft.com/office/drawing/2014/main" id="{00000000-0008-0000-14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7" name="AutoShape 61" descr="times">
          <a:extLst>
            <a:ext uri="{FF2B5EF4-FFF2-40B4-BE49-F238E27FC236}">
              <a16:creationId xmlns:a16="http://schemas.microsoft.com/office/drawing/2014/main" id="{00000000-0008-0000-14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8" name="AutoShape 52" descr="times">
          <a:extLst>
            <a:ext uri="{FF2B5EF4-FFF2-40B4-BE49-F238E27FC236}">
              <a16:creationId xmlns:a16="http://schemas.microsoft.com/office/drawing/2014/main" id="{00000000-0008-0000-14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69" name="AutoShape 54" descr="times">
          <a:extLst>
            <a:ext uri="{FF2B5EF4-FFF2-40B4-BE49-F238E27FC236}">
              <a16:creationId xmlns:a16="http://schemas.microsoft.com/office/drawing/2014/main" id="{00000000-0008-0000-14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70" name="AutoShape 56" descr="times">
          <a:extLst>
            <a:ext uri="{FF2B5EF4-FFF2-40B4-BE49-F238E27FC236}">
              <a16:creationId xmlns:a16="http://schemas.microsoft.com/office/drawing/2014/main" id="{00000000-0008-0000-14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71" name="AutoShape 59" descr="times">
          <a:extLst>
            <a:ext uri="{FF2B5EF4-FFF2-40B4-BE49-F238E27FC236}">
              <a16:creationId xmlns:a16="http://schemas.microsoft.com/office/drawing/2014/main" id="{00000000-0008-0000-14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72" name="AutoShape 61" descr="times">
          <a:extLst>
            <a:ext uri="{FF2B5EF4-FFF2-40B4-BE49-F238E27FC236}">
              <a16:creationId xmlns:a16="http://schemas.microsoft.com/office/drawing/2014/main" id="{00000000-0008-0000-14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3" name="AutoShape 52" descr="times">
          <a:extLst>
            <a:ext uri="{FF2B5EF4-FFF2-40B4-BE49-F238E27FC236}">
              <a16:creationId xmlns:a16="http://schemas.microsoft.com/office/drawing/2014/main" id="{00000000-0008-0000-14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4" name="AutoShape 54" descr="times">
          <a:extLst>
            <a:ext uri="{FF2B5EF4-FFF2-40B4-BE49-F238E27FC236}">
              <a16:creationId xmlns:a16="http://schemas.microsoft.com/office/drawing/2014/main" id="{00000000-0008-0000-14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5" name="AutoShape 56" descr="times">
          <a:extLst>
            <a:ext uri="{FF2B5EF4-FFF2-40B4-BE49-F238E27FC236}">
              <a16:creationId xmlns:a16="http://schemas.microsoft.com/office/drawing/2014/main" id="{00000000-0008-0000-14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6" name="AutoShape 59" descr="times">
          <a:extLst>
            <a:ext uri="{FF2B5EF4-FFF2-40B4-BE49-F238E27FC236}">
              <a16:creationId xmlns:a16="http://schemas.microsoft.com/office/drawing/2014/main" id="{00000000-0008-0000-14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7" name="AutoShape 61" descr="times">
          <a:extLst>
            <a:ext uri="{FF2B5EF4-FFF2-40B4-BE49-F238E27FC236}">
              <a16:creationId xmlns:a16="http://schemas.microsoft.com/office/drawing/2014/main" id="{00000000-0008-0000-14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8" name="AutoShape 52" descr="times">
          <a:extLst>
            <a:ext uri="{FF2B5EF4-FFF2-40B4-BE49-F238E27FC236}">
              <a16:creationId xmlns:a16="http://schemas.microsoft.com/office/drawing/2014/main" id="{00000000-0008-0000-14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79" name="AutoShape 54" descr="times">
          <a:extLst>
            <a:ext uri="{FF2B5EF4-FFF2-40B4-BE49-F238E27FC236}">
              <a16:creationId xmlns:a16="http://schemas.microsoft.com/office/drawing/2014/main" id="{00000000-0008-0000-14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0" name="AutoShape 56" descr="times">
          <a:extLst>
            <a:ext uri="{FF2B5EF4-FFF2-40B4-BE49-F238E27FC236}">
              <a16:creationId xmlns:a16="http://schemas.microsoft.com/office/drawing/2014/main" id="{00000000-0008-0000-14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1" name="AutoShape 59" descr="times">
          <a:extLst>
            <a:ext uri="{FF2B5EF4-FFF2-40B4-BE49-F238E27FC236}">
              <a16:creationId xmlns:a16="http://schemas.microsoft.com/office/drawing/2014/main" id="{00000000-0008-0000-14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2" name="AutoShape 61" descr="times">
          <a:extLst>
            <a:ext uri="{FF2B5EF4-FFF2-40B4-BE49-F238E27FC236}">
              <a16:creationId xmlns:a16="http://schemas.microsoft.com/office/drawing/2014/main" id="{00000000-0008-0000-14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3" name="AutoShape 52" descr="times">
          <a:extLst>
            <a:ext uri="{FF2B5EF4-FFF2-40B4-BE49-F238E27FC236}">
              <a16:creationId xmlns:a16="http://schemas.microsoft.com/office/drawing/2014/main" id="{00000000-0008-0000-14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4" name="AutoShape 54" descr="times">
          <a:extLst>
            <a:ext uri="{FF2B5EF4-FFF2-40B4-BE49-F238E27FC236}">
              <a16:creationId xmlns:a16="http://schemas.microsoft.com/office/drawing/2014/main" id="{00000000-0008-0000-14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5" name="AutoShape 56" descr="times">
          <a:extLst>
            <a:ext uri="{FF2B5EF4-FFF2-40B4-BE49-F238E27FC236}">
              <a16:creationId xmlns:a16="http://schemas.microsoft.com/office/drawing/2014/main" id="{00000000-0008-0000-14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6" name="AutoShape 59" descr="times">
          <a:extLst>
            <a:ext uri="{FF2B5EF4-FFF2-40B4-BE49-F238E27FC236}">
              <a16:creationId xmlns:a16="http://schemas.microsoft.com/office/drawing/2014/main" id="{00000000-0008-0000-14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7" name="AutoShape 61" descr="times">
          <a:extLst>
            <a:ext uri="{FF2B5EF4-FFF2-40B4-BE49-F238E27FC236}">
              <a16:creationId xmlns:a16="http://schemas.microsoft.com/office/drawing/2014/main" id="{00000000-0008-0000-14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8" name="AutoShape 52" descr="times">
          <a:extLst>
            <a:ext uri="{FF2B5EF4-FFF2-40B4-BE49-F238E27FC236}">
              <a16:creationId xmlns:a16="http://schemas.microsoft.com/office/drawing/2014/main" id="{00000000-0008-0000-14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89" name="AutoShape 54" descr="times">
          <a:extLst>
            <a:ext uri="{FF2B5EF4-FFF2-40B4-BE49-F238E27FC236}">
              <a16:creationId xmlns:a16="http://schemas.microsoft.com/office/drawing/2014/main" id="{00000000-0008-0000-14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90" name="AutoShape 56" descr="times">
          <a:extLst>
            <a:ext uri="{FF2B5EF4-FFF2-40B4-BE49-F238E27FC236}">
              <a16:creationId xmlns:a16="http://schemas.microsoft.com/office/drawing/2014/main" id="{00000000-0008-0000-14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91" name="AutoShape 59" descr="times">
          <a:extLst>
            <a:ext uri="{FF2B5EF4-FFF2-40B4-BE49-F238E27FC236}">
              <a16:creationId xmlns:a16="http://schemas.microsoft.com/office/drawing/2014/main" id="{00000000-0008-0000-14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092" name="AutoShape 61" descr="times">
          <a:extLst>
            <a:ext uri="{FF2B5EF4-FFF2-40B4-BE49-F238E27FC236}">
              <a16:creationId xmlns:a16="http://schemas.microsoft.com/office/drawing/2014/main" id="{00000000-0008-0000-14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3" name="AutoShape 52" descr="times">
          <a:extLst>
            <a:ext uri="{FF2B5EF4-FFF2-40B4-BE49-F238E27FC236}">
              <a16:creationId xmlns:a16="http://schemas.microsoft.com/office/drawing/2014/main" id="{00000000-0008-0000-14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4" name="AutoShape 54" descr="times">
          <a:extLst>
            <a:ext uri="{FF2B5EF4-FFF2-40B4-BE49-F238E27FC236}">
              <a16:creationId xmlns:a16="http://schemas.microsoft.com/office/drawing/2014/main" id="{00000000-0008-0000-14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5" name="AutoShape 56" descr="times">
          <a:extLst>
            <a:ext uri="{FF2B5EF4-FFF2-40B4-BE49-F238E27FC236}">
              <a16:creationId xmlns:a16="http://schemas.microsoft.com/office/drawing/2014/main" id="{00000000-0008-0000-14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6" name="AutoShape 59" descr="times">
          <a:extLst>
            <a:ext uri="{FF2B5EF4-FFF2-40B4-BE49-F238E27FC236}">
              <a16:creationId xmlns:a16="http://schemas.microsoft.com/office/drawing/2014/main" id="{00000000-0008-0000-14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7" name="AutoShape 61" descr="times">
          <a:extLst>
            <a:ext uri="{FF2B5EF4-FFF2-40B4-BE49-F238E27FC236}">
              <a16:creationId xmlns:a16="http://schemas.microsoft.com/office/drawing/2014/main" id="{00000000-0008-0000-14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8" name="AutoShape 52" descr="times">
          <a:extLst>
            <a:ext uri="{FF2B5EF4-FFF2-40B4-BE49-F238E27FC236}">
              <a16:creationId xmlns:a16="http://schemas.microsoft.com/office/drawing/2014/main" id="{00000000-0008-0000-14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099" name="AutoShape 54" descr="times">
          <a:extLst>
            <a:ext uri="{FF2B5EF4-FFF2-40B4-BE49-F238E27FC236}">
              <a16:creationId xmlns:a16="http://schemas.microsoft.com/office/drawing/2014/main" id="{00000000-0008-0000-14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00" name="AutoShape 56" descr="times">
          <a:extLst>
            <a:ext uri="{FF2B5EF4-FFF2-40B4-BE49-F238E27FC236}">
              <a16:creationId xmlns:a16="http://schemas.microsoft.com/office/drawing/2014/main" id="{00000000-0008-0000-14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01" name="AutoShape 59" descr="times">
          <a:extLst>
            <a:ext uri="{FF2B5EF4-FFF2-40B4-BE49-F238E27FC236}">
              <a16:creationId xmlns:a16="http://schemas.microsoft.com/office/drawing/2014/main" id="{00000000-0008-0000-14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02" name="AutoShape 61" descr="times">
          <a:extLst>
            <a:ext uri="{FF2B5EF4-FFF2-40B4-BE49-F238E27FC236}">
              <a16:creationId xmlns:a16="http://schemas.microsoft.com/office/drawing/2014/main" id="{00000000-0008-0000-14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3" name="AutoShape 52" descr="times">
          <a:extLst>
            <a:ext uri="{FF2B5EF4-FFF2-40B4-BE49-F238E27FC236}">
              <a16:creationId xmlns:a16="http://schemas.microsoft.com/office/drawing/2014/main" id="{00000000-0008-0000-14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4" name="AutoShape 54" descr="times">
          <a:extLst>
            <a:ext uri="{FF2B5EF4-FFF2-40B4-BE49-F238E27FC236}">
              <a16:creationId xmlns:a16="http://schemas.microsoft.com/office/drawing/2014/main" id="{00000000-0008-0000-14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5" name="AutoShape 56" descr="times">
          <a:extLst>
            <a:ext uri="{FF2B5EF4-FFF2-40B4-BE49-F238E27FC236}">
              <a16:creationId xmlns:a16="http://schemas.microsoft.com/office/drawing/2014/main" id="{00000000-0008-0000-14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6" name="AutoShape 59" descr="times">
          <a:extLst>
            <a:ext uri="{FF2B5EF4-FFF2-40B4-BE49-F238E27FC236}">
              <a16:creationId xmlns:a16="http://schemas.microsoft.com/office/drawing/2014/main" id="{00000000-0008-0000-14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7" name="AutoShape 61" descr="times">
          <a:extLst>
            <a:ext uri="{FF2B5EF4-FFF2-40B4-BE49-F238E27FC236}">
              <a16:creationId xmlns:a16="http://schemas.microsoft.com/office/drawing/2014/main" id="{00000000-0008-0000-14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8" name="AutoShape 52" descr="times">
          <a:extLst>
            <a:ext uri="{FF2B5EF4-FFF2-40B4-BE49-F238E27FC236}">
              <a16:creationId xmlns:a16="http://schemas.microsoft.com/office/drawing/2014/main" id="{00000000-0008-0000-14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09" name="AutoShape 54" descr="times">
          <a:extLst>
            <a:ext uri="{FF2B5EF4-FFF2-40B4-BE49-F238E27FC236}">
              <a16:creationId xmlns:a16="http://schemas.microsoft.com/office/drawing/2014/main" id="{00000000-0008-0000-14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10" name="AutoShape 56" descr="times">
          <a:extLst>
            <a:ext uri="{FF2B5EF4-FFF2-40B4-BE49-F238E27FC236}">
              <a16:creationId xmlns:a16="http://schemas.microsoft.com/office/drawing/2014/main" id="{00000000-0008-0000-14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1" name="AutoShape 52" descr="times">
          <a:extLst>
            <a:ext uri="{FF2B5EF4-FFF2-40B4-BE49-F238E27FC236}">
              <a16:creationId xmlns:a16="http://schemas.microsoft.com/office/drawing/2014/main" id="{00000000-0008-0000-14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2" name="AutoShape 54" descr="times">
          <a:extLst>
            <a:ext uri="{FF2B5EF4-FFF2-40B4-BE49-F238E27FC236}">
              <a16:creationId xmlns:a16="http://schemas.microsoft.com/office/drawing/2014/main" id="{00000000-0008-0000-14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3" name="AutoShape 56" descr="times">
          <a:extLst>
            <a:ext uri="{FF2B5EF4-FFF2-40B4-BE49-F238E27FC236}">
              <a16:creationId xmlns:a16="http://schemas.microsoft.com/office/drawing/2014/main" id="{00000000-0008-0000-14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4" name="AutoShape 59" descr="times">
          <a:extLst>
            <a:ext uri="{FF2B5EF4-FFF2-40B4-BE49-F238E27FC236}">
              <a16:creationId xmlns:a16="http://schemas.microsoft.com/office/drawing/2014/main" id="{00000000-0008-0000-14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5" name="AutoShape 61" descr="times">
          <a:extLst>
            <a:ext uri="{FF2B5EF4-FFF2-40B4-BE49-F238E27FC236}">
              <a16:creationId xmlns:a16="http://schemas.microsoft.com/office/drawing/2014/main" id="{00000000-0008-0000-14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6" name="AutoShape 52" descr="times">
          <a:extLst>
            <a:ext uri="{FF2B5EF4-FFF2-40B4-BE49-F238E27FC236}">
              <a16:creationId xmlns:a16="http://schemas.microsoft.com/office/drawing/2014/main" id="{00000000-0008-0000-14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7" name="AutoShape 54" descr="times">
          <a:extLst>
            <a:ext uri="{FF2B5EF4-FFF2-40B4-BE49-F238E27FC236}">
              <a16:creationId xmlns:a16="http://schemas.microsoft.com/office/drawing/2014/main" id="{00000000-0008-0000-14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8" name="AutoShape 56" descr="times">
          <a:extLst>
            <a:ext uri="{FF2B5EF4-FFF2-40B4-BE49-F238E27FC236}">
              <a16:creationId xmlns:a16="http://schemas.microsoft.com/office/drawing/2014/main" id="{00000000-0008-0000-14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19" name="AutoShape 59" descr="times">
          <a:extLst>
            <a:ext uri="{FF2B5EF4-FFF2-40B4-BE49-F238E27FC236}">
              <a16:creationId xmlns:a16="http://schemas.microsoft.com/office/drawing/2014/main" id="{00000000-0008-0000-14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20" name="AutoShape 61" descr="times">
          <a:extLst>
            <a:ext uri="{FF2B5EF4-FFF2-40B4-BE49-F238E27FC236}">
              <a16:creationId xmlns:a16="http://schemas.microsoft.com/office/drawing/2014/main" id="{00000000-0008-0000-14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1" name="AutoShape 52" descr="times">
          <a:extLst>
            <a:ext uri="{FF2B5EF4-FFF2-40B4-BE49-F238E27FC236}">
              <a16:creationId xmlns:a16="http://schemas.microsoft.com/office/drawing/2014/main" id="{00000000-0008-0000-14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2" name="AutoShape 54" descr="times">
          <a:extLst>
            <a:ext uri="{FF2B5EF4-FFF2-40B4-BE49-F238E27FC236}">
              <a16:creationId xmlns:a16="http://schemas.microsoft.com/office/drawing/2014/main" id="{00000000-0008-0000-14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3" name="AutoShape 56" descr="times">
          <a:extLst>
            <a:ext uri="{FF2B5EF4-FFF2-40B4-BE49-F238E27FC236}">
              <a16:creationId xmlns:a16="http://schemas.microsoft.com/office/drawing/2014/main" id="{00000000-0008-0000-14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4" name="AutoShape 59" descr="times">
          <a:extLst>
            <a:ext uri="{FF2B5EF4-FFF2-40B4-BE49-F238E27FC236}">
              <a16:creationId xmlns:a16="http://schemas.microsoft.com/office/drawing/2014/main" id="{00000000-0008-0000-14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5" name="AutoShape 61" descr="times">
          <a:extLst>
            <a:ext uri="{FF2B5EF4-FFF2-40B4-BE49-F238E27FC236}">
              <a16:creationId xmlns:a16="http://schemas.microsoft.com/office/drawing/2014/main" id="{00000000-0008-0000-14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6" name="AutoShape 52" descr="times">
          <a:extLst>
            <a:ext uri="{FF2B5EF4-FFF2-40B4-BE49-F238E27FC236}">
              <a16:creationId xmlns:a16="http://schemas.microsoft.com/office/drawing/2014/main" id="{00000000-0008-0000-14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7" name="AutoShape 54" descr="times">
          <a:extLst>
            <a:ext uri="{FF2B5EF4-FFF2-40B4-BE49-F238E27FC236}">
              <a16:creationId xmlns:a16="http://schemas.microsoft.com/office/drawing/2014/main" id="{00000000-0008-0000-14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8" name="AutoShape 56" descr="times">
          <a:extLst>
            <a:ext uri="{FF2B5EF4-FFF2-40B4-BE49-F238E27FC236}">
              <a16:creationId xmlns:a16="http://schemas.microsoft.com/office/drawing/2014/main" id="{00000000-0008-0000-14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29" name="AutoShape 59" descr="times">
          <a:extLst>
            <a:ext uri="{FF2B5EF4-FFF2-40B4-BE49-F238E27FC236}">
              <a16:creationId xmlns:a16="http://schemas.microsoft.com/office/drawing/2014/main" id="{00000000-0008-0000-14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0" name="AutoShape 61" descr="times">
          <a:extLst>
            <a:ext uri="{FF2B5EF4-FFF2-40B4-BE49-F238E27FC236}">
              <a16:creationId xmlns:a16="http://schemas.microsoft.com/office/drawing/2014/main" id="{00000000-0008-0000-14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1" name="AutoShape 52" descr="times">
          <a:extLst>
            <a:ext uri="{FF2B5EF4-FFF2-40B4-BE49-F238E27FC236}">
              <a16:creationId xmlns:a16="http://schemas.microsoft.com/office/drawing/2014/main" id="{00000000-0008-0000-14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2" name="AutoShape 54" descr="times">
          <a:extLst>
            <a:ext uri="{FF2B5EF4-FFF2-40B4-BE49-F238E27FC236}">
              <a16:creationId xmlns:a16="http://schemas.microsoft.com/office/drawing/2014/main" id="{00000000-0008-0000-14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3" name="AutoShape 56" descr="times">
          <a:extLst>
            <a:ext uri="{FF2B5EF4-FFF2-40B4-BE49-F238E27FC236}">
              <a16:creationId xmlns:a16="http://schemas.microsoft.com/office/drawing/2014/main" id="{00000000-0008-0000-14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4" name="AutoShape 59" descr="times">
          <a:extLst>
            <a:ext uri="{FF2B5EF4-FFF2-40B4-BE49-F238E27FC236}">
              <a16:creationId xmlns:a16="http://schemas.microsoft.com/office/drawing/2014/main" id="{00000000-0008-0000-14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5" name="AutoShape 61" descr="times">
          <a:extLst>
            <a:ext uri="{FF2B5EF4-FFF2-40B4-BE49-F238E27FC236}">
              <a16:creationId xmlns:a16="http://schemas.microsoft.com/office/drawing/2014/main" id="{00000000-0008-0000-14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6" name="AutoShape 52" descr="times">
          <a:extLst>
            <a:ext uri="{FF2B5EF4-FFF2-40B4-BE49-F238E27FC236}">
              <a16:creationId xmlns:a16="http://schemas.microsoft.com/office/drawing/2014/main" id="{00000000-0008-0000-14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7" name="AutoShape 54" descr="times">
          <a:extLst>
            <a:ext uri="{FF2B5EF4-FFF2-40B4-BE49-F238E27FC236}">
              <a16:creationId xmlns:a16="http://schemas.microsoft.com/office/drawing/2014/main" id="{00000000-0008-0000-14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8" name="AutoShape 56" descr="times">
          <a:extLst>
            <a:ext uri="{FF2B5EF4-FFF2-40B4-BE49-F238E27FC236}">
              <a16:creationId xmlns:a16="http://schemas.microsoft.com/office/drawing/2014/main" id="{00000000-0008-0000-14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39" name="AutoShape 59" descr="times">
          <a:extLst>
            <a:ext uri="{FF2B5EF4-FFF2-40B4-BE49-F238E27FC236}">
              <a16:creationId xmlns:a16="http://schemas.microsoft.com/office/drawing/2014/main" id="{00000000-0008-0000-14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40" name="AutoShape 61" descr="times">
          <a:extLst>
            <a:ext uri="{FF2B5EF4-FFF2-40B4-BE49-F238E27FC236}">
              <a16:creationId xmlns:a16="http://schemas.microsoft.com/office/drawing/2014/main" id="{00000000-0008-0000-14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1" name="AutoShape 52" descr="times">
          <a:extLst>
            <a:ext uri="{FF2B5EF4-FFF2-40B4-BE49-F238E27FC236}">
              <a16:creationId xmlns:a16="http://schemas.microsoft.com/office/drawing/2014/main" id="{00000000-0008-0000-14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2" name="AutoShape 54" descr="times">
          <a:extLst>
            <a:ext uri="{FF2B5EF4-FFF2-40B4-BE49-F238E27FC236}">
              <a16:creationId xmlns:a16="http://schemas.microsoft.com/office/drawing/2014/main" id="{00000000-0008-0000-14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3" name="AutoShape 56" descr="times">
          <a:extLst>
            <a:ext uri="{FF2B5EF4-FFF2-40B4-BE49-F238E27FC236}">
              <a16:creationId xmlns:a16="http://schemas.microsoft.com/office/drawing/2014/main" id="{00000000-0008-0000-14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4" name="AutoShape 59" descr="times">
          <a:extLst>
            <a:ext uri="{FF2B5EF4-FFF2-40B4-BE49-F238E27FC236}">
              <a16:creationId xmlns:a16="http://schemas.microsoft.com/office/drawing/2014/main" id="{00000000-0008-0000-14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5" name="AutoShape 61" descr="times">
          <a:extLst>
            <a:ext uri="{FF2B5EF4-FFF2-40B4-BE49-F238E27FC236}">
              <a16:creationId xmlns:a16="http://schemas.microsoft.com/office/drawing/2014/main" id="{00000000-0008-0000-14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6" name="AutoShape 52" descr="times">
          <a:extLst>
            <a:ext uri="{FF2B5EF4-FFF2-40B4-BE49-F238E27FC236}">
              <a16:creationId xmlns:a16="http://schemas.microsoft.com/office/drawing/2014/main" id="{00000000-0008-0000-14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7" name="AutoShape 54" descr="times">
          <a:extLst>
            <a:ext uri="{FF2B5EF4-FFF2-40B4-BE49-F238E27FC236}">
              <a16:creationId xmlns:a16="http://schemas.microsoft.com/office/drawing/2014/main" id="{00000000-0008-0000-14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8" name="AutoShape 56" descr="times">
          <a:extLst>
            <a:ext uri="{FF2B5EF4-FFF2-40B4-BE49-F238E27FC236}">
              <a16:creationId xmlns:a16="http://schemas.microsoft.com/office/drawing/2014/main" id="{00000000-0008-0000-14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49" name="AutoShape 59" descr="times">
          <a:extLst>
            <a:ext uri="{FF2B5EF4-FFF2-40B4-BE49-F238E27FC236}">
              <a16:creationId xmlns:a16="http://schemas.microsoft.com/office/drawing/2014/main" id="{00000000-0008-0000-14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50" name="AutoShape 61" descr="times">
          <a:extLst>
            <a:ext uri="{FF2B5EF4-FFF2-40B4-BE49-F238E27FC236}">
              <a16:creationId xmlns:a16="http://schemas.microsoft.com/office/drawing/2014/main" id="{00000000-0008-0000-14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1" name="AutoShape 52" descr="times">
          <a:extLst>
            <a:ext uri="{FF2B5EF4-FFF2-40B4-BE49-F238E27FC236}">
              <a16:creationId xmlns:a16="http://schemas.microsoft.com/office/drawing/2014/main" id="{00000000-0008-0000-14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2" name="AutoShape 54" descr="times">
          <a:extLst>
            <a:ext uri="{FF2B5EF4-FFF2-40B4-BE49-F238E27FC236}">
              <a16:creationId xmlns:a16="http://schemas.microsoft.com/office/drawing/2014/main" id="{00000000-0008-0000-14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3" name="AutoShape 56" descr="times">
          <a:extLst>
            <a:ext uri="{FF2B5EF4-FFF2-40B4-BE49-F238E27FC236}">
              <a16:creationId xmlns:a16="http://schemas.microsoft.com/office/drawing/2014/main" id="{00000000-0008-0000-14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4" name="AutoShape 59" descr="times">
          <a:extLst>
            <a:ext uri="{FF2B5EF4-FFF2-40B4-BE49-F238E27FC236}">
              <a16:creationId xmlns:a16="http://schemas.microsoft.com/office/drawing/2014/main" id="{00000000-0008-0000-14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5" name="AutoShape 61" descr="times">
          <a:extLst>
            <a:ext uri="{FF2B5EF4-FFF2-40B4-BE49-F238E27FC236}">
              <a16:creationId xmlns:a16="http://schemas.microsoft.com/office/drawing/2014/main" id="{00000000-0008-0000-14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6" name="AutoShape 52" descr="times">
          <a:extLst>
            <a:ext uri="{FF2B5EF4-FFF2-40B4-BE49-F238E27FC236}">
              <a16:creationId xmlns:a16="http://schemas.microsoft.com/office/drawing/2014/main" id="{00000000-0008-0000-14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7" name="AutoShape 54" descr="times">
          <a:extLst>
            <a:ext uri="{FF2B5EF4-FFF2-40B4-BE49-F238E27FC236}">
              <a16:creationId xmlns:a16="http://schemas.microsoft.com/office/drawing/2014/main" id="{00000000-0008-0000-14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58" name="AutoShape 56" descr="times">
          <a:extLst>
            <a:ext uri="{FF2B5EF4-FFF2-40B4-BE49-F238E27FC236}">
              <a16:creationId xmlns:a16="http://schemas.microsoft.com/office/drawing/2014/main" id="{00000000-0008-0000-14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59" name="AutoShape 52" descr="times">
          <a:extLst>
            <a:ext uri="{FF2B5EF4-FFF2-40B4-BE49-F238E27FC236}">
              <a16:creationId xmlns:a16="http://schemas.microsoft.com/office/drawing/2014/main" id="{00000000-0008-0000-14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0" name="AutoShape 54" descr="times">
          <a:extLst>
            <a:ext uri="{FF2B5EF4-FFF2-40B4-BE49-F238E27FC236}">
              <a16:creationId xmlns:a16="http://schemas.microsoft.com/office/drawing/2014/main" id="{00000000-0008-0000-14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1" name="AutoShape 56" descr="times">
          <a:extLst>
            <a:ext uri="{FF2B5EF4-FFF2-40B4-BE49-F238E27FC236}">
              <a16:creationId xmlns:a16="http://schemas.microsoft.com/office/drawing/2014/main" id="{00000000-0008-0000-14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2" name="AutoShape 59" descr="times">
          <a:extLst>
            <a:ext uri="{FF2B5EF4-FFF2-40B4-BE49-F238E27FC236}">
              <a16:creationId xmlns:a16="http://schemas.microsoft.com/office/drawing/2014/main" id="{00000000-0008-0000-14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3" name="AutoShape 61" descr="times">
          <a:extLst>
            <a:ext uri="{FF2B5EF4-FFF2-40B4-BE49-F238E27FC236}">
              <a16:creationId xmlns:a16="http://schemas.microsoft.com/office/drawing/2014/main" id="{00000000-0008-0000-14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4" name="AutoShape 52" descr="times">
          <a:extLst>
            <a:ext uri="{FF2B5EF4-FFF2-40B4-BE49-F238E27FC236}">
              <a16:creationId xmlns:a16="http://schemas.microsoft.com/office/drawing/2014/main" id="{00000000-0008-0000-14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5" name="AutoShape 54" descr="times">
          <a:extLst>
            <a:ext uri="{FF2B5EF4-FFF2-40B4-BE49-F238E27FC236}">
              <a16:creationId xmlns:a16="http://schemas.microsoft.com/office/drawing/2014/main" id="{00000000-0008-0000-14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6" name="AutoShape 56" descr="times">
          <a:extLst>
            <a:ext uri="{FF2B5EF4-FFF2-40B4-BE49-F238E27FC236}">
              <a16:creationId xmlns:a16="http://schemas.microsoft.com/office/drawing/2014/main" id="{00000000-0008-0000-14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7" name="AutoShape 59" descr="times">
          <a:extLst>
            <a:ext uri="{FF2B5EF4-FFF2-40B4-BE49-F238E27FC236}">
              <a16:creationId xmlns:a16="http://schemas.microsoft.com/office/drawing/2014/main" id="{00000000-0008-0000-14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68" name="AutoShape 61" descr="times">
          <a:extLst>
            <a:ext uri="{FF2B5EF4-FFF2-40B4-BE49-F238E27FC236}">
              <a16:creationId xmlns:a16="http://schemas.microsoft.com/office/drawing/2014/main" id="{00000000-0008-0000-14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69" name="AutoShape 52" descr="times">
          <a:extLst>
            <a:ext uri="{FF2B5EF4-FFF2-40B4-BE49-F238E27FC236}">
              <a16:creationId xmlns:a16="http://schemas.microsoft.com/office/drawing/2014/main" id="{00000000-0008-0000-14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0" name="AutoShape 54" descr="times">
          <a:extLst>
            <a:ext uri="{FF2B5EF4-FFF2-40B4-BE49-F238E27FC236}">
              <a16:creationId xmlns:a16="http://schemas.microsoft.com/office/drawing/2014/main" id="{00000000-0008-0000-14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1" name="AutoShape 56" descr="times">
          <a:extLst>
            <a:ext uri="{FF2B5EF4-FFF2-40B4-BE49-F238E27FC236}">
              <a16:creationId xmlns:a16="http://schemas.microsoft.com/office/drawing/2014/main" id="{00000000-0008-0000-14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2" name="AutoShape 59" descr="times">
          <a:extLst>
            <a:ext uri="{FF2B5EF4-FFF2-40B4-BE49-F238E27FC236}">
              <a16:creationId xmlns:a16="http://schemas.microsoft.com/office/drawing/2014/main" id="{00000000-0008-0000-14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3" name="AutoShape 61" descr="times">
          <a:extLst>
            <a:ext uri="{FF2B5EF4-FFF2-40B4-BE49-F238E27FC236}">
              <a16:creationId xmlns:a16="http://schemas.microsoft.com/office/drawing/2014/main" id="{00000000-0008-0000-14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4" name="AutoShape 52" descr="times">
          <a:extLst>
            <a:ext uri="{FF2B5EF4-FFF2-40B4-BE49-F238E27FC236}">
              <a16:creationId xmlns:a16="http://schemas.microsoft.com/office/drawing/2014/main" id="{00000000-0008-0000-14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5" name="AutoShape 54" descr="times">
          <a:extLst>
            <a:ext uri="{FF2B5EF4-FFF2-40B4-BE49-F238E27FC236}">
              <a16:creationId xmlns:a16="http://schemas.microsoft.com/office/drawing/2014/main" id="{00000000-0008-0000-14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6" name="AutoShape 56" descr="times">
          <a:extLst>
            <a:ext uri="{FF2B5EF4-FFF2-40B4-BE49-F238E27FC236}">
              <a16:creationId xmlns:a16="http://schemas.microsoft.com/office/drawing/2014/main" id="{00000000-0008-0000-14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7" name="AutoShape 59" descr="times">
          <a:extLst>
            <a:ext uri="{FF2B5EF4-FFF2-40B4-BE49-F238E27FC236}">
              <a16:creationId xmlns:a16="http://schemas.microsoft.com/office/drawing/2014/main" id="{00000000-0008-0000-14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8" name="AutoShape 61" descr="times">
          <a:extLst>
            <a:ext uri="{FF2B5EF4-FFF2-40B4-BE49-F238E27FC236}">
              <a16:creationId xmlns:a16="http://schemas.microsoft.com/office/drawing/2014/main" id="{00000000-0008-0000-14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79" name="AutoShape 52" descr="times">
          <a:extLst>
            <a:ext uri="{FF2B5EF4-FFF2-40B4-BE49-F238E27FC236}">
              <a16:creationId xmlns:a16="http://schemas.microsoft.com/office/drawing/2014/main" id="{00000000-0008-0000-14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0" name="AutoShape 54" descr="times">
          <a:extLst>
            <a:ext uri="{FF2B5EF4-FFF2-40B4-BE49-F238E27FC236}">
              <a16:creationId xmlns:a16="http://schemas.microsoft.com/office/drawing/2014/main" id="{00000000-0008-0000-14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1" name="AutoShape 56" descr="times">
          <a:extLst>
            <a:ext uri="{FF2B5EF4-FFF2-40B4-BE49-F238E27FC236}">
              <a16:creationId xmlns:a16="http://schemas.microsoft.com/office/drawing/2014/main" id="{00000000-0008-0000-14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2" name="AutoShape 59" descr="times">
          <a:extLst>
            <a:ext uri="{FF2B5EF4-FFF2-40B4-BE49-F238E27FC236}">
              <a16:creationId xmlns:a16="http://schemas.microsoft.com/office/drawing/2014/main" id="{00000000-0008-0000-14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3" name="AutoShape 61" descr="times">
          <a:extLst>
            <a:ext uri="{FF2B5EF4-FFF2-40B4-BE49-F238E27FC236}">
              <a16:creationId xmlns:a16="http://schemas.microsoft.com/office/drawing/2014/main" id="{00000000-0008-0000-14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4" name="AutoShape 52" descr="times">
          <a:extLst>
            <a:ext uri="{FF2B5EF4-FFF2-40B4-BE49-F238E27FC236}">
              <a16:creationId xmlns:a16="http://schemas.microsoft.com/office/drawing/2014/main" id="{00000000-0008-0000-14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5" name="AutoShape 54" descr="times">
          <a:extLst>
            <a:ext uri="{FF2B5EF4-FFF2-40B4-BE49-F238E27FC236}">
              <a16:creationId xmlns:a16="http://schemas.microsoft.com/office/drawing/2014/main" id="{00000000-0008-0000-14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6" name="AutoShape 56" descr="times">
          <a:extLst>
            <a:ext uri="{FF2B5EF4-FFF2-40B4-BE49-F238E27FC236}">
              <a16:creationId xmlns:a16="http://schemas.microsoft.com/office/drawing/2014/main" id="{00000000-0008-0000-14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7" name="AutoShape 59" descr="times">
          <a:extLst>
            <a:ext uri="{FF2B5EF4-FFF2-40B4-BE49-F238E27FC236}">
              <a16:creationId xmlns:a16="http://schemas.microsoft.com/office/drawing/2014/main" id="{00000000-0008-0000-14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88" name="AutoShape 61" descr="times">
          <a:extLst>
            <a:ext uri="{FF2B5EF4-FFF2-40B4-BE49-F238E27FC236}">
              <a16:creationId xmlns:a16="http://schemas.microsoft.com/office/drawing/2014/main" id="{00000000-0008-0000-14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89" name="AutoShape 52" descr="times">
          <a:extLst>
            <a:ext uri="{FF2B5EF4-FFF2-40B4-BE49-F238E27FC236}">
              <a16:creationId xmlns:a16="http://schemas.microsoft.com/office/drawing/2014/main" id="{00000000-0008-0000-14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0" name="AutoShape 54" descr="times">
          <a:extLst>
            <a:ext uri="{FF2B5EF4-FFF2-40B4-BE49-F238E27FC236}">
              <a16:creationId xmlns:a16="http://schemas.microsoft.com/office/drawing/2014/main" id="{00000000-0008-0000-14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1" name="AutoShape 56" descr="times">
          <a:extLst>
            <a:ext uri="{FF2B5EF4-FFF2-40B4-BE49-F238E27FC236}">
              <a16:creationId xmlns:a16="http://schemas.microsoft.com/office/drawing/2014/main" id="{00000000-0008-0000-14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2" name="AutoShape 59" descr="times">
          <a:extLst>
            <a:ext uri="{FF2B5EF4-FFF2-40B4-BE49-F238E27FC236}">
              <a16:creationId xmlns:a16="http://schemas.microsoft.com/office/drawing/2014/main" id="{00000000-0008-0000-14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3" name="AutoShape 61" descr="times">
          <a:extLst>
            <a:ext uri="{FF2B5EF4-FFF2-40B4-BE49-F238E27FC236}">
              <a16:creationId xmlns:a16="http://schemas.microsoft.com/office/drawing/2014/main" id="{00000000-0008-0000-14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4" name="AutoShape 52" descr="times">
          <a:extLst>
            <a:ext uri="{FF2B5EF4-FFF2-40B4-BE49-F238E27FC236}">
              <a16:creationId xmlns:a16="http://schemas.microsoft.com/office/drawing/2014/main" id="{00000000-0008-0000-14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5" name="AutoShape 54" descr="times">
          <a:extLst>
            <a:ext uri="{FF2B5EF4-FFF2-40B4-BE49-F238E27FC236}">
              <a16:creationId xmlns:a16="http://schemas.microsoft.com/office/drawing/2014/main" id="{00000000-0008-0000-14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6" name="AutoShape 56" descr="times">
          <a:extLst>
            <a:ext uri="{FF2B5EF4-FFF2-40B4-BE49-F238E27FC236}">
              <a16:creationId xmlns:a16="http://schemas.microsoft.com/office/drawing/2014/main" id="{00000000-0008-0000-14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7" name="AutoShape 59" descr="times">
          <a:extLst>
            <a:ext uri="{FF2B5EF4-FFF2-40B4-BE49-F238E27FC236}">
              <a16:creationId xmlns:a16="http://schemas.microsoft.com/office/drawing/2014/main" id="{00000000-0008-0000-14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198" name="AutoShape 61" descr="times">
          <a:extLst>
            <a:ext uri="{FF2B5EF4-FFF2-40B4-BE49-F238E27FC236}">
              <a16:creationId xmlns:a16="http://schemas.microsoft.com/office/drawing/2014/main" id="{00000000-0008-0000-14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199" name="AutoShape 52" descr="times">
          <a:extLst>
            <a:ext uri="{FF2B5EF4-FFF2-40B4-BE49-F238E27FC236}">
              <a16:creationId xmlns:a16="http://schemas.microsoft.com/office/drawing/2014/main" id="{00000000-0008-0000-14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0" name="AutoShape 54" descr="times">
          <a:extLst>
            <a:ext uri="{FF2B5EF4-FFF2-40B4-BE49-F238E27FC236}">
              <a16:creationId xmlns:a16="http://schemas.microsoft.com/office/drawing/2014/main" id="{00000000-0008-0000-14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1" name="AutoShape 56" descr="times">
          <a:extLst>
            <a:ext uri="{FF2B5EF4-FFF2-40B4-BE49-F238E27FC236}">
              <a16:creationId xmlns:a16="http://schemas.microsoft.com/office/drawing/2014/main" id="{00000000-0008-0000-14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2" name="AutoShape 59" descr="times">
          <a:extLst>
            <a:ext uri="{FF2B5EF4-FFF2-40B4-BE49-F238E27FC236}">
              <a16:creationId xmlns:a16="http://schemas.microsoft.com/office/drawing/2014/main" id="{00000000-0008-0000-14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3" name="AutoShape 61" descr="times">
          <a:extLst>
            <a:ext uri="{FF2B5EF4-FFF2-40B4-BE49-F238E27FC236}">
              <a16:creationId xmlns:a16="http://schemas.microsoft.com/office/drawing/2014/main" id="{00000000-0008-0000-14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4" name="AutoShape 52" descr="times">
          <a:extLst>
            <a:ext uri="{FF2B5EF4-FFF2-40B4-BE49-F238E27FC236}">
              <a16:creationId xmlns:a16="http://schemas.microsoft.com/office/drawing/2014/main" id="{00000000-0008-0000-14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5" name="AutoShape 54" descr="times">
          <a:extLst>
            <a:ext uri="{FF2B5EF4-FFF2-40B4-BE49-F238E27FC236}">
              <a16:creationId xmlns:a16="http://schemas.microsoft.com/office/drawing/2014/main" id="{00000000-0008-0000-14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06" name="AutoShape 56" descr="times">
          <a:extLst>
            <a:ext uri="{FF2B5EF4-FFF2-40B4-BE49-F238E27FC236}">
              <a16:creationId xmlns:a16="http://schemas.microsoft.com/office/drawing/2014/main" id="{00000000-0008-0000-14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07" name="AutoShape 52" descr="times">
          <a:extLst>
            <a:ext uri="{FF2B5EF4-FFF2-40B4-BE49-F238E27FC236}">
              <a16:creationId xmlns:a16="http://schemas.microsoft.com/office/drawing/2014/main" id="{00000000-0008-0000-14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08" name="AutoShape 54" descr="times">
          <a:extLst>
            <a:ext uri="{FF2B5EF4-FFF2-40B4-BE49-F238E27FC236}">
              <a16:creationId xmlns:a16="http://schemas.microsoft.com/office/drawing/2014/main" id="{00000000-0008-0000-14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09" name="AutoShape 56" descr="times">
          <a:extLst>
            <a:ext uri="{FF2B5EF4-FFF2-40B4-BE49-F238E27FC236}">
              <a16:creationId xmlns:a16="http://schemas.microsoft.com/office/drawing/2014/main" id="{00000000-0008-0000-14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0" name="AutoShape 59" descr="times">
          <a:extLst>
            <a:ext uri="{FF2B5EF4-FFF2-40B4-BE49-F238E27FC236}">
              <a16:creationId xmlns:a16="http://schemas.microsoft.com/office/drawing/2014/main" id="{00000000-0008-0000-14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1" name="AutoShape 61" descr="times">
          <a:extLst>
            <a:ext uri="{FF2B5EF4-FFF2-40B4-BE49-F238E27FC236}">
              <a16:creationId xmlns:a16="http://schemas.microsoft.com/office/drawing/2014/main" id="{00000000-0008-0000-14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2" name="AutoShape 52" descr="times">
          <a:extLst>
            <a:ext uri="{FF2B5EF4-FFF2-40B4-BE49-F238E27FC236}">
              <a16:creationId xmlns:a16="http://schemas.microsoft.com/office/drawing/2014/main" id="{00000000-0008-0000-14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3" name="AutoShape 54" descr="times">
          <a:extLst>
            <a:ext uri="{FF2B5EF4-FFF2-40B4-BE49-F238E27FC236}">
              <a16:creationId xmlns:a16="http://schemas.microsoft.com/office/drawing/2014/main" id="{00000000-0008-0000-14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4" name="AutoShape 56" descr="times">
          <a:extLst>
            <a:ext uri="{FF2B5EF4-FFF2-40B4-BE49-F238E27FC236}">
              <a16:creationId xmlns:a16="http://schemas.microsoft.com/office/drawing/2014/main" id="{00000000-0008-0000-14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5" name="AutoShape 59" descr="times">
          <a:extLst>
            <a:ext uri="{FF2B5EF4-FFF2-40B4-BE49-F238E27FC236}">
              <a16:creationId xmlns:a16="http://schemas.microsoft.com/office/drawing/2014/main" id="{00000000-0008-0000-14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16" name="AutoShape 61" descr="times">
          <a:extLst>
            <a:ext uri="{FF2B5EF4-FFF2-40B4-BE49-F238E27FC236}">
              <a16:creationId xmlns:a16="http://schemas.microsoft.com/office/drawing/2014/main" id="{00000000-0008-0000-14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17" name="AutoShape 52" descr="times">
          <a:extLst>
            <a:ext uri="{FF2B5EF4-FFF2-40B4-BE49-F238E27FC236}">
              <a16:creationId xmlns:a16="http://schemas.microsoft.com/office/drawing/2014/main" id="{00000000-0008-0000-14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18" name="AutoShape 54" descr="times">
          <a:extLst>
            <a:ext uri="{FF2B5EF4-FFF2-40B4-BE49-F238E27FC236}">
              <a16:creationId xmlns:a16="http://schemas.microsoft.com/office/drawing/2014/main" id="{00000000-0008-0000-14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19" name="AutoShape 56" descr="times">
          <a:extLst>
            <a:ext uri="{FF2B5EF4-FFF2-40B4-BE49-F238E27FC236}">
              <a16:creationId xmlns:a16="http://schemas.microsoft.com/office/drawing/2014/main" id="{00000000-0008-0000-14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0" name="AutoShape 59" descr="times">
          <a:extLst>
            <a:ext uri="{FF2B5EF4-FFF2-40B4-BE49-F238E27FC236}">
              <a16:creationId xmlns:a16="http://schemas.microsoft.com/office/drawing/2014/main" id="{00000000-0008-0000-14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1" name="AutoShape 61" descr="times">
          <a:extLst>
            <a:ext uri="{FF2B5EF4-FFF2-40B4-BE49-F238E27FC236}">
              <a16:creationId xmlns:a16="http://schemas.microsoft.com/office/drawing/2014/main" id="{00000000-0008-0000-14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2" name="AutoShape 52" descr="times">
          <a:extLst>
            <a:ext uri="{FF2B5EF4-FFF2-40B4-BE49-F238E27FC236}">
              <a16:creationId xmlns:a16="http://schemas.microsoft.com/office/drawing/2014/main" id="{00000000-0008-0000-14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3" name="AutoShape 54" descr="times">
          <a:extLst>
            <a:ext uri="{FF2B5EF4-FFF2-40B4-BE49-F238E27FC236}">
              <a16:creationId xmlns:a16="http://schemas.microsoft.com/office/drawing/2014/main" id="{00000000-0008-0000-14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4" name="AutoShape 56" descr="times">
          <a:extLst>
            <a:ext uri="{FF2B5EF4-FFF2-40B4-BE49-F238E27FC236}">
              <a16:creationId xmlns:a16="http://schemas.microsoft.com/office/drawing/2014/main" id="{00000000-0008-0000-14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5" name="AutoShape 59" descr="times">
          <a:extLst>
            <a:ext uri="{FF2B5EF4-FFF2-40B4-BE49-F238E27FC236}">
              <a16:creationId xmlns:a16="http://schemas.microsoft.com/office/drawing/2014/main" id="{00000000-0008-0000-14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6" name="AutoShape 61" descr="times">
          <a:extLst>
            <a:ext uri="{FF2B5EF4-FFF2-40B4-BE49-F238E27FC236}">
              <a16:creationId xmlns:a16="http://schemas.microsoft.com/office/drawing/2014/main" id="{00000000-0008-0000-14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7" name="AutoShape 52" descr="times">
          <a:extLst>
            <a:ext uri="{FF2B5EF4-FFF2-40B4-BE49-F238E27FC236}">
              <a16:creationId xmlns:a16="http://schemas.microsoft.com/office/drawing/2014/main" id="{00000000-0008-0000-14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8" name="AutoShape 54" descr="times">
          <a:extLst>
            <a:ext uri="{FF2B5EF4-FFF2-40B4-BE49-F238E27FC236}">
              <a16:creationId xmlns:a16="http://schemas.microsoft.com/office/drawing/2014/main" id="{00000000-0008-0000-14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29" name="AutoShape 56" descr="times">
          <a:extLst>
            <a:ext uri="{FF2B5EF4-FFF2-40B4-BE49-F238E27FC236}">
              <a16:creationId xmlns:a16="http://schemas.microsoft.com/office/drawing/2014/main" id="{00000000-0008-0000-14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0" name="AutoShape 59" descr="times">
          <a:extLst>
            <a:ext uri="{FF2B5EF4-FFF2-40B4-BE49-F238E27FC236}">
              <a16:creationId xmlns:a16="http://schemas.microsoft.com/office/drawing/2014/main" id="{00000000-0008-0000-14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1" name="AutoShape 61" descr="times">
          <a:extLst>
            <a:ext uri="{FF2B5EF4-FFF2-40B4-BE49-F238E27FC236}">
              <a16:creationId xmlns:a16="http://schemas.microsoft.com/office/drawing/2014/main" id="{00000000-0008-0000-14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2" name="AutoShape 52" descr="times">
          <a:extLst>
            <a:ext uri="{FF2B5EF4-FFF2-40B4-BE49-F238E27FC236}">
              <a16:creationId xmlns:a16="http://schemas.microsoft.com/office/drawing/2014/main" id="{00000000-0008-0000-14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3" name="AutoShape 54" descr="times">
          <a:extLst>
            <a:ext uri="{FF2B5EF4-FFF2-40B4-BE49-F238E27FC236}">
              <a16:creationId xmlns:a16="http://schemas.microsoft.com/office/drawing/2014/main" id="{00000000-0008-0000-14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4" name="AutoShape 56" descr="times">
          <a:extLst>
            <a:ext uri="{FF2B5EF4-FFF2-40B4-BE49-F238E27FC236}">
              <a16:creationId xmlns:a16="http://schemas.microsoft.com/office/drawing/2014/main" id="{00000000-0008-0000-14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5" name="AutoShape 59" descr="times">
          <a:extLst>
            <a:ext uri="{FF2B5EF4-FFF2-40B4-BE49-F238E27FC236}">
              <a16:creationId xmlns:a16="http://schemas.microsoft.com/office/drawing/2014/main" id="{00000000-0008-0000-14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36" name="AutoShape 61" descr="times">
          <a:extLst>
            <a:ext uri="{FF2B5EF4-FFF2-40B4-BE49-F238E27FC236}">
              <a16:creationId xmlns:a16="http://schemas.microsoft.com/office/drawing/2014/main" id="{00000000-0008-0000-14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37" name="AutoShape 52" descr="times">
          <a:extLst>
            <a:ext uri="{FF2B5EF4-FFF2-40B4-BE49-F238E27FC236}">
              <a16:creationId xmlns:a16="http://schemas.microsoft.com/office/drawing/2014/main" id="{00000000-0008-0000-14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38" name="AutoShape 54" descr="times">
          <a:extLst>
            <a:ext uri="{FF2B5EF4-FFF2-40B4-BE49-F238E27FC236}">
              <a16:creationId xmlns:a16="http://schemas.microsoft.com/office/drawing/2014/main" id="{00000000-0008-0000-14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39" name="AutoShape 56" descr="times">
          <a:extLst>
            <a:ext uri="{FF2B5EF4-FFF2-40B4-BE49-F238E27FC236}">
              <a16:creationId xmlns:a16="http://schemas.microsoft.com/office/drawing/2014/main" id="{00000000-0008-0000-14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0" name="AutoShape 59" descr="times">
          <a:extLst>
            <a:ext uri="{FF2B5EF4-FFF2-40B4-BE49-F238E27FC236}">
              <a16:creationId xmlns:a16="http://schemas.microsoft.com/office/drawing/2014/main" id="{00000000-0008-0000-14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1" name="AutoShape 61" descr="times">
          <a:extLst>
            <a:ext uri="{FF2B5EF4-FFF2-40B4-BE49-F238E27FC236}">
              <a16:creationId xmlns:a16="http://schemas.microsoft.com/office/drawing/2014/main" id="{00000000-0008-0000-14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2" name="AutoShape 52" descr="times">
          <a:extLst>
            <a:ext uri="{FF2B5EF4-FFF2-40B4-BE49-F238E27FC236}">
              <a16:creationId xmlns:a16="http://schemas.microsoft.com/office/drawing/2014/main" id="{00000000-0008-0000-14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3" name="AutoShape 54" descr="times">
          <a:extLst>
            <a:ext uri="{FF2B5EF4-FFF2-40B4-BE49-F238E27FC236}">
              <a16:creationId xmlns:a16="http://schemas.microsoft.com/office/drawing/2014/main" id="{00000000-0008-0000-14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4" name="AutoShape 56" descr="times">
          <a:extLst>
            <a:ext uri="{FF2B5EF4-FFF2-40B4-BE49-F238E27FC236}">
              <a16:creationId xmlns:a16="http://schemas.microsoft.com/office/drawing/2014/main" id="{00000000-0008-0000-14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5" name="AutoShape 59" descr="times">
          <a:extLst>
            <a:ext uri="{FF2B5EF4-FFF2-40B4-BE49-F238E27FC236}">
              <a16:creationId xmlns:a16="http://schemas.microsoft.com/office/drawing/2014/main" id="{00000000-0008-0000-14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46" name="AutoShape 61" descr="times">
          <a:extLst>
            <a:ext uri="{FF2B5EF4-FFF2-40B4-BE49-F238E27FC236}">
              <a16:creationId xmlns:a16="http://schemas.microsoft.com/office/drawing/2014/main" id="{00000000-0008-0000-14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47" name="AutoShape 52" descr="times">
          <a:extLst>
            <a:ext uri="{FF2B5EF4-FFF2-40B4-BE49-F238E27FC236}">
              <a16:creationId xmlns:a16="http://schemas.microsoft.com/office/drawing/2014/main" id="{00000000-0008-0000-14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48" name="AutoShape 54" descr="times">
          <a:extLst>
            <a:ext uri="{FF2B5EF4-FFF2-40B4-BE49-F238E27FC236}">
              <a16:creationId xmlns:a16="http://schemas.microsoft.com/office/drawing/2014/main" id="{00000000-0008-0000-14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49" name="AutoShape 56" descr="times">
          <a:extLst>
            <a:ext uri="{FF2B5EF4-FFF2-40B4-BE49-F238E27FC236}">
              <a16:creationId xmlns:a16="http://schemas.microsoft.com/office/drawing/2014/main" id="{00000000-0008-0000-14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50" name="AutoShape 59" descr="times">
          <a:extLst>
            <a:ext uri="{FF2B5EF4-FFF2-40B4-BE49-F238E27FC236}">
              <a16:creationId xmlns:a16="http://schemas.microsoft.com/office/drawing/2014/main" id="{00000000-0008-0000-14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51" name="AutoShape 61" descr="times">
          <a:extLst>
            <a:ext uri="{FF2B5EF4-FFF2-40B4-BE49-F238E27FC236}">
              <a16:creationId xmlns:a16="http://schemas.microsoft.com/office/drawing/2014/main" id="{00000000-0008-0000-14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52" name="AutoShape 52" descr="times">
          <a:extLst>
            <a:ext uri="{FF2B5EF4-FFF2-40B4-BE49-F238E27FC236}">
              <a16:creationId xmlns:a16="http://schemas.microsoft.com/office/drawing/2014/main" id="{00000000-0008-0000-14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53" name="AutoShape 54" descr="times">
          <a:extLst>
            <a:ext uri="{FF2B5EF4-FFF2-40B4-BE49-F238E27FC236}">
              <a16:creationId xmlns:a16="http://schemas.microsoft.com/office/drawing/2014/main" id="{00000000-0008-0000-14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54" name="AutoShape 56" descr="times">
          <a:extLst>
            <a:ext uri="{FF2B5EF4-FFF2-40B4-BE49-F238E27FC236}">
              <a16:creationId xmlns:a16="http://schemas.microsoft.com/office/drawing/2014/main" id="{00000000-0008-0000-14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55" name="AutoShape 52" descr="times">
          <a:extLst>
            <a:ext uri="{FF2B5EF4-FFF2-40B4-BE49-F238E27FC236}">
              <a16:creationId xmlns:a16="http://schemas.microsoft.com/office/drawing/2014/main" id="{00000000-0008-0000-14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56" name="AutoShape 54" descr="times">
          <a:extLst>
            <a:ext uri="{FF2B5EF4-FFF2-40B4-BE49-F238E27FC236}">
              <a16:creationId xmlns:a16="http://schemas.microsoft.com/office/drawing/2014/main" id="{00000000-0008-0000-14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57" name="AutoShape 56" descr="times">
          <a:extLst>
            <a:ext uri="{FF2B5EF4-FFF2-40B4-BE49-F238E27FC236}">
              <a16:creationId xmlns:a16="http://schemas.microsoft.com/office/drawing/2014/main" id="{00000000-0008-0000-14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58" name="AutoShape 59" descr="times">
          <a:extLst>
            <a:ext uri="{FF2B5EF4-FFF2-40B4-BE49-F238E27FC236}">
              <a16:creationId xmlns:a16="http://schemas.microsoft.com/office/drawing/2014/main" id="{00000000-0008-0000-14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59" name="AutoShape 61" descr="times">
          <a:extLst>
            <a:ext uri="{FF2B5EF4-FFF2-40B4-BE49-F238E27FC236}">
              <a16:creationId xmlns:a16="http://schemas.microsoft.com/office/drawing/2014/main" id="{00000000-0008-0000-14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60" name="AutoShape 52" descr="times">
          <a:extLst>
            <a:ext uri="{FF2B5EF4-FFF2-40B4-BE49-F238E27FC236}">
              <a16:creationId xmlns:a16="http://schemas.microsoft.com/office/drawing/2014/main" id="{00000000-0008-0000-14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61" name="AutoShape 54" descr="times">
          <a:extLst>
            <a:ext uri="{FF2B5EF4-FFF2-40B4-BE49-F238E27FC236}">
              <a16:creationId xmlns:a16="http://schemas.microsoft.com/office/drawing/2014/main" id="{00000000-0008-0000-14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62" name="AutoShape 56" descr="times">
          <a:extLst>
            <a:ext uri="{FF2B5EF4-FFF2-40B4-BE49-F238E27FC236}">
              <a16:creationId xmlns:a16="http://schemas.microsoft.com/office/drawing/2014/main" id="{00000000-0008-0000-14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63" name="AutoShape 59" descr="times">
          <a:extLst>
            <a:ext uri="{FF2B5EF4-FFF2-40B4-BE49-F238E27FC236}">
              <a16:creationId xmlns:a16="http://schemas.microsoft.com/office/drawing/2014/main" id="{00000000-0008-0000-14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64" name="AutoShape 61" descr="times">
          <a:extLst>
            <a:ext uri="{FF2B5EF4-FFF2-40B4-BE49-F238E27FC236}">
              <a16:creationId xmlns:a16="http://schemas.microsoft.com/office/drawing/2014/main" id="{00000000-0008-0000-14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65" name="AutoShape 52" descr="times">
          <a:extLst>
            <a:ext uri="{FF2B5EF4-FFF2-40B4-BE49-F238E27FC236}">
              <a16:creationId xmlns:a16="http://schemas.microsoft.com/office/drawing/2014/main" id="{00000000-0008-0000-14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66" name="AutoShape 54" descr="times">
          <a:extLst>
            <a:ext uri="{FF2B5EF4-FFF2-40B4-BE49-F238E27FC236}">
              <a16:creationId xmlns:a16="http://schemas.microsoft.com/office/drawing/2014/main" id="{00000000-0008-0000-14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67" name="AutoShape 56" descr="times">
          <a:extLst>
            <a:ext uri="{FF2B5EF4-FFF2-40B4-BE49-F238E27FC236}">
              <a16:creationId xmlns:a16="http://schemas.microsoft.com/office/drawing/2014/main" id="{00000000-0008-0000-14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68" name="AutoShape 59" descr="times">
          <a:extLst>
            <a:ext uri="{FF2B5EF4-FFF2-40B4-BE49-F238E27FC236}">
              <a16:creationId xmlns:a16="http://schemas.microsoft.com/office/drawing/2014/main" id="{00000000-0008-0000-14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69" name="AutoShape 61" descr="times">
          <a:extLst>
            <a:ext uri="{FF2B5EF4-FFF2-40B4-BE49-F238E27FC236}">
              <a16:creationId xmlns:a16="http://schemas.microsoft.com/office/drawing/2014/main" id="{00000000-0008-0000-14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0" name="AutoShape 52" descr="times">
          <a:extLst>
            <a:ext uri="{FF2B5EF4-FFF2-40B4-BE49-F238E27FC236}">
              <a16:creationId xmlns:a16="http://schemas.microsoft.com/office/drawing/2014/main" id="{00000000-0008-0000-14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1" name="AutoShape 54" descr="times">
          <a:extLst>
            <a:ext uri="{FF2B5EF4-FFF2-40B4-BE49-F238E27FC236}">
              <a16:creationId xmlns:a16="http://schemas.microsoft.com/office/drawing/2014/main" id="{00000000-0008-0000-14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2" name="AutoShape 56" descr="times">
          <a:extLst>
            <a:ext uri="{FF2B5EF4-FFF2-40B4-BE49-F238E27FC236}">
              <a16:creationId xmlns:a16="http://schemas.microsoft.com/office/drawing/2014/main" id="{00000000-0008-0000-14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3" name="AutoShape 59" descr="times">
          <a:extLst>
            <a:ext uri="{FF2B5EF4-FFF2-40B4-BE49-F238E27FC236}">
              <a16:creationId xmlns:a16="http://schemas.microsoft.com/office/drawing/2014/main" id="{00000000-0008-0000-14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4" name="AutoShape 61" descr="times">
          <a:extLst>
            <a:ext uri="{FF2B5EF4-FFF2-40B4-BE49-F238E27FC236}">
              <a16:creationId xmlns:a16="http://schemas.microsoft.com/office/drawing/2014/main" id="{00000000-0008-0000-14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5" name="AutoShape 52" descr="times">
          <a:extLst>
            <a:ext uri="{FF2B5EF4-FFF2-40B4-BE49-F238E27FC236}">
              <a16:creationId xmlns:a16="http://schemas.microsoft.com/office/drawing/2014/main" id="{00000000-0008-0000-14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6" name="AutoShape 54" descr="times">
          <a:extLst>
            <a:ext uri="{FF2B5EF4-FFF2-40B4-BE49-F238E27FC236}">
              <a16:creationId xmlns:a16="http://schemas.microsoft.com/office/drawing/2014/main" id="{00000000-0008-0000-14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7" name="AutoShape 56" descr="times">
          <a:extLst>
            <a:ext uri="{FF2B5EF4-FFF2-40B4-BE49-F238E27FC236}">
              <a16:creationId xmlns:a16="http://schemas.microsoft.com/office/drawing/2014/main" id="{00000000-0008-0000-14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8" name="AutoShape 59" descr="times">
          <a:extLst>
            <a:ext uri="{FF2B5EF4-FFF2-40B4-BE49-F238E27FC236}">
              <a16:creationId xmlns:a16="http://schemas.microsoft.com/office/drawing/2014/main" id="{00000000-0008-0000-14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79" name="AutoShape 61" descr="times">
          <a:extLst>
            <a:ext uri="{FF2B5EF4-FFF2-40B4-BE49-F238E27FC236}">
              <a16:creationId xmlns:a16="http://schemas.microsoft.com/office/drawing/2014/main" id="{00000000-0008-0000-14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80" name="AutoShape 52" descr="times">
          <a:extLst>
            <a:ext uri="{FF2B5EF4-FFF2-40B4-BE49-F238E27FC236}">
              <a16:creationId xmlns:a16="http://schemas.microsoft.com/office/drawing/2014/main" id="{00000000-0008-0000-14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81" name="AutoShape 54" descr="times">
          <a:extLst>
            <a:ext uri="{FF2B5EF4-FFF2-40B4-BE49-F238E27FC236}">
              <a16:creationId xmlns:a16="http://schemas.microsoft.com/office/drawing/2014/main" id="{00000000-0008-0000-14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82" name="AutoShape 56" descr="times">
          <a:extLst>
            <a:ext uri="{FF2B5EF4-FFF2-40B4-BE49-F238E27FC236}">
              <a16:creationId xmlns:a16="http://schemas.microsoft.com/office/drawing/2014/main" id="{00000000-0008-0000-14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83" name="AutoShape 59" descr="times">
          <a:extLst>
            <a:ext uri="{FF2B5EF4-FFF2-40B4-BE49-F238E27FC236}">
              <a16:creationId xmlns:a16="http://schemas.microsoft.com/office/drawing/2014/main" id="{00000000-0008-0000-14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84" name="AutoShape 61" descr="times">
          <a:extLst>
            <a:ext uri="{FF2B5EF4-FFF2-40B4-BE49-F238E27FC236}">
              <a16:creationId xmlns:a16="http://schemas.microsoft.com/office/drawing/2014/main" id="{00000000-0008-0000-14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85" name="AutoShape 52" descr="times">
          <a:extLst>
            <a:ext uri="{FF2B5EF4-FFF2-40B4-BE49-F238E27FC236}">
              <a16:creationId xmlns:a16="http://schemas.microsoft.com/office/drawing/2014/main" id="{00000000-0008-0000-14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86" name="AutoShape 54" descr="times">
          <a:extLst>
            <a:ext uri="{FF2B5EF4-FFF2-40B4-BE49-F238E27FC236}">
              <a16:creationId xmlns:a16="http://schemas.microsoft.com/office/drawing/2014/main" id="{00000000-0008-0000-14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87" name="AutoShape 56" descr="times">
          <a:extLst>
            <a:ext uri="{FF2B5EF4-FFF2-40B4-BE49-F238E27FC236}">
              <a16:creationId xmlns:a16="http://schemas.microsoft.com/office/drawing/2014/main" id="{00000000-0008-0000-14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88" name="AutoShape 59" descr="times">
          <a:extLst>
            <a:ext uri="{FF2B5EF4-FFF2-40B4-BE49-F238E27FC236}">
              <a16:creationId xmlns:a16="http://schemas.microsoft.com/office/drawing/2014/main" id="{00000000-0008-0000-14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89" name="AutoShape 61" descr="times">
          <a:extLst>
            <a:ext uri="{FF2B5EF4-FFF2-40B4-BE49-F238E27FC236}">
              <a16:creationId xmlns:a16="http://schemas.microsoft.com/office/drawing/2014/main" id="{00000000-0008-0000-14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90" name="AutoShape 52" descr="times">
          <a:extLst>
            <a:ext uri="{FF2B5EF4-FFF2-40B4-BE49-F238E27FC236}">
              <a16:creationId xmlns:a16="http://schemas.microsoft.com/office/drawing/2014/main" id="{00000000-0008-0000-14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91" name="AutoShape 54" descr="times">
          <a:extLst>
            <a:ext uri="{FF2B5EF4-FFF2-40B4-BE49-F238E27FC236}">
              <a16:creationId xmlns:a16="http://schemas.microsoft.com/office/drawing/2014/main" id="{00000000-0008-0000-14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92" name="AutoShape 56" descr="times">
          <a:extLst>
            <a:ext uri="{FF2B5EF4-FFF2-40B4-BE49-F238E27FC236}">
              <a16:creationId xmlns:a16="http://schemas.microsoft.com/office/drawing/2014/main" id="{00000000-0008-0000-14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93" name="AutoShape 59" descr="times">
          <a:extLst>
            <a:ext uri="{FF2B5EF4-FFF2-40B4-BE49-F238E27FC236}">
              <a16:creationId xmlns:a16="http://schemas.microsoft.com/office/drawing/2014/main" id="{00000000-0008-0000-14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0</xdr:rowOff>
    </xdr:to>
    <xdr:sp macro="" textlink="">
      <xdr:nvSpPr>
        <xdr:cNvPr id="2294" name="AutoShape 61" descr="times">
          <a:extLst>
            <a:ext uri="{FF2B5EF4-FFF2-40B4-BE49-F238E27FC236}">
              <a16:creationId xmlns:a16="http://schemas.microsoft.com/office/drawing/2014/main" id="{00000000-0008-0000-14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95" name="AutoShape 52" descr="times">
          <a:extLst>
            <a:ext uri="{FF2B5EF4-FFF2-40B4-BE49-F238E27FC236}">
              <a16:creationId xmlns:a16="http://schemas.microsoft.com/office/drawing/2014/main" id="{00000000-0008-0000-14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96" name="AutoShape 54" descr="times">
          <a:extLst>
            <a:ext uri="{FF2B5EF4-FFF2-40B4-BE49-F238E27FC236}">
              <a16:creationId xmlns:a16="http://schemas.microsoft.com/office/drawing/2014/main" id="{00000000-0008-0000-14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97" name="AutoShape 56" descr="times">
          <a:extLst>
            <a:ext uri="{FF2B5EF4-FFF2-40B4-BE49-F238E27FC236}">
              <a16:creationId xmlns:a16="http://schemas.microsoft.com/office/drawing/2014/main" id="{00000000-0008-0000-14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98" name="AutoShape 59" descr="times">
          <a:extLst>
            <a:ext uri="{FF2B5EF4-FFF2-40B4-BE49-F238E27FC236}">
              <a16:creationId xmlns:a16="http://schemas.microsoft.com/office/drawing/2014/main" id="{00000000-0008-0000-14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299" name="AutoShape 61" descr="times">
          <a:extLst>
            <a:ext uri="{FF2B5EF4-FFF2-40B4-BE49-F238E27FC236}">
              <a16:creationId xmlns:a16="http://schemas.microsoft.com/office/drawing/2014/main" id="{00000000-0008-0000-14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300" name="AutoShape 52" descr="times">
          <a:extLst>
            <a:ext uri="{FF2B5EF4-FFF2-40B4-BE49-F238E27FC236}">
              <a16:creationId xmlns:a16="http://schemas.microsoft.com/office/drawing/2014/main" id="{00000000-0008-0000-14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301" name="AutoShape 54" descr="times">
          <a:extLst>
            <a:ext uri="{FF2B5EF4-FFF2-40B4-BE49-F238E27FC236}">
              <a16:creationId xmlns:a16="http://schemas.microsoft.com/office/drawing/2014/main" id="{00000000-0008-0000-14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54</xdr:row>
      <xdr:rowOff>0</xdr:rowOff>
    </xdr:from>
    <xdr:to>
      <xdr:col>13</xdr:col>
      <xdr:colOff>152400</xdr:colOff>
      <xdr:row>66</xdr:row>
      <xdr:rowOff>47625</xdr:rowOff>
    </xdr:to>
    <xdr:sp macro="" textlink="">
      <xdr:nvSpPr>
        <xdr:cNvPr id="2302" name="AutoShape 56" descr="times">
          <a:extLst>
            <a:ext uri="{FF2B5EF4-FFF2-40B4-BE49-F238E27FC236}">
              <a16:creationId xmlns:a16="http://schemas.microsoft.com/office/drawing/2014/main" id="{00000000-0008-0000-14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13573125" y="17021175"/>
          <a:ext cx="1162050" cy="332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54</xdr:row>
      <xdr:rowOff>0</xdr:rowOff>
    </xdr:from>
    <xdr:ext cx="266700" cy="752475"/>
    <xdr:sp macro="" textlink="">
      <xdr:nvSpPr>
        <xdr:cNvPr id="2303" name="AutoShape 54" descr="times">
          <a:extLst>
            <a:ext uri="{FF2B5EF4-FFF2-40B4-BE49-F238E27FC236}">
              <a16:creationId xmlns:a16="http://schemas.microsoft.com/office/drawing/2014/main" id="{00000000-0008-0000-14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819650" y="19050000"/>
          <a:ext cx="266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38099</xdr:rowOff>
    </xdr:from>
    <xdr:to>
      <xdr:col>1</xdr:col>
      <xdr:colOff>876300</xdr:colOff>
      <xdr:row>4</xdr:row>
      <xdr:rowOff>133349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99"/>
          <a:ext cx="13811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47627</xdr:colOff>
      <xdr:row>0</xdr:row>
      <xdr:rowOff>238125</xdr:rowOff>
    </xdr:from>
    <xdr:ext cx="1247774" cy="10572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38125"/>
          <a:ext cx="1247774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142875</xdr:rowOff>
    </xdr:from>
    <xdr:to>
      <xdr:col>1</xdr:col>
      <xdr:colOff>828676</xdr:colOff>
      <xdr:row>3</xdr:row>
      <xdr:rowOff>409574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2875"/>
          <a:ext cx="1152526" cy="1171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1</xdr:col>
      <xdr:colOff>857250</xdr:colOff>
      <xdr:row>3</xdr:row>
      <xdr:rowOff>333375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715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114300</xdr:rowOff>
    </xdr:from>
    <xdr:to>
      <xdr:col>1</xdr:col>
      <xdr:colOff>838200</xdr:colOff>
      <xdr:row>4</xdr:row>
      <xdr:rowOff>19050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4300"/>
          <a:ext cx="1219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1</xdr:col>
      <xdr:colOff>866775</xdr:colOff>
      <xdr:row>4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1247775" cy="1209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133350</xdr:rowOff>
    </xdr:from>
    <xdr:to>
      <xdr:col>1</xdr:col>
      <xdr:colOff>790576</xdr:colOff>
      <xdr:row>3</xdr:row>
      <xdr:rowOff>390525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3350"/>
          <a:ext cx="12573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105833</xdr:rowOff>
    </xdr:from>
    <xdr:to>
      <xdr:col>1</xdr:col>
      <xdr:colOff>984250</xdr:colOff>
      <xdr:row>4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05833"/>
          <a:ext cx="1291167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209550</xdr:rowOff>
    </xdr:from>
    <xdr:to>
      <xdr:col>1</xdr:col>
      <xdr:colOff>600075</xdr:colOff>
      <xdr:row>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"/>
          <a:ext cx="12287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133350</xdr:rowOff>
    </xdr:from>
    <xdr:to>
      <xdr:col>1</xdr:col>
      <xdr:colOff>781050</xdr:colOff>
      <xdr:row>4</xdr:row>
      <xdr:rowOff>161925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3350"/>
          <a:ext cx="11811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104775</xdr:rowOff>
    </xdr:from>
    <xdr:to>
      <xdr:col>1</xdr:col>
      <xdr:colOff>762000</xdr:colOff>
      <xdr:row>3</xdr:row>
      <xdr:rowOff>285750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11334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85724</xdr:rowOff>
    </xdr:from>
    <xdr:to>
      <xdr:col>1</xdr:col>
      <xdr:colOff>952500</xdr:colOff>
      <xdr:row>2</xdr:row>
      <xdr:rowOff>600074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4"/>
          <a:ext cx="1343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1</xdr:col>
      <xdr:colOff>866775</xdr:colOff>
      <xdr:row>3</xdr:row>
      <xdr:rowOff>342900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12477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981075</xdr:colOff>
      <xdr:row>4</xdr:row>
      <xdr:rowOff>19050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3811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1095375</xdr:colOff>
      <xdr:row>4</xdr:row>
      <xdr:rowOff>219075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14287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1</xdr:col>
      <xdr:colOff>1038225</xdr:colOff>
      <xdr:row>4</xdr:row>
      <xdr:rowOff>171450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5"/>
          <a:ext cx="14478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133350</xdr:rowOff>
    </xdr:from>
    <xdr:to>
      <xdr:col>1</xdr:col>
      <xdr:colOff>942976</xdr:colOff>
      <xdr:row>2</xdr:row>
      <xdr:rowOff>714375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33350"/>
          <a:ext cx="13335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133350</xdr:rowOff>
    </xdr:from>
    <xdr:to>
      <xdr:col>1</xdr:col>
      <xdr:colOff>904875</xdr:colOff>
      <xdr:row>2</xdr:row>
      <xdr:rowOff>657225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12858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&#7843;ng%20gi&#225;\B&#7842;NG%20GI&#193;%20M&#7898;I%20(Th&#234;m%20gi&#225;%20vaccin%20ng&#224;y%2004.03.202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K"/>
      <sheetName val="XN "/>
      <sheetName val="DT "/>
      <sheetName val="phong (moi)"/>
      <sheetName val="TC "/>
      <sheetName val="KHAM BENH"/>
      <sheetName val="BANG GIA TONG HOP"/>
      <sheetName val="NHI "/>
      <sheetName val="CCNV (m)"/>
      <sheetName val="CCNV"/>
      <sheetName val="NOI"/>
      <sheetName val="NSOI"/>
      <sheetName val="NHA"/>
      <sheetName val="Mat "/>
      <sheetName val="phaco"/>
      <sheetName val="TMH"/>
      <sheetName val="NHA (TM) "/>
      <sheetName val="SAN "/>
      <sheetName val="ĐY-VLTL "/>
      <sheetName val="NGOAI "/>
      <sheetName val="XQ"/>
      <sheetName val="MRI NTK"/>
      <sheetName val="MRI 1A"/>
      <sheetName val="XN COVID"/>
      <sheetName val="SA "/>
      <sheetName val="CT"/>
      <sheetName val="XN gui mau"/>
      <sheetName val="Tây thanh"/>
      <sheetName val="van chuyen"/>
      <sheetName val="CPVC DV"/>
      <sheetName val="CPVC BHYT"/>
      <sheetName val="Sheet2"/>
      <sheetName val="Sheet3"/>
      <sheetName val="Sheet4"/>
      <sheetName val="Sheet1"/>
    </sheetNames>
    <sheetDataSet>
      <sheetData sheetId="0">
        <row r="13">
          <cell r="E13">
            <v>70000</v>
          </cell>
        </row>
      </sheetData>
      <sheetData sheetId="1">
        <row r="9">
          <cell r="D9">
            <v>46200</v>
          </cell>
        </row>
      </sheetData>
      <sheetData sheetId="2">
        <row r="10">
          <cell r="C10">
            <v>25000</v>
          </cell>
        </row>
      </sheetData>
      <sheetData sheetId="3">
        <row r="14">
          <cell r="C14" t="str">
            <v>325.000 ñ/người/ngaøy</v>
          </cell>
        </row>
        <row r="105">
          <cell r="B105" t="str">
            <v>GIÁ TẠM ỨNG</v>
          </cell>
        </row>
        <row r="106">
          <cell r="B106" t="str">
            <v>Thực hiện theo đúng qui định đã ban hành. Áp dụng cho cả bệnh nhân dịch vụ và BN BHYT</v>
          </cell>
        </row>
        <row r="107">
          <cell r="B107" t="str">
            <v>KHÁC</v>
          </cell>
        </row>
        <row r="108">
          <cell r="A108">
            <v>1</v>
          </cell>
          <cell r="B108" t="str">
            <v>Ghế bố cho thân nhân</v>
          </cell>
        </row>
        <row r="109">
          <cell r="A109">
            <v>2</v>
          </cell>
          <cell r="B109" t="str">
            <v>Thay ra giường thêm</v>
          </cell>
        </row>
      </sheetData>
      <sheetData sheetId="4">
        <row r="9">
          <cell r="D9">
            <v>35000</v>
          </cell>
        </row>
      </sheetData>
      <sheetData sheetId="5">
        <row r="9">
          <cell r="C9">
            <v>34500</v>
          </cell>
        </row>
      </sheetData>
      <sheetData sheetId="6" refreshError="1"/>
      <sheetData sheetId="7">
        <row r="9">
          <cell r="C9">
            <v>34500</v>
          </cell>
        </row>
      </sheetData>
      <sheetData sheetId="8">
        <row r="8">
          <cell r="D8">
            <v>479000</v>
          </cell>
        </row>
      </sheetData>
      <sheetData sheetId="9">
        <row r="9">
          <cell r="C9">
            <v>458000</v>
          </cell>
        </row>
      </sheetData>
      <sheetData sheetId="10">
        <row r="8">
          <cell r="B8" t="str">
            <v>Khám nội theo yêu cầu</v>
          </cell>
        </row>
      </sheetData>
      <sheetData sheetId="11">
        <row r="9">
          <cell r="C9">
            <v>244000</v>
          </cell>
        </row>
      </sheetData>
      <sheetData sheetId="12">
        <row r="10">
          <cell r="C10">
            <v>37300</v>
          </cell>
          <cell r="D10">
            <v>37300</v>
          </cell>
          <cell r="E10">
            <v>45000</v>
          </cell>
        </row>
        <row r="11">
          <cell r="D11">
            <v>37300</v>
          </cell>
          <cell r="E11">
            <v>45000</v>
          </cell>
        </row>
        <row r="12">
          <cell r="D12">
            <v>207000</v>
          </cell>
          <cell r="E12">
            <v>300000</v>
          </cell>
        </row>
        <row r="13">
          <cell r="D13">
            <v>207000</v>
          </cell>
          <cell r="E13">
            <v>220000</v>
          </cell>
        </row>
        <row r="14">
          <cell r="D14">
            <v>207000</v>
          </cell>
          <cell r="E14">
            <v>220000</v>
          </cell>
        </row>
        <row r="15">
          <cell r="D15">
            <v>102000</v>
          </cell>
          <cell r="E15">
            <v>110000</v>
          </cell>
        </row>
        <row r="16">
          <cell r="D16">
            <v>342000</v>
          </cell>
          <cell r="E16">
            <v>355000</v>
          </cell>
        </row>
        <row r="17">
          <cell r="D17">
            <v>342000</v>
          </cell>
          <cell r="E17">
            <v>355000</v>
          </cell>
        </row>
        <row r="18">
          <cell r="D18">
            <v>342000</v>
          </cell>
          <cell r="E18">
            <v>600000</v>
          </cell>
        </row>
        <row r="19">
          <cell r="D19">
            <v>342000</v>
          </cell>
          <cell r="E19">
            <v>600000</v>
          </cell>
        </row>
        <row r="20">
          <cell r="D20">
            <v>337000</v>
          </cell>
          <cell r="E20">
            <v>350000</v>
          </cell>
        </row>
        <row r="21">
          <cell r="D21">
            <v>158000</v>
          </cell>
          <cell r="E21">
            <v>170000</v>
          </cell>
        </row>
        <row r="22">
          <cell r="D22">
            <v>190000</v>
          </cell>
          <cell r="E22">
            <v>200000</v>
          </cell>
        </row>
        <row r="23">
          <cell r="D23">
            <v>134000</v>
          </cell>
          <cell r="E23">
            <v>200000</v>
          </cell>
        </row>
        <row r="24">
          <cell r="D24">
            <v>77000</v>
          </cell>
          <cell r="E24">
            <v>85000</v>
          </cell>
        </row>
        <row r="25">
          <cell r="D25">
            <v>74000</v>
          </cell>
          <cell r="E25">
            <v>85000</v>
          </cell>
        </row>
        <row r="26">
          <cell r="D26">
            <v>129000</v>
          </cell>
          <cell r="E26">
            <v>140000</v>
          </cell>
        </row>
        <row r="27">
          <cell r="D27">
            <v>103000</v>
          </cell>
          <cell r="E27">
            <v>115000</v>
          </cell>
        </row>
        <row r="28">
          <cell r="D28">
            <v>535000</v>
          </cell>
          <cell r="E28">
            <v>550000</v>
          </cell>
        </row>
        <row r="29">
          <cell r="D29">
            <v>750000</v>
          </cell>
          <cell r="E29">
            <v>800000</v>
          </cell>
        </row>
        <row r="30">
          <cell r="D30">
            <v>178000</v>
          </cell>
          <cell r="E30">
            <v>190000</v>
          </cell>
        </row>
        <row r="31">
          <cell r="D31">
            <v>237000</v>
          </cell>
          <cell r="E31">
            <v>250000</v>
          </cell>
        </row>
        <row r="32">
          <cell r="D32">
            <v>257000</v>
          </cell>
          <cell r="E32">
            <v>270000</v>
          </cell>
        </row>
        <row r="33">
          <cell r="D33">
            <v>305000</v>
          </cell>
          <cell r="E33">
            <v>320000</v>
          </cell>
        </row>
        <row r="34">
          <cell r="D34">
            <v>300000</v>
          </cell>
          <cell r="E34">
            <v>400000</v>
          </cell>
        </row>
        <row r="35">
          <cell r="D35">
            <v>32900</v>
          </cell>
          <cell r="E35">
            <v>40000</v>
          </cell>
        </row>
        <row r="36">
          <cell r="D36">
            <v>110000</v>
          </cell>
          <cell r="E36">
            <v>120000</v>
          </cell>
        </row>
      </sheetData>
      <sheetData sheetId="13">
        <row r="9">
          <cell r="D9">
            <v>9900</v>
          </cell>
        </row>
      </sheetData>
      <sheetData sheetId="14" refreshError="1"/>
      <sheetData sheetId="15">
        <row r="10">
          <cell r="E10">
            <v>27400</v>
          </cell>
        </row>
      </sheetData>
      <sheetData sheetId="16">
        <row r="10">
          <cell r="C10" t="str">
            <v>250.000 / Raêng</v>
          </cell>
        </row>
      </sheetData>
      <sheetData sheetId="17">
        <row r="10">
          <cell r="C10">
            <v>34500</v>
          </cell>
        </row>
      </sheetData>
      <sheetData sheetId="18">
        <row r="11">
          <cell r="D11">
            <v>34500</v>
          </cell>
        </row>
      </sheetData>
      <sheetData sheetId="19">
        <row r="8">
          <cell r="C8">
            <v>32900</v>
          </cell>
        </row>
      </sheetData>
      <sheetData sheetId="20">
        <row r="8">
          <cell r="C8">
            <v>65400</v>
          </cell>
        </row>
      </sheetData>
      <sheetData sheetId="21" refreshError="1"/>
      <sheetData sheetId="22" refreshError="1"/>
      <sheetData sheetId="23" refreshError="1"/>
      <sheetData sheetId="24">
        <row r="10">
          <cell r="C10">
            <v>43900</v>
          </cell>
        </row>
      </sheetData>
      <sheetData sheetId="25">
        <row r="9">
          <cell r="C9">
            <v>522000</v>
          </cell>
        </row>
      </sheetData>
      <sheetData sheetId="26">
        <row r="10">
          <cell r="C10">
            <v>95000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55"/>
  <sheetViews>
    <sheetView workbookViewId="0">
      <selection sqref="A1:XFD1048576"/>
    </sheetView>
  </sheetViews>
  <sheetFormatPr defaultRowHeight="15" x14ac:dyDescent="0.25"/>
  <cols>
    <col min="1" max="1" width="5.7109375" style="586" customWidth="1"/>
    <col min="2" max="2" width="58.28515625" style="586" customWidth="1"/>
    <col min="3" max="5" width="11.85546875" style="586" customWidth="1"/>
    <col min="6" max="6" width="12.7109375" style="586" customWidth="1"/>
    <col min="7" max="7" width="20.42578125" style="586" hidden="1" customWidth="1"/>
    <col min="8" max="8" width="14.42578125" style="586" customWidth="1"/>
    <col min="9" max="9" width="15" style="586" customWidth="1"/>
    <col min="10" max="10" width="12.28515625" style="586" customWidth="1"/>
    <col min="11" max="11" width="12.7109375" style="586" customWidth="1"/>
    <col min="12" max="12" width="13" style="586" customWidth="1"/>
    <col min="13" max="13" width="11.5703125" style="586" customWidth="1"/>
    <col min="14" max="14" width="13.42578125" style="586" customWidth="1"/>
    <col min="15" max="15" width="9.140625" style="586"/>
    <col min="16" max="16" width="9.85546875" style="586" bestFit="1" customWidth="1"/>
    <col min="17" max="256" width="9.140625" style="586"/>
    <col min="257" max="257" width="6.5703125" style="586" customWidth="1"/>
    <col min="258" max="258" width="63.7109375" style="586" customWidth="1"/>
    <col min="259" max="260" width="13.42578125" style="586" customWidth="1"/>
    <col min="261" max="261" width="13.85546875" style="586" customWidth="1"/>
    <col min="262" max="262" width="21.7109375" style="586" customWidth="1"/>
    <col min="263" max="263" width="20.42578125" style="586" customWidth="1"/>
    <col min="264" max="264" width="12.28515625" style="586" customWidth="1"/>
    <col min="265" max="265" width="15.42578125" style="586" customWidth="1"/>
    <col min="266" max="266" width="14.5703125" style="586" customWidth="1"/>
    <col min="267" max="267" width="16.140625" style="586" customWidth="1"/>
    <col min="268" max="268" width="16.28515625" style="586" customWidth="1"/>
    <col min="269" max="269" width="11.5703125" style="586" customWidth="1"/>
    <col min="270" max="270" width="17.85546875" style="586" customWidth="1"/>
    <col min="271" max="271" width="9.140625" style="586"/>
    <col min="272" max="272" width="9.85546875" style="586" bestFit="1" customWidth="1"/>
    <col min="273" max="512" width="9.140625" style="586"/>
    <col min="513" max="513" width="6.5703125" style="586" customWidth="1"/>
    <col min="514" max="514" width="63.7109375" style="586" customWidth="1"/>
    <col min="515" max="516" width="13.42578125" style="586" customWidth="1"/>
    <col min="517" max="517" width="13.85546875" style="586" customWidth="1"/>
    <col min="518" max="518" width="21.7109375" style="586" customWidth="1"/>
    <col min="519" max="519" width="20.42578125" style="586" customWidth="1"/>
    <col min="520" max="520" width="12.28515625" style="586" customWidth="1"/>
    <col min="521" max="521" width="15.42578125" style="586" customWidth="1"/>
    <col min="522" max="522" width="14.5703125" style="586" customWidth="1"/>
    <col min="523" max="523" width="16.140625" style="586" customWidth="1"/>
    <col min="524" max="524" width="16.28515625" style="586" customWidth="1"/>
    <col min="525" max="525" width="11.5703125" style="586" customWidth="1"/>
    <col min="526" max="526" width="17.85546875" style="586" customWidth="1"/>
    <col min="527" max="527" width="9.140625" style="586"/>
    <col min="528" max="528" width="9.85546875" style="586" bestFit="1" customWidth="1"/>
    <col min="529" max="768" width="9.140625" style="586"/>
    <col min="769" max="769" width="6.5703125" style="586" customWidth="1"/>
    <col min="770" max="770" width="63.7109375" style="586" customWidth="1"/>
    <col min="771" max="772" width="13.42578125" style="586" customWidth="1"/>
    <col min="773" max="773" width="13.85546875" style="586" customWidth="1"/>
    <col min="774" max="774" width="21.7109375" style="586" customWidth="1"/>
    <col min="775" max="775" width="20.42578125" style="586" customWidth="1"/>
    <col min="776" max="776" width="12.28515625" style="586" customWidth="1"/>
    <col min="777" max="777" width="15.42578125" style="586" customWidth="1"/>
    <col min="778" max="778" width="14.5703125" style="586" customWidth="1"/>
    <col min="779" max="779" width="16.140625" style="586" customWidth="1"/>
    <col min="780" max="780" width="16.28515625" style="586" customWidth="1"/>
    <col min="781" max="781" width="11.5703125" style="586" customWidth="1"/>
    <col min="782" max="782" width="17.85546875" style="586" customWidth="1"/>
    <col min="783" max="783" width="9.140625" style="586"/>
    <col min="784" max="784" width="9.85546875" style="586" bestFit="1" customWidth="1"/>
    <col min="785" max="1024" width="9.140625" style="586"/>
    <col min="1025" max="1025" width="6.5703125" style="586" customWidth="1"/>
    <col min="1026" max="1026" width="63.7109375" style="586" customWidth="1"/>
    <col min="1027" max="1028" width="13.42578125" style="586" customWidth="1"/>
    <col min="1029" max="1029" width="13.85546875" style="586" customWidth="1"/>
    <col min="1030" max="1030" width="21.7109375" style="586" customWidth="1"/>
    <col min="1031" max="1031" width="20.42578125" style="586" customWidth="1"/>
    <col min="1032" max="1032" width="12.28515625" style="586" customWidth="1"/>
    <col min="1033" max="1033" width="15.42578125" style="586" customWidth="1"/>
    <col min="1034" max="1034" width="14.5703125" style="586" customWidth="1"/>
    <col min="1035" max="1035" width="16.140625" style="586" customWidth="1"/>
    <col min="1036" max="1036" width="16.28515625" style="586" customWidth="1"/>
    <col min="1037" max="1037" width="11.5703125" style="586" customWidth="1"/>
    <col min="1038" max="1038" width="17.85546875" style="586" customWidth="1"/>
    <col min="1039" max="1039" width="9.140625" style="586"/>
    <col min="1040" max="1040" width="9.85546875" style="586" bestFit="1" customWidth="1"/>
    <col min="1041" max="1280" width="9.140625" style="586"/>
    <col min="1281" max="1281" width="6.5703125" style="586" customWidth="1"/>
    <col min="1282" max="1282" width="63.7109375" style="586" customWidth="1"/>
    <col min="1283" max="1284" width="13.42578125" style="586" customWidth="1"/>
    <col min="1285" max="1285" width="13.85546875" style="586" customWidth="1"/>
    <col min="1286" max="1286" width="21.7109375" style="586" customWidth="1"/>
    <col min="1287" max="1287" width="20.42578125" style="586" customWidth="1"/>
    <col min="1288" max="1288" width="12.28515625" style="586" customWidth="1"/>
    <col min="1289" max="1289" width="15.42578125" style="586" customWidth="1"/>
    <col min="1290" max="1290" width="14.5703125" style="586" customWidth="1"/>
    <col min="1291" max="1291" width="16.140625" style="586" customWidth="1"/>
    <col min="1292" max="1292" width="16.28515625" style="586" customWidth="1"/>
    <col min="1293" max="1293" width="11.5703125" style="586" customWidth="1"/>
    <col min="1294" max="1294" width="17.85546875" style="586" customWidth="1"/>
    <col min="1295" max="1295" width="9.140625" style="586"/>
    <col min="1296" max="1296" width="9.85546875" style="586" bestFit="1" customWidth="1"/>
    <col min="1297" max="1536" width="9.140625" style="586"/>
    <col min="1537" max="1537" width="6.5703125" style="586" customWidth="1"/>
    <col min="1538" max="1538" width="63.7109375" style="586" customWidth="1"/>
    <col min="1539" max="1540" width="13.42578125" style="586" customWidth="1"/>
    <col min="1541" max="1541" width="13.85546875" style="586" customWidth="1"/>
    <col min="1542" max="1542" width="21.7109375" style="586" customWidth="1"/>
    <col min="1543" max="1543" width="20.42578125" style="586" customWidth="1"/>
    <col min="1544" max="1544" width="12.28515625" style="586" customWidth="1"/>
    <col min="1545" max="1545" width="15.42578125" style="586" customWidth="1"/>
    <col min="1546" max="1546" width="14.5703125" style="586" customWidth="1"/>
    <col min="1547" max="1547" width="16.140625" style="586" customWidth="1"/>
    <col min="1548" max="1548" width="16.28515625" style="586" customWidth="1"/>
    <col min="1549" max="1549" width="11.5703125" style="586" customWidth="1"/>
    <col min="1550" max="1550" width="17.85546875" style="586" customWidth="1"/>
    <col min="1551" max="1551" width="9.140625" style="586"/>
    <col min="1552" max="1552" width="9.85546875" style="586" bestFit="1" customWidth="1"/>
    <col min="1553" max="1792" width="9.140625" style="586"/>
    <col min="1793" max="1793" width="6.5703125" style="586" customWidth="1"/>
    <col min="1794" max="1794" width="63.7109375" style="586" customWidth="1"/>
    <col min="1795" max="1796" width="13.42578125" style="586" customWidth="1"/>
    <col min="1797" max="1797" width="13.85546875" style="586" customWidth="1"/>
    <col min="1798" max="1798" width="21.7109375" style="586" customWidth="1"/>
    <col min="1799" max="1799" width="20.42578125" style="586" customWidth="1"/>
    <col min="1800" max="1800" width="12.28515625" style="586" customWidth="1"/>
    <col min="1801" max="1801" width="15.42578125" style="586" customWidth="1"/>
    <col min="1802" max="1802" width="14.5703125" style="586" customWidth="1"/>
    <col min="1803" max="1803" width="16.140625" style="586" customWidth="1"/>
    <col min="1804" max="1804" width="16.28515625" style="586" customWidth="1"/>
    <col min="1805" max="1805" width="11.5703125" style="586" customWidth="1"/>
    <col min="1806" max="1806" width="17.85546875" style="586" customWidth="1"/>
    <col min="1807" max="1807" width="9.140625" style="586"/>
    <col min="1808" max="1808" width="9.85546875" style="586" bestFit="1" customWidth="1"/>
    <col min="1809" max="2048" width="9.140625" style="586"/>
    <col min="2049" max="2049" width="6.5703125" style="586" customWidth="1"/>
    <col min="2050" max="2050" width="63.7109375" style="586" customWidth="1"/>
    <col min="2051" max="2052" width="13.42578125" style="586" customWidth="1"/>
    <col min="2053" max="2053" width="13.85546875" style="586" customWidth="1"/>
    <col min="2054" max="2054" width="21.7109375" style="586" customWidth="1"/>
    <col min="2055" max="2055" width="20.42578125" style="586" customWidth="1"/>
    <col min="2056" max="2056" width="12.28515625" style="586" customWidth="1"/>
    <col min="2057" max="2057" width="15.42578125" style="586" customWidth="1"/>
    <col min="2058" max="2058" width="14.5703125" style="586" customWidth="1"/>
    <col min="2059" max="2059" width="16.140625" style="586" customWidth="1"/>
    <col min="2060" max="2060" width="16.28515625" style="586" customWidth="1"/>
    <col min="2061" max="2061" width="11.5703125" style="586" customWidth="1"/>
    <col min="2062" max="2062" width="17.85546875" style="586" customWidth="1"/>
    <col min="2063" max="2063" width="9.140625" style="586"/>
    <col min="2064" max="2064" width="9.85546875" style="586" bestFit="1" customWidth="1"/>
    <col min="2065" max="2304" width="9.140625" style="586"/>
    <col min="2305" max="2305" width="6.5703125" style="586" customWidth="1"/>
    <col min="2306" max="2306" width="63.7109375" style="586" customWidth="1"/>
    <col min="2307" max="2308" width="13.42578125" style="586" customWidth="1"/>
    <col min="2309" max="2309" width="13.85546875" style="586" customWidth="1"/>
    <col min="2310" max="2310" width="21.7109375" style="586" customWidth="1"/>
    <col min="2311" max="2311" width="20.42578125" style="586" customWidth="1"/>
    <col min="2312" max="2312" width="12.28515625" style="586" customWidth="1"/>
    <col min="2313" max="2313" width="15.42578125" style="586" customWidth="1"/>
    <col min="2314" max="2314" width="14.5703125" style="586" customWidth="1"/>
    <col min="2315" max="2315" width="16.140625" style="586" customWidth="1"/>
    <col min="2316" max="2316" width="16.28515625" style="586" customWidth="1"/>
    <col min="2317" max="2317" width="11.5703125" style="586" customWidth="1"/>
    <col min="2318" max="2318" width="17.85546875" style="586" customWidth="1"/>
    <col min="2319" max="2319" width="9.140625" style="586"/>
    <col min="2320" max="2320" width="9.85546875" style="586" bestFit="1" customWidth="1"/>
    <col min="2321" max="2560" width="9.140625" style="586"/>
    <col min="2561" max="2561" width="6.5703125" style="586" customWidth="1"/>
    <col min="2562" max="2562" width="63.7109375" style="586" customWidth="1"/>
    <col min="2563" max="2564" width="13.42578125" style="586" customWidth="1"/>
    <col min="2565" max="2565" width="13.85546875" style="586" customWidth="1"/>
    <col min="2566" max="2566" width="21.7109375" style="586" customWidth="1"/>
    <col min="2567" max="2567" width="20.42578125" style="586" customWidth="1"/>
    <col min="2568" max="2568" width="12.28515625" style="586" customWidth="1"/>
    <col min="2569" max="2569" width="15.42578125" style="586" customWidth="1"/>
    <col min="2570" max="2570" width="14.5703125" style="586" customWidth="1"/>
    <col min="2571" max="2571" width="16.140625" style="586" customWidth="1"/>
    <col min="2572" max="2572" width="16.28515625" style="586" customWidth="1"/>
    <col min="2573" max="2573" width="11.5703125" style="586" customWidth="1"/>
    <col min="2574" max="2574" width="17.85546875" style="586" customWidth="1"/>
    <col min="2575" max="2575" width="9.140625" style="586"/>
    <col min="2576" max="2576" width="9.85546875" style="586" bestFit="1" customWidth="1"/>
    <col min="2577" max="2816" width="9.140625" style="586"/>
    <col min="2817" max="2817" width="6.5703125" style="586" customWidth="1"/>
    <col min="2818" max="2818" width="63.7109375" style="586" customWidth="1"/>
    <col min="2819" max="2820" width="13.42578125" style="586" customWidth="1"/>
    <col min="2821" max="2821" width="13.85546875" style="586" customWidth="1"/>
    <col min="2822" max="2822" width="21.7109375" style="586" customWidth="1"/>
    <col min="2823" max="2823" width="20.42578125" style="586" customWidth="1"/>
    <col min="2824" max="2824" width="12.28515625" style="586" customWidth="1"/>
    <col min="2825" max="2825" width="15.42578125" style="586" customWidth="1"/>
    <col min="2826" max="2826" width="14.5703125" style="586" customWidth="1"/>
    <col min="2827" max="2827" width="16.140625" style="586" customWidth="1"/>
    <col min="2828" max="2828" width="16.28515625" style="586" customWidth="1"/>
    <col min="2829" max="2829" width="11.5703125" style="586" customWidth="1"/>
    <col min="2830" max="2830" width="17.85546875" style="586" customWidth="1"/>
    <col min="2831" max="2831" width="9.140625" style="586"/>
    <col min="2832" max="2832" width="9.85546875" style="586" bestFit="1" customWidth="1"/>
    <col min="2833" max="3072" width="9.140625" style="586"/>
    <col min="3073" max="3073" width="6.5703125" style="586" customWidth="1"/>
    <col min="3074" max="3074" width="63.7109375" style="586" customWidth="1"/>
    <col min="3075" max="3076" width="13.42578125" style="586" customWidth="1"/>
    <col min="3077" max="3077" width="13.85546875" style="586" customWidth="1"/>
    <col min="3078" max="3078" width="21.7109375" style="586" customWidth="1"/>
    <col min="3079" max="3079" width="20.42578125" style="586" customWidth="1"/>
    <col min="3080" max="3080" width="12.28515625" style="586" customWidth="1"/>
    <col min="3081" max="3081" width="15.42578125" style="586" customWidth="1"/>
    <col min="3082" max="3082" width="14.5703125" style="586" customWidth="1"/>
    <col min="3083" max="3083" width="16.140625" style="586" customWidth="1"/>
    <col min="3084" max="3084" width="16.28515625" style="586" customWidth="1"/>
    <col min="3085" max="3085" width="11.5703125" style="586" customWidth="1"/>
    <col min="3086" max="3086" width="17.85546875" style="586" customWidth="1"/>
    <col min="3087" max="3087" width="9.140625" style="586"/>
    <col min="3088" max="3088" width="9.85546875" style="586" bestFit="1" customWidth="1"/>
    <col min="3089" max="3328" width="9.140625" style="586"/>
    <col min="3329" max="3329" width="6.5703125" style="586" customWidth="1"/>
    <col min="3330" max="3330" width="63.7109375" style="586" customWidth="1"/>
    <col min="3331" max="3332" width="13.42578125" style="586" customWidth="1"/>
    <col min="3333" max="3333" width="13.85546875" style="586" customWidth="1"/>
    <col min="3334" max="3334" width="21.7109375" style="586" customWidth="1"/>
    <col min="3335" max="3335" width="20.42578125" style="586" customWidth="1"/>
    <col min="3336" max="3336" width="12.28515625" style="586" customWidth="1"/>
    <col min="3337" max="3337" width="15.42578125" style="586" customWidth="1"/>
    <col min="3338" max="3338" width="14.5703125" style="586" customWidth="1"/>
    <col min="3339" max="3339" width="16.140625" style="586" customWidth="1"/>
    <col min="3340" max="3340" width="16.28515625" style="586" customWidth="1"/>
    <col min="3341" max="3341" width="11.5703125" style="586" customWidth="1"/>
    <col min="3342" max="3342" width="17.85546875" style="586" customWidth="1"/>
    <col min="3343" max="3343" width="9.140625" style="586"/>
    <col min="3344" max="3344" width="9.85546875" style="586" bestFit="1" customWidth="1"/>
    <col min="3345" max="3584" width="9.140625" style="586"/>
    <col min="3585" max="3585" width="6.5703125" style="586" customWidth="1"/>
    <col min="3586" max="3586" width="63.7109375" style="586" customWidth="1"/>
    <col min="3587" max="3588" width="13.42578125" style="586" customWidth="1"/>
    <col min="3589" max="3589" width="13.85546875" style="586" customWidth="1"/>
    <col min="3590" max="3590" width="21.7109375" style="586" customWidth="1"/>
    <col min="3591" max="3591" width="20.42578125" style="586" customWidth="1"/>
    <col min="3592" max="3592" width="12.28515625" style="586" customWidth="1"/>
    <col min="3593" max="3593" width="15.42578125" style="586" customWidth="1"/>
    <col min="3594" max="3594" width="14.5703125" style="586" customWidth="1"/>
    <col min="3595" max="3595" width="16.140625" style="586" customWidth="1"/>
    <col min="3596" max="3596" width="16.28515625" style="586" customWidth="1"/>
    <col min="3597" max="3597" width="11.5703125" style="586" customWidth="1"/>
    <col min="3598" max="3598" width="17.85546875" style="586" customWidth="1"/>
    <col min="3599" max="3599" width="9.140625" style="586"/>
    <col min="3600" max="3600" width="9.85546875" style="586" bestFit="1" customWidth="1"/>
    <col min="3601" max="3840" width="9.140625" style="586"/>
    <col min="3841" max="3841" width="6.5703125" style="586" customWidth="1"/>
    <col min="3842" max="3842" width="63.7109375" style="586" customWidth="1"/>
    <col min="3843" max="3844" width="13.42578125" style="586" customWidth="1"/>
    <col min="3845" max="3845" width="13.85546875" style="586" customWidth="1"/>
    <col min="3846" max="3846" width="21.7109375" style="586" customWidth="1"/>
    <col min="3847" max="3847" width="20.42578125" style="586" customWidth="1"/>
    <col min="3848" max="3848" width="12.28515625" style="586" customWidth="1"/>
    <col min="3849" max="3849" width="15.42578125" style="586" customWidth="1"/>
    <col min="3850" max="3850" width="14.5703125" style="586" customWidth="1"/>
    <col min="3851" max="3851" width="16.140625" style="586" customWidth="1"/>
    <col min="3852" max="3852" width="16.28515625" style="586" customWidth="1"/>
    <col min="3853" max="3853" width="11.5703125" style="586" customWidth="1"/>
    <col min="3854" max="3854" width="17.85546875" style="586" customWidth="1"/>
    <col min="3855" max="3855" width="9.140625" style="586"/>
    <col min="3856" max="3856" width="9.85546875" style="586" bestFit="1" customWidth="1"/>
    <col min="3857" max="4096" width="9.140625" style="586"/>
    <col min="4097" max="4097" width="6.5703125" style="586" customWidth="1"/>
    <col min="4098" max="4098" width="63.7109375" style="586" customWidth="1"/>
    <col min="4099" max="4100" width="13.42578125" style="586" customWidth="1"/>
    <col min="4101" max="4101" width="13.85546875" style="586" customWidth="1"/>
    <col min="4102" max="4102" width="21.7109375" style="586" customWidth="1"/>
    <col min="4103" max="4103" width="20.42578125" style="586" customWidth="1"/>
    <col min="4104" max="4104" width="12.28515625" style="586" customWidth="1"/>
    <col min="4105" max="4105" width="15.42578125" style="586" customWidth="1"/>
    <col min="4106" max="4106" width="14.5703125" style="586" customWidth="1"/>
    <col min="4107" max="4107" width="16.140625" style="586" customWidth="1"/>
    <col min="4108" max="4108" width="16.28515625" style="586" customWidth="1"/>
    <col min="4109" max="4109" width="11.5703125" style="586" customWidth="1"/>
    <col min="4110" max="4110" width="17.85546875" style="586" customWidth="1"/>
    <col min="4111" max="4111" width="9.140625" style="586"/>
    <col min="4112" max="4112" width="9.85546875" style="586" bestFit="1" customWidth="1"/>
    <col min="4113" max="4352" width="9.140625" style="586"/>
    <col min="4353" max="4353" width="6.5703125" style="586" customWidth="1"/>
    <col min="4354" max="4354" width="63.7109375" style="586" customWidth="1"/>
    <col min="4355" max="4356" width="13.42578125" style="586" customWidth="1"/>
    <col min="4357" max="4357" width="13.85546875" style="586" customWidth="1"/>
    <col min="4358" max="4358" width="21.7109375" style="586" customWidth="1"/>
    <col min="4359" max="4359" width="20.42578125" style="586" customWidth="1"/>
    <col min="4360" max="4360" width="12.28515625" style="586" customWidth="1"/>
    <col min="4361" max="4361" width="15.42578125" style="586" customWidth="1"/>
    <col min="4362" max="4362" width="14.5703125" style="586" customWidth="1"/>
    <col min="4363" max="4363" width="16.140625" style="586" customWidth="1"/>
    <col min="4364" max="4364" width="16.28515625" style="586" customWidth="1"/>
    <col min="4365" max="4365" width="11.5703125" style="586" customWidth="1"/>
    <col min="4366" max="4366" width="17.85546875" style="586" customWidth="1"/>
    <col min="4367" max="4367" width="9.140625" style="586"/>
    <col min="4368" max="4368" width="9.85546875" style="586" bestFit="1" customWidth="1"/>
    <col min="4369" max="4608" width="9.140625" style="586"/>
    <col min="4609" max="4609" width="6.5703125" style="586" customWidth="1"/>
    <col min="4610" max="4610" width="63.7109375" style="586" customWidth="1"/>
    <col min="4611" max="4612" width="13.42578125" style="586" customWidth="1"/>
    <col min="4613" max="4613" width="13.85546875" style="586" customWidth="1"/>
    <col min="4614" max="4614" width="21.7109375" style="586" customWidth="1"/>
    <col min="4615" max="4615" width="20.42578125" style="586" customWidth="1"/>
    <col min="4616" max="4616" width="12.28515625" style="586" customWidth="1"/>
    <col min="4617" max="4617" width="15.42578125" style="586" customWidth="1"/>
    <col min="4618" max="4618" width="14.5703125" style="586" customWidth="1"/>
    <col min="4619" max="4619" width="16.140625" style="586" customWidth="1"/>
    <col min="4620" max="4620" width="16.28515625" style="586" customWidth="1"/>
    <col min="4621" max="4621" width="11.5703125" style="586" customWidth="1"/>
    <col min="4622" max="4622" width="17.85546875" style="586" customWidth="1"/>
    <col min="4623" max="4623" width="9.140625" style="586"/>
    <col min="4624" max="4624" width="9.85546875" style="586" bestFit="1" customWidth="1"/>
    <col min="4625" max="4864" width="9.140625" style="586"/>
    <col min="4865" max="4865" width="6.5703125" style="586" customWidth="1"/>
    <col min="4866" max="4866" width="63.7109375" style="586" customWidth="1"/>
    <col min="4867" max="4868" width="13.42578125" style="586" customWidth="1"/>
    <col min="4869" max="4869" width="13.85546875" style="586" customWidth="1"/>
    <col min="4870" max="4870" width="21.7109375" style="586" customWidth="1"/>
    <col min="4871" max="4871" width="20.42578125" style="586" customWidth="1"/>
    <col min="4872" max="4872" width="12.28515625" style="586" customWidth="1"/>
    <col min="4873" max="4873" width="15.42578125" style="586" customWidth="1"/>
    <col min="4874" max="4874" width="14.5703125" style="586" customWidth="1"/>
    <col min="4875" max="4875" width="16.140625" style="586" customWidth="1"/>
    <col min="4876" max="4876" width="16.28515625" style="586" customWidth="1"/>
    <col min="4877" max="4877" width="11.5703125" style="586" customWidth="1"/>
    <col min="4878" max="4878" width="17.85546875" style="586" customWidth="1"/>
    <col min="4879" max="4879" width="9.140625" style="586"/>
    <col min="4880" max="4880" width="9.85546875" style="586" bestFit="1" customWidth="1"/>
    <col min="4881" max="5120" width="9.140625" style="586"/>
    <col min="5121" max="5121" width="6.5703125" style="586" customWidth="1"/>
    <col min="5122" max="5122" width="63.7109375" style="586" customWidth="1"/>
    <col min="5123" max="5124" width="13.42578125" style="586" customWidth="1"/>
    <col min="5125" max="5125" width="13.85546875" style="586" customWidth="1"/>
    <col min="5126" max="5126" width="21.7109375" style="586" customWidth="1"/>
    <col min="5127" max="5127" width="20.42578125" style="586" customWidth="1"/>
    <col min="5128" max="5128" width="12.28515625" style="586" customWidth="1"/>
    <col min="5129" max="5129" width="15.42578125" style="586" customWidth="1"/>
    <col min="5130" max="5130" width="14.5703125" style="586" customWidth="1"/>
    <col min="5131" max="5131" width="16.140625" style="586" customWidth="1"/>
    <col min="5132" max="5132" width="16.28515625" style="586" customWidth="1"/>
    <col min="5133" max="5133" width="11.5703125" style="586" customWidth="1"/>
    <col min="5134" max="5134" width="17.85546875" style="586" customWidth="1"/>
    <col min="5135" max="5135" width="9.140625" style="586"/>
    <col min="5136" max="5136" width="9.85546875" style="586" bestFit="1" customWidth="1"/>
    <col min="5137" max="5376" width="9.140625" style="586"/>
    <col min="5377" max="5377" width="6.5703125" style="586" customWidth="1"/>
    <col min="5378" max="5378" width="63.7109375" style="586" customWidth="1"/>
    <col min="5379" max="5380" width="13.42578125" style="586" customWidth="1"/>
    <col min="5381" max="5381" width="13.85546875" style="586" customWidth="1"/>
    <col min="5382" max="5382" width="21.7109375" style="586" customWidth="1"/>
    <col min="5383" max="5383" width="20.42578125" style="586" customWidth="1"/>
    <col min="5384" max="5384" width="12.28515625" style="586" customWidth="1"/>
    <col min="5385" max="5385" width="15.42578125" style="586" customWidth="1"/>
    <col min="5386" max="5386" width="14.5703125" style="586" customWidth="1"/>
    <col min="5387" max="5387" width="16.140625" style="586" customWidth="1"/>
    <col min="5388" max="5388" width="16.28515625" style="586" customWidth="1"/>
    <col min="5389" max="5389" width="11.5703125" style="586" customWidth="1"/>
    <col min="5390" max="5390" width="17.85546875" style="586" customWidth="1"/>
    <col min="5391" max="5391" width="9.140625" style="586"/>
    <col min="5392" max="5392" width="9.85546875" style="586" bestFit="1" customWidth="1"/>
    <col min="5393" max="5632" width="9.140625" style="586"/>
    <col min="5633" max="5633" width="6.5703125" style="586" customWidth="1"/>
    <col min="5634" max="5634" width="63.7109375" style="586" customWidth="1"/>
    <col min="5635" max="5636" width="13.42578125" style="586" customWidth="1"/>
    <col min="5637" max="5637" width="13.85546875" style="586" customWidth="1"/>
    <col min="5638" max="5638" width="21.7109375" style="586" customWidth="1"/>
    <col min="5639" max="5639" width="20.42578125" style="586" customWidth="1"/>
    <col min="5640" max="5640" width="12.28515625" style="586" customWidth="1"/>
    <col min="5641" max="5641" width="15.42578125" style="586" customWidth="1"/>
    <col min="5642" max="5642" width="14.5703125" style="586" customWidth="1"/>
    <col min="5643" max="5643" width="16.140625" style="586" customWidth="1"/>
    <col min="5644" max="5644" width="16.28515625" style="586" customWidth="1"/>
    <col min="5645" max="5645" width="11.5703125" style="586" customWidth="1"/>
    <col min="5646" max="5646" width="17.85546875" style="586" customWidth="1"/>
    <col min="5647" max="5647" width="9.140625" style="586"/>
    <col min="5648" max="5648" width="9.85546875" style="586" bestFit="1" customWidth="1"/>
    <col min="5649" max="5888" width="9.140625" style="586"/>
    <col min="5889" max="5889" width="6.5703125" style="586" customWidth="1"/>
    <col min="5890" max="5890" width="63.7109375" style="586" customWidth="1"/>
    <col min="5891" max="5892" width="13.42578125" style="586" customWidth="1"/>
    <col min="5893" max="5893" width="13.85546875" style="586" customWidth="1"/>
    <col min="5894" max="5894" width="21.7109375" style="586" customWidth="1"/>
    <col min="5895" max="5895" width="20.42578125" style="586" customWidth="1"/>
    <col min="5896" max="5896" width="12.28515625" style="586" customWidth="1"/>
    <col min="5897" max="5897" width="15.42578125" style="586" customWidth="1"/>
    <col min="5898" max="5898" width="14.5703125" style="586" customWidth="1"/>
    <col min="5899" max="5899" width="16.140625" style="586" customWidth="1"/>
    <col min="5900" max="5900" width="16.28515625" style="586" customWidth="1"/>
    <col min="5901" max="5901" width="11.5703125" style="586" customWidth="1"/>
    <col min="5902" max="5902" width="17.85546875" style="586" customWidth="1"/>
    <col min="5903" max="5903" width="9.140625" style="586"/>
    <col min="5904" max="5904" width="9.85546875" style="586" bestFit="1" customWidth="1"/>
    <col min="5905" max="6144" width="9.140625" style="586"/>
    <col min="6145" max="6145" width="6.5703125" style="586" customWidth="1"/>
    <col min="6146" max="6146" width="63.7109375" style="586" customWidth="1"/>
    <col min="6147" max="6148" width="13.42578125" style="586" customWidth="1"/>
    <col min="6149" max="6149" width="13.85546875" style="586" customWidth="1"/>
    <col min="6150" max="6150" width="21.7109375" style="586" customWidth="1"/>
    <col min="6151" max="6151" width="20.42578125" style="586" customWidth="1"/>
    <col min="6152" max="6152" width="12.28515625" style="586" customWidth="1"/>
    <col min="6153" max="6153" width="15.42578125" style="586" customWidth="1"/>
    <col min="6154" max="6154" width="14.5703125" style="586" customWidth="1"/>
    <col min="6155" max="6155" width="16.140625" style="586" customWidth="1"/>
    <col min="6156" max="6156" width="16.28515625" style="586" customWidth="1"/>
    <col min="6157" max="6157" width="11.5703125" style="586" customWidth="1"/>
    <col min="6158" max="6158" width="17.85546875" style="586" customWidth="1"/>
    <col min="6159" max="6159" width="9.140625" style="586"/>
    <col min="6160" max="6160" width="9.85546875" style="586" bestFit="1" customWidth="1"/>
    <col min="6161" max="6400" width="9.140625" style="586"/>
    <col min="6401" max="6401" width="6.5703125" style="586" customWidth="1"/>
    <col min="6402" max="6402" width="63.7109375" style="586" customWidth="1"/>
    <col min="6403" max="6404" width="13.42578125" style="586" customWidth="1"/>
    <col min="6405" max="6405" width="13.85546875" style="586" customWidth="1"/>
    <col min="6406" max="6406" width="21.7109375" style="586" customWidth="1"/>
    <col min="6407" max="6407" width="20.42578125" style="586" customWidth="1"/>
    <col min="6408" max="6408" width="12.28515625" style="586" customWidth="1"/>
    <col min="6409" max="6409" width="15.42578125" style="586" customWidth="1"/>
    <col min="6410" max="6410" width="14.5703125" style="586" customWidth="1"/>
    <col min="6411" max="6411" width="16.140625" style="586" customWidth="1"/>
    <col min="6412" max="6412" width="16.28515625" style="586" customWidth="1"/>
    <col min="6413" max="6413" width="11.5703125" style="586" customWidth="1"/>
    <col min="6414" max="6414" width="17.85546875" style="586" customWidth="1"/>
    <col min="6415" max="6415" width="9.140625" style="586"/>
    <col min="6416" max="6416" width="9.85546875" style="586" bestFit="1" customWidth="1"/>
    <col min="6417" max="6656" width="9.140625" style="586"/>
    <col min="6657" max="6657" width="6.5703125" style="586" customWidth="1"/>
    <col min="6658" max="6658" width="63.7109375" style="586" customWidth="1"/>
    <col min="6659" max="6660" width="13.42578125" style="586" customWidth="1"/>
    <col min="6661" max="6661" width="13.85546875" style="586" customWidth="1"/>
    <col min="6662" max="6662" width="21.7109375" style="586" customWidth="1"/>
    <col min="6663" max="6663" width="20.42578125" style="586" customWidth="1"/>
    <col min="6664" max="6664" width="12.28515625" style="586" customWidth="1"/>
    <col min="6665" max="6665" width="15.42578125" style="586" customWidth="1"/>
    <col min="6666" max="6666" width="14.5703125" style="586" customWidth="1"/>
    <col min="6667" max="6667" width="16.140625" style="586" customWidth="1"/>
    <col min="6668" max="6668" width="16.28515625" style="586" customWidth="1"/>
    <col min="6669" max="6669" width="11.5703125" style="586" customWidth="1"/>
    <col min="6670" max="6670" width="17.85546875" style="586" customWidth="1"/>
    <col min="6671" max="6671" width="9.140625" style="586"/>
    <col min="6672" max="6672" width="9.85546875" style="586" bestFit="1" customWidth="1"/>
    <col min="6673" max="6912" width="9.140625" style="586"/>
    <col min="6913" max="6913" width="6.5703125" style="586" customWidth="1"/>
    <col min="6914" max="6914" width="63.7109375" style="586" customWidth="1"/>
    <col min="6915" max="6916" width="13.42578125" style="586" customWidth="1"/>
    <col min="6917" max="6917" width="13.85546875" style="586" customWidth="1"/>
    <col min="6918" max="6918" width="21.7109375" style="586" customWidth="1"/>
    <col min="6919" max="6919" width="20.42578125" style="586" customWidth="1"/>
    <col min="6920" max="6920" width="12.28515625" style="586" customWidth="1"/>
    <col min="6921" max="6921" width="15.42578125" style="586" customWidth="1"/>
    <col min="6922" max="6922" width="14.5703125" style="586" customWidth="1"/>
    <col min="6923" max="6923" width="16.140625" style="586" customWidth="1"/>
    <col min="6924" max="6924" width="16.28515625" style="586" customWidth="1"/>
    <col min="6925" max="6925" width="11.5703125" style="586" customWidth="1"/>
    <col min="6926" max="6926" width="17.85546875" style="586" customWidth="1"/>
    <col min="6927" max="6927" width="9.140625" style="586"/>
    <col min="6928" max="6928" width="9.85546875" style="586" bestFit="1" customWidth="1"/>
    <col min="6929" max="7168" width="9.140625" style="586"/>
    <col min="7169" max="7169" width="6.5703125" style="586" customWidth="1"/>
    <col min="7170" max="7170" width="63.7109375" style="586" customWidth="1"/>
    <col min="7171" max="7172" width="13.42578125" style="586" customWidth="1"/>
    <col min="7173" max="7173" width="13.85546875" style="586" customWidth="1"/>
    <col min="7174" max="7174" width="21.7109375" style="586" customWidth="1"/>
    <col min="7175" max="7175" width="20.42578125" style="586" customWidth="1"/>
    <col min="7176" max="7176" width="12.28515625" style="586" customWidth="1"/>
    <col min="7177" max="7177" width="15.42578125" style="586" customWidth="1"/>
    <col min="7178" max="7178" width="14.5703125" style="586" customWidth="1"/>
    <col min="7179" max="7179" width="16.140625" style="586" customWidth="1"/>
    <col min="7180" max="7180" width="16.28515625" style="586" customWidth="1"/>
    <col min="7181" max="7181" width="11.5703125" style="586" customWidth="1"/>
    <col min="7182" max="7182" width="17.85546875" style="586" customWidth="1"/>
    <col min="7183" max="7183" width="9.140625" style="586"/>
    <col min="7184" max="7184" width="9.85546875" style="586" bestFit="1" customWidth="1"/>
    <col min="7185" max="7424" width="9.140625" style="586"/>
    <col min="7425" max="7425" width="6.5703125" style="586" customWidth="1"/>
    <col min="7426" max="7426" width="63.7109375" style="586" customWidth="1"/>
    <col min="7427" max="7428" width="13.42578125" style="586" customWidth="1"/>
    <col min="7429" max="7429" width="13.85546875" style="586" customWidth="1"/>
    <col min="7430" max="7430" width="21.7109375" style="586" customWidth="1"/>
    <col min="7431" max="7431" width="20.42578125" style="586" customWidth="1"/>
    <col min="7432" max="7432" width="12.28515625" style="586" customWidth="1"/>
    <col min="7433" max="7433" width="15.42578125" style="586" customWidth="1"/>
    <col min="7434" max="7434" width="14.5703125" style="586" customWidth="1"/>
    <col min="7435" max="7435" width="16.140625" style="586" customWidth="1"/>
    <col min="7436" max="7436" width="16.28515625" style="586" customWidth="1"/>
    <col min="7437" max="7437" width="11.5703125" style="586" customWidth="1"/>
    <col min="7438" max="7438" width="17.85546875" style="586" customWidth="1"/>
    <col min="7439" max="7439" width="9.140625" style="586"/>
    <col min="7440" max="7440" width="9.85546875" style="586" bestFit="1" customWidth="1"/>
    <col min="7441" max="7680" width="9.140625" style="586"/>
    <col min="7681" max="7681" width="6.5703125" style="586" customWidth="1"/>
    <col min="7682" max="7682" width="63.7109375" style="586" customWidth="1"/>
    <col min="7683" max="7684" width="13.42578125" style="586" customWidth="1"/>
    <col min="7685" max="7685" width="13.85546875" style="586" customWidth="1"/>
    <col min="7686" max="7686" width="21.7109375" style="586" customWidth="1"/>
    <col min="7687" max="7687" width="20.42578125" style="586" customWidth="1"/>
    <col min="7688" max="7688" width="12.28515625" style="586" customWidth="1"/>
    <col min="7689" max="7689" width="15.42578125" style="586" customWidth="1"/>
    <col min="7690" max="7690" width="14.5703125" style="586" customWidth="1"/>
    <col min="7691" max="7691" width="16.140625" style="586" customWidth="1"/>
    <col min="7692" max="7692" width="16.28515625" style="586" customWidth="1"/>
    <col min="7693" max="7693" width="11.5703125" style="586" customWidth="1"/>
    <col min="7694" max="7694" width="17.85546875" style="586" customWidth="1"/>
    <col min="7695" max="7695" width="9.140625" style="586"/>
    <col min="7696" max="7696" width="9.85546875" style="586" bestFit="1" customWidth="1"/>
    <col min="7697" max="7936" width="9.140625" style="586"/>
    <col min="7937" max="7937" width="6.5703125" style="586" customWidth="1"/>
    <col min="7938" max="7938" width="63.7109375" style="586" customWidth="1"/>
    <col min="7939" max="7940" width="13.42578125" style="586" customWidth="1"/>
    <col min="7941" max="7941" width="13.85546875" style="586" customWidth="1"/>
    <col min="7942" max="7942" width="21.7109375" style="586" customWidth="1"/>
    <col min="7943" max="7943" width="20.42578125" style="586" customWidth="1"/>
    <col min="7944" max="7944" width="12.28515625" style="586" customWidth="1"/>
    <col min="7945" max="7945" width="15.42578125" style="586" customWidth="1"/>
    <col min="7946" max="7946" width="14.5703125" style="586" customWidth="1"/>
    <col min="7947" max="7947" width="16.140625" style="586" customWidth="1"/>
    <col min="7948" max="7948" width="16.28515625" style="586" customWidth="1"/>
    <col min="7949" max="7949" width="11.5703125" style="586" customWidth="1"/>
    <col min="7950" max="7950" width="17.85546875" style="586" customWidth="1"/>
    <col min="7951" max="7951" width="9.140625" style="586"/>
    <col min="7952" max="7952" width="9.85546875" style="586" bestFit="1" customWidth="1"/>
    <col min="7953" max="8192" width="9.140625" style="586"/>
    <col min="8193" max="8193" width="6.5703125" style="586" customWidth="1"/>
    <col min="8194" max="8194" width="63.7109375" style="586" customWidth="1"/>
    <col min="8195" max="8196" width="13.42578125" style="586" customWidth="1"/>
    <col min="8197" max="8197" width="13.85546875" style="586" customWidth="1"/>
    <col min="8198" max="8198" width="21.7109375" style="586" customWidth="1"/>
    <col min="8199" max="8199" width="20.42578125" style="586" customWidth="1"/>
    <col min="8200" max="8200" width="12.28515625" style="586" customWidth="1"/>
    <col min="8201" max="8201" width="15.42578125" style="586" customWidth="1"/>
    <col min="8202" max="8202" width="14.5703125" style="586" customWidth="1"/>
    <col min="8203" max="8203" width="16.140625" style="586" customWidth="1"/>
    <col min="8204" max="8204" width="16.28515625" style="586" customWidth="1"/>
    <col min="8205" max="8205" width="11.5703125" style="586" customWidth="1"/>
    <col min="8206" max="8206" width="17.85546875" style="586" customWidth="1"/>
    <col min="8207" max="8207" width="9.140625" style="586"/>
    <col min="8208" max="8208" width="9.85546875" style="586" bestFit="1" customWidth="1"/>
    <col min="8209" max="8448" width="9.140625" style="586"/>
    <col min="8449" max="8449" width="6.5703125" style="586" customWidth="1"/>
    <col min="8450" max="8450" width="63.7109375" style="586" customWidth="1"/>
    <col min="8451" max="8452" width="13.42578125" style="586" customWidth="1"/>
    <col min="8453" max="8453" width="13.85546875" style="586" customWidth="1"/>
    <col min="8454" max="8454" width="21.7109375" style="586" customWidth="1"/>
    <col min="8455" max="8455" width="20.42578125" style="586" customWidth="1"/>
    <col min="8456" max="8456" width="12.28515625" style="586" customWidth="1"/>
    <col min="8457" max="8457" width="15.42578125" style="586" customWidth="1"/>
    <col min="8458" max="8458" width="14.5703125" style="586" customWidth="1"/>
    <col min="8459" max="8459" width="16.140625" style="586" customWidth="1"/>
    <col min="8460" max="8460" width="16.28515625" style="586" customWidth="1"/>
    <col min="8461" max="8461" width="11.5703125" style="586" customWidth="1"/>
    <col min="8462" max="8462" width="17.85546875" style="586" customWidth="1"/>
    <col min="8463" max="8463" width="9.140625" style="586"/>
    <col min="8464" max="8464" width="9.85546875" style="586" bestFit="1" customWidth="1"/>
    <col min="8465" max="8704" width="9.140625" style="586"/>
    <col min="8705" max="8705" width="6.5703125" style="586" customWidth="1"/>
    <col min="8706" max="8706" width="63.7109375" style="586" customWidth="1"/>
    <col min="8707" max="8708" width="13.42578125" style="586" customWidth="1"/>
    <col min="8709" max="8709" width="13.85546875" style="586" customWidth="1"/>
    <col min="8710" max="8710" width="21.7109375" style="586" customWidth="1"/>
    <col min="8711" max="8711" width="20.42578125" style="586" customWidth="1"/>
    <col min="8712" max="8712" width="12.28515625" style="586" customWidth="1"/>
    <col min="8713" max="8713" width="15.42578125" style="586" customWidth="1"/>
    <col min="8714" max="8714" width="14.5703125" style="586" customWidth="1"/>
    <col min="8715" max="8715" width="16.140625" style="586" customWidth="1"/>
    <col min="8716" max="8716" width="16.28515625" style="586" customWidth="1"/>
    <col min="8717" max="8717" width="11.5703125" style="586" customWidth="1"/>
    <col min="8718" max="8718" width="17.85546875" style="586" customWidth="1"/>
    <col min="8719" max="8719" width="9.140625" style="586"/>
    <col min="8720" max="8720" width="9.85546875" style="586" bestFit="1" customWidth="1"/>
    <col min="8721" max="8960" width="9.140625" style="586"/>
    <col min="8961" max="8961" width="6.5703125" style="586" customWidth="1"/>
    <col min="8962" max="8962" width="63.7109375" style="586" customWidth="1"/>
    <col min="8963" max="8964" width="13.42578125" style="586" customWidth="1"/>
    <col min="8965" max="8965" width="13.85546875" style="586" customWidth="1"/>
    <col min="8966" max="8966" width="21.7109375" style="586" customWidth="1"/>
    <col min="8967" max="8967" width="20.42578125" style="586" customWidth="1"/>
    <col min="8968" max="8968" width="12.28515625" style="586" customWidth="1"/>
    <col min="8969" max="8969" width="15.42578125" style="586" customWidth="1"/>
    <col min="8970" max="8970" width="14.5703125" style="586" customWidth="1"/>
    <col min="8971" max="8971" width="16.140625" style="586" customWidth="1"/>
    <col min="8972" max="8972" width="16.28515625" style="586" customWidth="1"/>
    <col min="8973" max="8973" width="11.5703125" style="586" customWidth="1"/>
    <col min="8974" max="8974" width="17.85546875" style="586" customWidth="1"/>
    <col min="8975" max="8975" width="9.140625" style="586"/>
    <col min="8976" max="8976" width="9.85546875" style="586" bestFit="1" customWidth="1"/>
    <col min="8977" max="9216" width="9.140625" style="586"/>
    <col min="9217" max="9217" width="6.5703125" style="586" customWidth="1"/>
    <col min="9218" max="9218" width="63.7109375" style="586" customWidth="1"/>
    <col min="9219" max="9220" width="13.42578125" style="586" customWidth="1"/>
    <col min="9221" max="9221" width="13.85546875" style="586" customWidth="1"/>
    <col min="9222" max="9222" width="21.7109375" style="586" customWidth="1"/>
    <col min="9223" max="9223" width="20.42578125" style="586" customWidth="1"/>
    <col min="9224" max="9224" width="12.28515625" style="586" customWidth="1"/>
    <col min="9225" max="9225" width="15.42578125" style="586" customWidth="1"/>
    <col min="9226" max="9226" width="14.5703125" style="586" customWidth="1"/>
    <col min="9227" max="9227" width="16.140625" style="586" customWidth="1"/>
    <col min="9228" max="9228" width="16.28515625" style="586" customWidth="1"/>
    <col min="9229" max="9229" width="11.5703125" style="586" customWidth="1"/>
    <col min="9230" max="9230" width="17.85546875" style="586" customWidth="1"/>
    <col min="9231" max="9231" width="9.140625" style="586"/>
    <col min="9232" max="9232" width="9.85546875" style="586" bestFit="1" customWidth="1"/>
    <col min="9233" max="9472" width="9.140625" style="586"/>
    <col min="9473" max="9473" width="6.5703125" style="586" customWidth="1"/>
    <col min="9474" max="9474" width="63.7109375" style="586" customWidth="1"/>
    <col min="9475" max="9476" width="13.42578125" style="586" customWidth="1"/>
    <col min="9477" max="9477" width="13.85546875" style="586" customWidth="1"/>
    <col min="9478" max="9478" width="21.7109375" style="586" customWidth="1"/>
    <col min="9479" max="9479" width="20.42578125" style="586" customWidth="1"/>
    <col min="9480" max="9480" width="12.28515625" style="586" customWidth="1"/>
    <col min="9481" max="9481" width="15.42578125" style="586" customWidth="1"/>
    <col min="9482" max="9482" width="14.5703125" style="586" customWidth="1"/>
    <col min="9483" max="9483" width="16.140625" style="586" customWidth="1"/>
    <col min="9484" max="9484" width="16.28515625" style="586" customWidth="1"/>
    <col min="9485" max="9485" width="11.5703125" style="586" customWidth="1"/>
    <col min="9486" max="9486" width="17.85546875" style="586" customWidth="1"/>
    <col min="9487" max="9487" width="9.140625" style="586"/>
    <col min="9488" max="9488" width="9.85546875" style="586" bestFit="1" customWidth="1"/>
    <col min="9489" max="9728" width="9.140625" style="586"/>
    <col min="9729" max="9729" width="6.5703125" style="586" customWidth="1"/>
    <col min="9730" max="9730" width="63.7109375" style="586" customWidth="1"/>
    <col min="9731" max="9732" width="13.42578125" style="586" customWidth="1"/>
    <col min="9733" max="9733" width="13.85546875" style="586" customWidth="1"/>
    <col min="9734" max="9734" width="21.7109375" style="586" customWidth="1"/>
    <col min="9735" max="9735" width="20.42578125" style="586" customWidth="1"/>
    <col min="9736" max="9736" width="12.28515625" style="586" customWidth="1"/>
    <col min="9737" max="9737" width="15.42578125" style="586" customWidth="1"/>
    <col min="9738" max="9738" width="14.5703125" style="586" customWidth="1"/>
    <col min="9739" max="9739" width="16.140625" style="586" customWidth="1"/>
    <col min="9740" max="9740" width="16.28515625" style="586" customWidth="1"/>
    <col min="9741" max="9741" width="11.5703125" style="586" customWidth="1"/>
    <col min="9742" max="9742" width="17.85546875" style="586" customWidth="1"/>
    <col min="9743" max="9743" width="9.140625" style="586"/>
    <col min="9744" max="9744" width="9.85546875" style="586" bestFit="1" customWidth="1"/>
    <col min="9745" max="9984" width="9.140625" style="586"/>
    <col min="9985" max="9985" width="6.5703125" style="586" customWidth="1"/>
    <col min="9986" max="9986" width="63.7109375" style="586" customWidth="1"/>
    <col min="9987" max="9988" width="13.42578125" style="586" customWidth="1"/>
    <col min="9989" max="9989" width="13.85546875" style="586" customWidth="1"/>
    <col min="9990" max="9990" width="21.7109375" style="586" customWidth="1"/>
    <col min="9991" max="9991" width="20.42578125" style="586" customWidth="1"/>
    <col min="9992" max="9992" width="12.28515625" style="586" customWidth="1"/>
    <col min="9993" max="9993" width="15.42578125" style="586" customWidth="1"/>
    <col min="9994" max="9994" width="14.5703125" style="586" customWidth="1"/>
    <col min="9995" max="9995" width="16.140625" style="586" customWidth="1"/>
    <col min="9996" max="9996" width="16.28515625" style="586" customWidth="1"/>
    <col min="9997" max="9997" width="11.5703125" style="586" customWidth="1"/>
    <col min="9998" max="9998" width="17.85546875" style="586" customWidth="1"/>
    <col min="9999" max="9999" width="9.140625" style="586"/>
    <col min="10000" max="10000" width="9.85546875" style="586" bestFit="1" customWidth="1"/>
    <col min="10001" max="10240" width="9.140625" style="586"/>
    <col min="10241" max="10241" width="6.5703125" style="586" customWidth="1"/>
    <col min="10242" max="10242" width="63.7109375" style="586" customWidth="1"/>
    <col min="10243" max="10244" width="13.42578125" style="586" customWidth="1"/>
    <col min="10245" max="10245" width="13.85546875" style="586" customWidth="1"/>
    <col min="10246" max="10246" width="21.7109375" style="586" customWidth="1"/>
    <col min="10247" max="10247" width="20.42578125" style="586" customWidth="1"/>
    <col min="10248" max="10248" width="12.28515625" style="586" customWidth="1"/>
    <col min="10249" max="10249" width="15.42578125" style="586" customWidth="1"/>
    <col min="10250" max="10250" width="14.5703125" style="586" customWidth="1"/>
    <col min="10251" max="10251" width="16.140625" style="586" customWidth="1"/>
    <col min="10252" max="10252" width="16.28515625" style="586" customWidth="1"/>
    <col min="10253" max="10253" width="11.5703125" style="586" customWidth="1"/>
    <col min="10254" max="10254" width="17.85546875" style="586" customWidth="1"/>
    <col min="10255" max="10255" width="9.140625" style="586"/>
    <col min="10256" max="10256" width="9.85546875" style="586" bestFit="1" customWidth="1"/>
    <col min="10257" max="10496" width="9.140625" style="586"/>
    <col min="10497" max="10497" width="6.5703125" style="586" customWidth="1"/>
    <col min="10498" max="10498" width="63.7109375" style="586" customWidth="1"/>
    <col min="10499" max="10500" width="13.42578125" style="586" customWidth="1"/>
    <col min="10501" max="10501" width="13.85546875" style="586" customWidth="1"/>
    <col min="10502" max="10502" width="21.7109375" style="586" customWidth="1"/>
    <col min="10503" max="10503" width="20.42578125" style="586" customWidth="1"/>
    <col min="10504" max="10504" width="12.28515625" style="586" customWidth="1"/>
    <col min="10505" max="10505" width="15.42578125" style="586" customWidth="1"/>
    <col min="10506" max="10506" width="14.5703125" style="586" customWidth="1"/>
    <col min="10507" max="10507" width="16.140625" style="586" customWidth="1"/>
    <col min="10508" max="10508" width="16.28515625" style="586" customWidth="1"/>
    <col min="10509" max="10509" width="11.5703125" style="586" customWidth="1"/>
    <col min="10510" max="10510" width="17.85546875" style="586" customWidth="1"/>
    <col min="10511" max="10511" width="9.140625" style="586"/>
    <col min="10512" max="10512" width="9.85546875" style="586" bestFit="1" customWidth="1"/>
    <col min="10513" max="10752" width="9.140625" style="586"/>
    <col min="10753" max="10753" width="6.5703125" style="586" customWidth="1"/>
    <col min="10754" max="10754" width="63.7109375" style="586" customWidth="1"/>
    <col min="10755" max="10756" width="13.42578125" style="586" customWidth="1"/>
    <col min="10757" max="10757" width="13.85546875" style="586" customWidth="1"/>
    <col min="10758" max="10758" width="21.7109375" style="586" customWidth="1"/>
    <col min="10759" max="10759" width="20.42578125" style="586" customWidth="1"/>
    <col min="10760" max="10760" width="12.28515625" style="586" customWidth="1"/>
    <col min="10761" max="10761" width="15.42578125" style="586" customWidth="1"/>
    <col min="10762" max="10762" width="14.5703125" style="586" customWidth="1"/>
    <col min="10763" max="10763" width="16.140625" style="586" customWidth="1"/>
    <col min="10764" max="10764" width="16.28515625" style="586" customWidth="1"/>
    <col min="10765" max="10765" width="11.5703125" style="586" customWidth="1"/>
    <col min="10766" max="10766" width="17.85546875" style="586" customWidth="1"/>
    <col min="10767" max="10767" width="9.140625" style="586"/>
    <col min="10768" max="10768" width="9.85546875" style="586" bestFit="1" customWidth="1"/>
    <col min="10769" max="11008" width="9.140625" style="586"/>
    <col min="11009" max="11009" width="6.5703125" style="586" customWidth="1"/>
    <col min="11010" max="11010" width="63.7109375" style="586" customWidth="1"/>
    <col min="11011" max="11012" width="13.42578125" style="586" customWidth="1"/>
    <col min="11013" max="11013" width="13.85546875" style="586" customWidth="1"/>
    <col min="11014" max="11014" width="21.7109375" style="586" customWidth="1"/>
    <col min="11015" max="11015" width="20.42578125" style="586" customWidth="1"/>
    <col min="11016" max="11016" width="12.28515625" style="586" customWidth="1"/>
    <col min="11017" max="11017" width="15.42578125" style="586" customWidth="1"/>
    <col min="11018" max="11018" width="14.5703125" style="586" customWidth="1"/>
    <col min="11019" max="11019" width="16.140625" style="586" customWidth="1"/>
    <col min="11020" max="11020" width="16.28515625" style="586" customWidth="1"/>
    <col min="11021" max="11021" width="11.5703125" style="586" customWidth="1"/>
    <col min="11022" max="11022" width="17.85546875" style="586" customWidth="1"/>
    <col min="11023" max="11023" width="9.140625" style="586"/>
    <col min="11024" max="11024" width="9.85546875" style="586" bestFit="1" customWidth="1"/>
    <col min="11025" max="11264" width="9.140625" style="586"/>
    <col min="11265" max="11265" width="6.5703125" style="586" customWidth="1"/>
    <col min="11266" max="11266" width="63.7109375" style="586" customWidth="1"/>
    <col min="11267" max="11268" width="13.42578125" style="586" customWidth="1"/>
    <col min="11269" max="11269" width="13.85546875" style="586" customWidth="1"/>
    <col min="11270" max="11270" width="21.7109375" style="586" customWidth="1"/>
    <col min="11271" max="11271" width="20.42578125" style="586" customWidth="1"/>
    <col min="11272" max="11272" width="12.28515625" style="586" customWidth="1"/>
    <col min="11273" max="11273" width="15.42578125" style="586" customWidth="1"/>
    <col min="11274" max="11274" width="14.5703125" style="586" customWidth="1"/>
    <col min="11275" max="11275" width="16.140625" style="586" customWidth="1"/>
    <col min="11276" max="11276" width="16.28515625" style="586" customWidth="1"/>
    <col min="11277" max="11277" width="11.5703125" style="586" customWidth="1"/>
    <col min="11278" max="11278" width="17.85546875" style="586" customWidth="1"/>
    <col min="11279" max="11279" width="9.140625" style="586"/>
    <col min="11280" max="11280" width="9.85546875" style="586" bestFit="1" customWidth="1"/>
    <col min="11281" max="11520" width="9.140625" style="586"/>
    <col min="11521" max="11521" width="6.5703125" style="586" customWidth="1"/>
    <col min="11522" max="11522" width="63.7109375" style="586" customWidth="1"/>
    <col min="11523" max="11524" width="13.42578125" style="586" customWidth="1"/>
    <col min="11525" max="11525" width="13.85546875" style="586" customWidth="1"/>
    <col min="11526" max="11526" width="21.7109375" style="586" customWidth="1"/>
    <col min="11527" max="11527" width="20.42578125" style="586" customWidth="1"/>
    <col min="11528" max="11528" width="12.28515625" style="586" customWidth="1"/>
    <col min="11529" max="11529" width="15.42578125" style="586" customWidth="1"/>
    <col min="11530" max="11530" width="14.5703125" style="586" customWidth="1"/>
    <col min="11531" max="11531" width="16.140625" style="586" customWidth="1"/>
    <col min="11532" max="11532" width="16.28515625" style="586" customWidth="1"/>
    <col min="11533" max="11533" width="11.5703125" style="586" customWidth="1"/>
    <col min="11534" max="11534" width="17.85546875" style="586" customWidth="1"/>
    <col min="11535" max="11535" width="9.140625" style="586"/>
    <col min="11536" max="11536" width="9.85546875" style="586" bestFit="1" customWidth="1"/>
    <col min="11537" max="11776" width="9.140625" style="586"/>
    <col min="11777" max="11777" width="6.5703125" style="586" customWidth="1"/>
    <col min="11778" max="11778" width="63.7109375" style="586" customWidth="1"/>
    <col min="11779" max="11780" width="13.42578125" style="586" customWidth="1"/>
    <col min="11781" max="11781" width="13.85546875" style="586" customWidth="1"/>
    <col min="11782" max="11782" width="21.7109375" style="586" customWidth="1"/>
    <col min="11783" max="11783" width="20.42578125" style="586" customWidth="1"/>
    <col min="11784" max="11784" width="12.28515625" style="586" customWidth="1"/>
    <col min="11785" max="11785" width="15.42578125" style="586" customWidth="1"/>
    <col min="11786" max="11786" width="14.5703125" style="586" customWidth="1"/>
    <col min="11787" max="11787" width="16.140625" style="586" customWidth="1"/>
    <col min="11788" max="11788" width="16.28515625" style="586" customWidth="1"/>
    <col min="11789" max="11789" width="11.5703125" style="586" customWidth="1"/>
    <col min="11790" max="11790" width="17.85546875" style="586" customWidth="1"/>
    <col min="11791" max="11791" width="9.140625" style="586"/>
    <col min="11792" max="11792" width="9.85546875" style="586" bestFit="1" customWidth="1"/>
    <col min="11793" max="12032" width="9.140625" style="586"/>
    <col min="12033" max="12033" width="6.5703125" style="586" customWidth="1"/>
    <col min="12034" max="12034" width="63.7109375" style="586" customWidth="1"/>
    <col min="12035" max="12036" width="13.42578125" style="586" customWidth="1"/>
    <col min="12037" max="12037" width="13.85546875" style="586" customWidth="1"/>
    <col min="12038" max="12038" width="21.7109375" style="586" customWidth="1"/>
    <col min="12039" max="12039" width="20.42578125" style="586" customWidth="1"/>
    <col min="12040" max="12040" width="12.28515625" style="586" customWidth="1"/>
    <col min="12041" max="12041" width="15.42578125" style="586" customWidth="1"/>
    <col min="12042" max="12042" width="14.5703125" style="586" customWidth="1"/>
    <col min="12043" max="12043" width="16.140625" style="586" customWidth="1"/>
    <col min="12044" max="12044" width="16.28515625" style="586" customWidth="1"/>
    <col min="12045" max="12045" width="11.5703125" style="586" customWidth="1"/>
    <col min="12046" max="12046" width="17.85546875" style="586" customWidth="1"/>
    <col min="12047" max="12047" width="9.140625" style="586"/>
    <col min="12048" max="12048" width="9.85546875" style="586" bestFit="1" customWidth="1"/>
    <col min="12049" max="12288" width="9.140625" style="586"/>
    <col min="12289" max="12289" width="6.5703125" style="586" customWidth="1"/>
    <col min="12290" max="12290" width="63.7109375" style="586" customWidth="1"/>
    <col min="12291" max="12292" width="13.42578125" style="586" customWidth="1"/>
    <col min="12293" max="12293" width="13.85546875" style="586" customWidth="1"/>
    <col min="12294" max="12294" width="21.7109375" style="586" customWidth="1"/>
    <col min="12295" max="12295" width="20.42578125" style="586" customWidth="1"/>
    <col min="12296" max="12296" width="12.28515625" style="586" customWidth="1"/>
    <col min="12297" max="12297" width="15.42578125" style="586" customWidth="1"/>
    <col min="12298" max="12298" width="14.5703125" style="586" customWidth="1"/>
    <col min="12299" max="12299" width="16.140625" style="586" customWidth="1"/>
    <col min="12300" max="12300" width="16.28515625" style="586" customWidth="1"/>
    <col min="12301" max="12301" width="11.5703125" style="586" customWidth="1"/>
    <col min="12302" max="12302" width="17.85546875" style="586" customWidth="1"/>
    <col min="12303" max="12303" width="9.140625" style="586"/>
    <col min="12304" max="12304" width="9.85546875" style="586" bestFit="1" customWidth="1"/>
    <col min="12305" max="12544" width="9.140625" style="586"/>
    <col min="12545" max="12545" width="6.5703125" style="586" customWidth="1"/>
    <col min="12546" max="12546" width="63.7109375" style="586" customWidth="1"/>
    <col min="12547" max="12548" width="13.42578125" style="586" customWidth="1"/>
    <col min="12549" max="12549" width="13.85546875" style="586" customWidth="1"/>
    <col min="12550" max="12550" width="21.7109375" style="586" customWidth="1"/>
    <col min="12551" max="12551" width="20.42578125" style="586" customWidth="1"/>
    <col min="12552" max="12552" width="12.28515625" style="586" customWidth="1"/>
    <col min="12553" max="12553" width="15.42578125" style="586" customWidth="1"/>
    <col min="12554" max="12554" width="14.5703125" style="586" customWidth="1"/>
    <col min="12555" max="12555" width="16.140625" style="586" customWidth="1"/>
    <col min="12556" max="12556" width="16.28515625" style="586" customWidth="1"/>
    <col min="12557" max="12557" width="11.5703125" style="586" customWidth="1"/>
    <col min="12558" max="12558" width="17.85546875" style="586" customWidth="1"/>
    <col min="12559" max="12559" width="9.140625" style="586"/>
    <col min="12560" max="12560" width="9.85546875" style="586" bestFit="1" customWidth="1"/>
    <col min="12561" max="12800" width="9.140625" style="586"/>
    <col min="12801" max="12801" width="6.5703125" style="586" customWidth="1"/>
    <col min="12802" max="12802" width="63.7109375" style="586" customWidth="1"/>
    <col min="12803" max="12804" width="13.42578125" style="586" customWidth="1"/>
    <col min="12805" max="12805" width="13.85546875" style="586" customWidth="1"/>
    <col min="12806" max="12806" width="21.7109375" style="586" customWidth="1"/>
    <col min="12807" max="12807" width="20.42578125" style="586" customWidth="1"/>
    <col min="12808" max="12808" width="12.28515625" style="586" customWidth="1"/>
    <col min="12809" max="12809" width="15.42578125" style="586" customWidth="1"/>
    <col min="12810" max="12810" width="14.5703125" style="586" customWidth="1"/>
    <col min="12811" max="12811" width="16.140625" style="586" customWidth="1"/>
    <col min="12812" max="12812" width="16.28515625" style="586" customWidth="1"/>
    <col min="12813" max="12813" width="11.5703125" style="586" customWidth="1"/>
    <col min="12814" max="12814" width="17.85546875" style="586" customWidth="1"/>
    <col min="12815" max="12815" width="9.140625" style="586"/>
    <col min="12816" max="12816" width="9.85546875" style="586" bestFit="1" customWidth="1"/>
    <col min="12817" max="13056" width="9.140625" style="586"/>
    <col min="13057" max="13057" width="6.5703125" style="586" customWidth="1"/>
    <col min="13058" max="13058" width="63.7109375" style="586" customWidth="1"/>
    <col min="13059" max="13060" width="13.42578125" style="586" customWidth="1"/>
    <col min="13061" max="13061" width="13.85546875" style="586" customWidth="1"/>
    <col min="13062" max="13062" width="21.7109375" style="586" customWidth="1"/>
    <col min="13063" max="13063" width="20.42578125" style="586" customWidth="1"/>
    <col min="13064" max="13064" width="12.28515625" style="586" customWidth="1"/>
    <col min="13065" max="13065" width="15.42578125" style="586" customWidth="1"/>
    <col min="13066" max="13066" width="14.5703125" style="586" customWidth="1"/>
    <col min="13067" max="13067" width="16.140625" style="586" customWidth="1"/>
    <col min="13068" max="13068" width="16.28515625" style="586" customWidth="1"/>
    <col min="13069" max="13069" width="11.5703125" style="586" customWidth="1"/>
    <col min="13070" max="13070" width="17.85546875" style="586" customWidth="1"/>
    <col min="13071" max="13071" width="9.140625" style="586"/>
    <col min="13072" max="13072" width="9.85546875" style="586" bestFit="1" customWidth="1"/>
    <col min="13073" max="13312" width="9.140625" style="586"/>
    <col min="13313" max="13313" width="6.5703125" style="586" customWidth="1"/>
    <col min="13314" max="13314" width="63.7109375" style="586" customWidth="1"/>
    <col min="13315" max="13316" width="13.42578125" style="586" customWidth="1"/>
    <col min="13317" max="13317" width="13.85546875" style="586" customWidth="1"/>
    <col min="13318" max="13318" width="21.7109375" style="586" customWidth="1"/>
    <col min="13319" max="13319" width="20.42578125" style="586" customWidth="1"/>
    <col min="13320" max="13320" width="12.28515625" style="586" customWidth="1"/>
    <col min="13321" max="13321" width="15.42578125" style="586" customWidth="1"/>
    <col min="13322" max="13322" width="14.5703125" style="586" customWidth="1"/>
    <col min="13323" max="13323" width="16.140625" style="586" customWidth="1"/>
    <col min="13324" max="13324" width="16.28515625" style="586" customWidth="1"/>
    <col min="13325" max="13325" width="11.5703125" style="586" customWidth="1"/>
    <col min="13326" max="13326" width="17.85546875" style="586" customWidth="1"/>
    <col min="13327" max="13327" width="9.140625" style="586"/>
    <col min="13328" max="13328" width="9.85546875" style="586" bestFit="1" customWidth="1"/>
    <col min="13329" max="13568" width="9.140625" style="586"/>
    <col min="13569" max="13569" width="6.5703125" style="586" customWidth="1"/>
    <col min="13570" max="13570" width="63.7109375" style="586" customWidth="1"/>
    <col min="13571" max="13572" width="13.42578125" style="586" customWidth="1"/>
    <col min="13573" max="13573" width="13.85546875" style="586" customWidth="1"/>
    <col min="13574" max="13574" width="21.7109375" style="586" customWidth="1"/>
    <col min="13575" max="13575" width="20.42578125" style="586" customWidth="1"/>
    <col min="13576" max="13576" width="12.28515625" style="586" customWidth="1"/>
    <col min="13577" max="13577" width="15.42578125" style="586" customWidth="1"/>
    <col min="13578" max="13578" width="14.5703125" style="586" customWidth="1"/>
    <col min="13579" max="13579" width="16.140625" style="586" customWidth="1"/>
    <col min="13580" max="13580" width="16.28515625" style="586" customWidth="1"/>
    <col min="13581" max="13581" width="11.5703125" style="586" customWidth="1"/>
    <col min="13582" max="13582" width="17.85546875" style="586" customWidth="1"/>
    <col min="13583" max="13583" width="9.140625" style="586"/>
    <col min="13584" max="13584" width="9.85546875" style="586" bestFit="1" customWidth="1"/>
    <col min="13585" max="13824" width="9.140625" style="586"/>
    <col min="13825" max="13825" width="6.5703125" style="586" customWidth="1"/>
    <col min="13826" max="13826" width="63.7109375" style="586" customWidth="1"/>
    <col min="13827" max="13828" width="13.42578125" style="586" customWidth="1"/>
    <col min="13829" max="13829" width="13.85546875" style="586" customWidth="1"/>
    <col min="13830" max="13830" width="21.7109375" style="586" customWidth="1"/>
    <col min="13831" max="13831" width="20.42578125" style="586" customWidth="1"/>
    <col min="13832" max="13832" width="12.28515625" style="586" customWidth="1"/>
    <col min="13833" max="13833" width="15.42578125" style="586" customWidth="1"/>
    <col min="13834" max="13834" width="14.5703125" style="586" customWidth="1"/>
    <col min="13835" max="13835" width="16.140625" style="586" customWidth="1"/>
    <col min="13836" max="13836" width="16.28515625" style="586" customWidth="1"/>
    <col min="13837" max="13837" width="11.5703125" style="586" customWidth="1"/>
    <col min="13838" max="13838" width="17.85546875" style="586" customWidth="1"/>
    <col min="13839" max="13839" width="9.140625" style="586"/>
    <col min="13840" max="13840" width="9.85546875" style="586" bestFit="1" customWidth="1"/>
    <col min="13841" max="14080" width="9.140625" style="586"/>
    <col min="14081" max="14081" width="6.5703125" style="586" customWidth="1"/>
    <col min="14082" max="14082" width="63.7109375" style="586" customWidth="1"/>
    <col min="14083" max="14084" width="13.42578125" style="586" customWidth="1"/>
    <col min="14085" max="14085" width="13.85546875" style="586" customWidth="1"/>
    <col min="14086" max="14086" width="21.7109375" style="586" customWidth="1"/>
    <col min="14087" max="14087" width="20.42578125" style="586" customWidth="1"/>
    <col min="14088" max="14088" width="12.28515625" style="586" customWidth="1"/>
    <col min="14089" max="14089" width="15.42578125" style="586" customWidth="1"/>
    <col min="14090" max="14090" width="14.5703125" style="586" customWidth="1"/>
    <col min="14091" max="14091" width="16.140625" style="586" customWidth="1"/>
    <col min="14092" max="14092" width="16.28515625" style="586" customWidth="1"/>
    <col min="14093" max="14093" width="11.5703125" style="586" customWidth="1"/>
    <col min="14094" max="14094" width="17.85546875" style="586" customWidth="1"/>
    <col min="14095" max="14095" width="9.140625" style="586"/>
    <col min="14096" max="14096" width="9.85546875" style="586" bestFit="1" customWidth="1"/>
    <col min="14097" max="14336" width="9.140625" style="586"/>
    <col min="14337" max="14337" width="6.5703125" style="586" customWidth="1"/>
    <col min="14338" max="14338" width="63.7109375" style="586" customWidth="1"/>
    <col min="14339" max="14340" width="13.42578125" style="586" customWidth="1"/>
    <col min="14341" max="14341" width="13.85546875" style="586" customWidth="1"/>
    <col min="14342" max="14342" width="21.7109375" style="586" customWidth="1"/>
    <col min="14343" max="14343" width="20.42578125" style="586" customWidth="1"/>
    <col min="14344" max="14344" width="12.28515625" style="586" customWidth="1"/>
    <col min="14345" max="14345" width="15.42578125" style="586" customWidth="1"/>
    <col min="14346" max="14346" width="14.5703125" style="586" customWidth="1"/>
    <col min="14347" max="14347" width="16.140625" style="586" customWidth="1"/>
    <col min="14348" max="14348" width="16.28515625" style="586" customWidth="1"/>
    <col min="14349" max="14349" width="11.5703125" style="586" customWidth="1"/>
    <col min="14350" max="14350" width="17.85546875" style="586" customWidth="1"/>
    <col min="14351" max="14351" width="9.140625" style="586"/>
    <col min="14352" max="14352" width="9.85546875" style="586" bestFit="1" customWidth="1"/>
    <col min="14353" max="14592" width="9.140625" style="586"/>
    <col min="14593" max="14593" width="6.5703125" style="586" customWidth="1"/>
    <col min="14594" max="14594" width="63.7109375" style="586" customWidth="1"/>
    <col min="14595" max="14596" width="13.42578125" style="586" customWidth="1"/>
    <col min="14597" max="14597" width="13.85546875" style="586" customWidth="1"/>
    <col min="14598" max="14598" width="21.7109375" style="586" customWidth="1"/>
    <col min="14599" max="14599" width="20.42578125" style="586" customWidth="1"/>
    <col min="14600" max="14600" width="12.28515625" style="586" customWidth="1"/>
    <col min="14601" max="14601" width="15.42578125" style="586" customWidth="1"/>
    <col min="14602" max="14602" width="14.5703125" style="586" customWidth="1"/>
    <col min="14603" max="14603" width="16.140625" style="586" customWidth="1"/>
    <col min="14604" max="14604" width="16.28515625" style="586" customWidth="1"/>
    <col min="14605" max="14605" width="11.5703125" style="586" customWidth="1"/>
    <col min="14606" max="14606" width="17.85546875" style="586" customWidth="1"/>
    <col min="14607" max="14607" width="9.140625" style="586"/>
    <col min="14608" max="14608" width="9.85546875" style="586" bestFit="1" customWidth="1"/>
    <col min="14609" max="14848" width="9.140625" style="586"/>
    <col min="14849" max="14849" width="6.5703125" style="586" customWidth="1"/>
    <col min="14850" max="14850" width="63.7109375" style="586" customWidth="1"/>
    <col min="14851" max="14852" width="13.42578125" style="586" customWidth="1"/>
    <col min="14853" max="14853" width="13.85546875" style="586" customWidth="1"/>
    <col min="14854" max="14854" width="21.7109375" style="586" customWidth="1"/>
    <col min="14855" max="14855" width="20.42578125" style="586" customWidth="1"/>
    <col min="14856" max="14856" width="12.28515625" style="586" customWidth="1"/>
    <col min="14857" max="14857" width="15.42578125" style="586" customWidth="1"/>
    <col min="14858" max="14858" width="14.5703125" style="586" customWidth="1"/>
    <col min="14859" max="14859" width="16.140625" style="586" customWidth="1"/>
    <col min="14860" max="14860" width="16.28515625" style="586" customWidth="1"/>
    <col min="14861" max="14861" width="11.5703125" style="586" customWidth="1"/>
    <col min="14862" max="14862" width="17.85546875" style="586" customWidth="1"/>
    <col min="14863" max="14863" width="9.140625" style="586"/>
    <col min="14864" max="14864" width="9.85546875" style="586" bestFit="1" customWidth="1"/>
    <col min="14865" max="15104" width="9.140625" style="586"/>
    <col min="15105" max="15105" width="6.5703125" style="586" customWidth="1"/>
    <col min="15106" max="15106" width="63.7109375" style="586" customWidth="1"/>
    <col min="15107" max="15108" width="13.42578125" style="586" customWidth="1"/>
    <col min="15109" max="15109" width="13.85546875" style="586" customWidth="1"/>
    <col min="15110" max="15110" width="21.7109375" style="586" customWidth="1"/>
    <col min="15111" max="15111" width="20.42578125" style="586" customWidth="1"/>
    <col min="15112" max="15112" width="12.28515625" style="586" customWidth="1"/>
    <col min="15113" max="15113" width="15.42578125" style="586" customWidth="1"/>
    <col min="15114" max="15114" width="14.5703125" style="586" customWidth="1"/>
    <col min="15115" max="15115" width="16.140625" style="586" customWidth="1"/>
    <col min="15116" max="15116" width="16.28515625" style="586" customWidth="1"/>
    <col min="15117" max="15117" width="11.5703125" style="586" customWidth="1"/>
    <col min="15118" max="15118" width="17.85546875" style="586" customWidth="1"/>
    <col min="15119" max="15119" width="9.140625" style="586"/>
    <col min="15120" max="15120" width="9.85546875" style="586" bestFit="1" customWidth="1"/>
    <col min="15121" max="15360" width="9.140625" style="586"/>
    <col min="15361" max="15361" width="6.5703125" style="586" customWidth="1"/>
    <col min="15362" max="15362" width="63.7109375" style="586" customWidth="1"/>
    <col min="15363" max="15364" width="13.42578125" style="586" customWidth="1"/>
    <col min="15365" max="15365" width="13.85546875" style="586" customWidth="1"/>
    <col min="15366" max="15366" width="21.7109375" style="586" customWidth="1"/>
    <col min="15367" max="15367" width="20.42578125" style="586" customWidth="1"/>
    <col min="15368" max="15368" width="12.28515625" style="586" customWidth="1"/>
    <col min="15369" max="15369" width="15.42578125" style="586" customWidth="1"/>
    <col min="15370" max="15370" width="14.5703125" style="586" customWidth="1"/>
    <col min="15371" max="15371" width="16.140625" style="586" customWidth="1"/>
    <col min="15372" max="15372" width="16.28515625" style="586" customWidth="1"/>
    <col min="15373" max="15373" width="11.5703125" style="586" customWidth="1"/>
    <col min="15374" max="15374" width="17.85546875" style="586" customWidth="1"/>
    <col min="15375" max="15375" width="9.140625" style="586"/>
    <col min="15376" max="15376" width="9.85546875" style="586" bestFit="1" customWidth="1"/>
    <col min="15377" max="15616" width="9.140625" style="586"/>
    <col min="15617" max="15617" width="6.5703125" style="586" customWidth="1"/>
    <col min="15618" max="15618" width="63.7109375" style="586" customWidth="1"/>
    <col min="15619" max="15620" width="13.42578125" style="586" customWidth="1"/>
    <col min="15621" max="15621" width="13.85546875" style="586" customWidth="1"/>
    <col min="15622" max="15622" width="21.7109375" style="586" customWidth="1"/>
    <col min="15623" max="15623" width="20.42578125" style="586" customWidth="1"/>
    <col min="15624" max="15624" width="12.28515625" style="586" customWidth="1"/>
    <col min="15625" max="15625" width="15.42578125" style="586" customWidth="1"/>
    <col min="15626" max="15626" width="14.5703125" style="586" customWidth="1"/>
    <col min="15627" max="15627" width="16.140625" style="586" customWidth="1"/>
    <col min="15628" max="15628" width="16.28515625" style="586" customWidth="1"/>
    <col min="15629" max="15629" width="11.5703125" style="586" customWidth="1"/>
    <col min="15630" max="15630" width="17.85546875" style="586" customWidth="1"/>
    <col min="15631" max="15631" width="9.140625" style="586"/>
    <col min="15632" max="15632" width="9.85546875" style="586" bestFit="1" customWidth="1"/>
    <col min="15633" max="15872" width="9.140625" style="586"/>
    <col min="15873" max="15873" width="6.5703125" style="586" customWidth="1"/>
    <col min="15874" max="15874" width="63.7109375" style="586" customWidth="1"/>
    <col min="15875" max="15876" width="13.42578125" style="586" customWidth="1"/>
    <col min="15877" max="15877" width="13.85546875" style="586" customWidth="1"/>
    <col min="15878" max="15878" width="21.7109375" style="586" customWidth="1"/>
    <col min="15879" max="15879" width="20.42578125" style="586" customWidth="1"/>
    <col min="15880" max="15880" width="12.28515625" style="586" customWidth="1"/>
    <col min="15881" max="15881" width="15.42578125" style="586" customWidth="1"/>
    <col min="15882" max="15882" width="14.5703125" style="586" customWidth="1"/>
    <col min="15883" max="15883" width="16.140625" style="586" customWidth="1"/>
    <col min="15884" max="15884" width="16.28515625" style="586" customWidth="1"/>
    <col min="15885" max="15885" width="11.5703125" style="586" customWidth="1"/>
    <col min="15886" max="15886" width="17.85546875" style="586" customWidth="1"/>
    <col min="15887" max="15887" width="9.140625" style="586"/>
    <col min="15888" max="15888" width="9.85546875" style="586" bestFit="1" customWidth="1"/>
    <col min="15889" max="16128" width="9.140625" style="586"/>
    <col min="16129" max="16129" width="6.5703125" style="586" customWidth="1"/>
    <col min="16130" max="16130" width="63.7109375" style="586" customWidth="1"/>
    <col min="16131" max="16132" width="13.42578125" style="586" customWidth="1"/>
    <col min="16133" max="16133" width="13.85546875" style="586" customWidth="1"/>
    <col min="16134" max="16134" width="21.7109375" style="586" customWidth="1"/>
    <col min="16135" max="16135" width="20.42578125" style="586" customWidth="1"/>
    <col min="16136" max="16136" width="12.28515625" style="586" customWidth="1"/>
    <col min="16137" max="16137" width="15.42578125" style="586" customWidth="1"/>
    <col min="16138" max="16138" width="14.5703125" style="586" customWidth="1"/>
    <col min="16139" max="16139" width="16.140625" style="586" customWidth="1"/>
    <col min="16140" max="16140" width="16.28515625" style="586" customWidth="1"/>
    <col min="16141" max="16141" width="11.5703125" style="586" customWidth="1"/>
    <col min="16142" max="16142" width="17.85546875" style="586" customWidth="1"/>
    <col min="16143" max="16143" width="9.140625" style="586"/>
    <col min="16144" max="16144" width="9.85546875" style="586" bestFit="1" customWidth="1"/>
    <col min="16145" max="16384" width="9.140625" style="586"/>
  </cols>
  <sheetData>
    <row r="1" spans="1:7" s="1" customFormat="1" ht="36" customHeight="1" x14ac:dyDescent="0.25">
      <c r="B1" s="2" t="s">
        <v>429</v>
      </c>
      <c r="C1" s="2"/>
      <c r="D1" s="3"/>
      <c r="E1" s="3"/>
    </row>
    <row r="2" spans="1:7" s="1" customFormat="1" ht="24.75" customHeight="1" x14ac:dyDescent="0.25">
      <c r="B2" s="2" t="s">
        <v>430</v>
      </c>
      <c r="C2" s="2"/>
      <c r="D2" s="3"/>
      <c r="E2" s="3"/>
    </row>
    <row r="3" spans="1:7" s="2" customFormat="1" ht="18" customHeight="1" x14ac:dyDescent="0.25">
      <c r="B3" s="3"/>
      <c r="C3" s="3"/>
      <c r="D3" s="4"/>
      <c r="E3" s="4"/>
      <c r="F3" s="4"/>
      <c r="G3" s="4"/>
    </row>
    <row r="4" spans="1:7" s="2" customFormat="1" ht="18" customHeight="1" x14ac:dyDescent="0.25">
      <c r="B4" s="3"/>
      <c r="C4" s="3"/>
      <c r="D4" s="4"/>
      <c r="E4" s="4"/>
      <c r="F4" s="4"/>
      <c r="G4" s="4"/>
    </row>
    <row r="5" spans="1:7" s="6" customFormat="1" ht="38.25" customHeight="1" x14ac:dyDescent="0.3">
      <c r="A5" s="971" t="s">
        <v>0</v>
      </c>
      <c r="B5" s="971"/>
      <c r="C5" s="971"/>
      <c r="D5" s="971"/>
      <c r="E5" s="971"/>
      <c r="F5" s="5"/>
      <c r="G5" s="5"/>
    </row>
    <row r="6" spans="1:7" s="6" customFormat="1" ht="24" customHeight="1" x14ac:dyDescent="0.3">
      <c r="A6" s="972" t="s">
        <v>5651</v>
      </c>
      <c r="B6" s="972"/>
      <c r="C6" s="972"/>
      <c r="D6" s="972"/>
      <c r="E6" s="972"/>
      <c r="F6" s="7"/>
      <c r="G6" s="7" t="s">
        <v>1</v>
      </c>
    </row>
    <row r="7" spans="1:7" s="6" customFormat="1" ht="18.75" customHeight="1" x14ac:dyDescent="0.3">
      <c r="A7" s="937"/>
      <c r="B7" s="937"/>
      <c r="C7" s="937"/>
      <c r="D7" s="937"/>
      <c r="E7" s="937"/>
      <c r="F7" s="7"/>
      <c r="G7" s="7"/>
    </row>
    <row r="8" spans="1:7" s="9" customFormat="1" ht="24" customHeight="1" x14ac:dyDescent="0.3">
      <c r="A8" s="976" t="s">
        <v>2</v>
      </c>
      <c r="B8" s="976" t="s">
        <v>3</v>
      </c>
      <c r="C8" s="978" t="s">
        <v>4</v>
      </c>
      <c r="D8" s="979"/>
      <c r="E8" s="980"/>
      <c r="F8" s="938"/>
      <c r="G8" s="8" t="s">
        <v>5</v>
      </c>
    </row>
    <row r="9" spans="1:7" s="9" customFormat="1" ht="75.75" customHeight="1" x14ac:dyDescent="0.3">
      <c r="A9" s="977"/>
      <c r="B9" s="977"/>
      <c r="C9" s="950" t="s">
        <v>5369</v>
      </c>
      <c r="D9" s="950" t="s">
        <v>5410</v>
      </c>
      <c r="E9" s="950" t="s">
        <v>5351</v>
      </c>
      <c r="F9" s="938"/>
      <c r="G9" s="11"/>
    </row>
    <row r="10" spans="1:7" s="9" customFormat="1" ht="23.25" customHeight="1" x14ac:dyDescent="0.3">
      <c r="A10" s="981" t="s">
        <v>6</v>
      </c>
      <c r="B10" s="982"/>
      <c r="C10" s="982"/>
      <c r="D10" s="982"/>
      <c r="E10" s="983"/>
      <c r="F10" s="5"/>
      <c r="G10" s="5"/>
    </row>
    <row r="11" spans="1:7" s="9" customFormat="1" ht="21.75" customHeight="1" x14ac:dyDescent="0.3">
      <c r="A11" s="581">
        <v>1</v>
      </c>
      <c r="B11" s="582" t="s">
        <v>8</v>
      </c>
      <c r="C11" s="14">
        <v>37500</v>
      </c>
      <c r="D11" s="14"/>
      <c r="E11" s="14"/>
      <c r="F11" s="12"/>
      <c r="G11" s="14">
        <v>34500</v>
      </c>
    </row>
    <row r="12" spans="1:7" s="13" customFormat="1" ht="21.75" customHeight="1" x14ac:dyDescent="0.3">
      <c r="A12" s="581">
        <f>A11+1</f>
        <v>2</v>
      </c>
      <c r="B12" s="582" t="s">
        <v>9</v>
      </c>
      <c r="C12" s="582"/>
      <c r="D12" s="14">
        <v>37500</v>
      </c>
      <c r="E12" s="14"/>
      <c r="F12" s="12"/>
      <c r="G12" s="14">
        <v>33000</v>
      </c>
    </row>
    <row r="13" spans="1:7" s="13" customFormat="1" ht="21.75" customHeight="1" x14ac:dyDescent="0.3">
      <c r="A13" s="581">
        <f t="shared" ref="A13:A27" si="0">A12+1</f>
        <v>3</v>
      </c>
      <c r="B13" s="582" t="s">
        <v>10</v>
      </c>
      <c r="C13" s="582"/>
      <c r="D13" s="14"/>
      <c r="E13" s="14">
        <v>90000</v>
      </c>
      <c r="F13" s="12"/>
      <c r="G13" s="14">
        <v>70000</v>
      </c>
    </row>
    <row r="14" spans="1:7" s="13" customFormat="1" ht="21.75" customHeight="1" x14ac:dyDescent="0.3">
      <c r="A14" s="581">
        <f t="shared" si="0"/>
        <v>4</v>
      </c>
      <c r="B14" s="582" t="s">
        <v>11</v>
      </c>
      <c r="C14" s="582"/>
      <c r="D14" s="14"/>
      <c r="E14" s="14">
        <v>60000</v>
      </c>
      <c r="F14" s="12"/>
      <c r="G14" s="14">
        <v>35000</v>
      </c>
    </row>
    <row r="15" spans="1:7" s="13" customFormat="1" ht="21.75" customHeight="1" x14ac:dyDescent="0.3">
      <c r="A15" s="581">
        <f t="shared" si="0"/>
        <v>5</v>
      </c>
      <c r="B15" s="582" t="s">
        <v>5416</v>
      </c>
      <c r="C15" s="582"/>
      <c r="D15" s="14"/>
      <c r="E15" s="14">
        <v>200000</v>
      </c>
      <c r="F15" s="12"/>
      <c r="G15" s="14"/>
    </row>
    <row r="16" spans="1:7" s="13" customFormat="1" ht="21.75" customHeight="1" x14ac:dyDescent="0.3">
      <c r="A16" s="581">
        <f t="shared" si="0"/>
        <v>6</v>
      </c>
      <c r="B16" s="582" t="s">
        <v>5687</v>
      </c>
      <c r="C16" s="582"/>
      <c r="D16" s="14"/>
      <c r="E16" s="14">
        <v>150000</v>
      </c>
      <c r="F16" s="12"/>
      <c r="G16" s="14"/>
    </row>
    <row r="17" spans="1:256" s="13" customFormat="1" ht="21.75" customHeight="1" x14ac:dyDescent="0.3">
      <c r="A17" s="581">
        <f t="shared" si="0"/>
        <v>7</v>
      </c>
      <c r="B17" s="582" t="s">
        <v>12</v>
      </c>
      <c r="C17" s="582"/>
      <c r="D17" s="14"/>
      <c r="E17" s="14">
        <v>150000</v>
      </c>
      <c r="F17" s="12"/>
      <c r="G17" s="14">
        <v>100000</v>
      </c>
    </row>
    <row r="18" spans="1:256" s="13" customFormat="1" ht="21.75" customHeight="1" x14ac:dyDescent="0.3">
      <c r="A18" s="581">
        <f t="shared" si="0"/>
        <v>8</v>
      </c>
      <c r="B18" s="582" t="s">
        <v>13</v>
      </c>
      <c r="C18" s="582"/>
      <c r="D18" s="14"/>
      <c r="E18" s="14">
        <v>150000</v>
      </c>
      <c r="F18" s="12"/>
      <c r="G18" s="14">
        <v>100000</v>
      </c>
    </row>
    <row r="19" spans="1:256" s="13" customFormat="1" ht="21.75" customHeight="1" x14ac:dyDescent="0.3">
      <c r="A19" s="581">
        <f t="shared" si="0"/>
        <v>9</v>
      </c>
      <c r="B19" s="582" t="s">
        <v>14</v>
      </c>
      <c r="C19" s="582"/>
      <c r="D19" s="14"/>
      <c r="E19" s="14">
        <v>150000</v>
      </c>
      <c r="F19" s="12"/>
      <c r="G19" s="14">
        <v>150000</v>
      </c>
    </row>
    <row r="20" spans="1:256" s="13" customFormat="1" ht="21.75" customHeight="1" x14ac:dyDescent="0.3">
      <c r="A20" s="581">
        <f t="shared" si="0"/>
        <v>10</v>
      </c>
      <c r="B20" s="582" t="s">
        <v>5122</v>
      </c>
      <c r="C20" s="582"/>
      <c r="D20" s="14"/>
      <c r="E20" s="14">
        <v>150000</v>
      </c>
      <c r="F20" s="12"/>
      <c r="G20" s="14"/>
    </row>
    <row r="21" spans="1:256" s="13" customFormat="1" ht="21.75" customHeight="1" x14ac:dyDescent="0.3">
      <c r="A21" s="581">
        <f t="shared" si="0"/>
        <v>11</v>
      </c>
      <c r="B21" s="582" t="s">
        <v>5183</v>
      </c>
      <c r="C21" s="582"/>
      <c r="D21" s="14"/>
      <c r="E21" s="14">
        <v>150000</v>
      </c>
      <c r="F21" s="12"/>
      <c r="G21" s="14"/>
    </row>
    <row r="22" spans="1:256" s="13" customFormat="1" ht="21.75" customHeight="1" x14ac:dyDescent="0.3">
      <c r="A22" s="581">
        <f t="shared" si="0"/>
        <v>12</v>
      </c>
      <c r="B22" s="582" t="s">
        <v>15</v>
      </c>
      <c r="C22" s="582"/>
      <c r="D22" s="14"/>
      <c r="E22" s="14">
        <v>100000</v>
      </c>
      <c r="F22" s="12"/>
      <c r="G22" s="14">
        <v>100000</v>
      </c>
    </row>
    <row r="23" spans="1:256" s="13" customFormat="1" ht="21.75" customHeight="1" x14ac:dyDescent="0.3">
      <c r="A23" s="581">
        <f t="shared" si="0"/>
        <v>13</v>
      </c>
      <c r="B23" s="582" t="s">
        <v>16</v>
      </c>
      <c r="C23" s="582"/>
      <c r="D23" s="14"/>
      <c r="E23" s="14">
        <v>200000</v>
      </c>
      <c r="F23" s="12"/>
      <c r="G23" s="14">
        <v>200000</v>
      </c>
    </row>
    <row r="24" spans="1:256" s="13" customFormat="1" ht="21.75" customHeight="1" x14ac:dyDescent="0.3">
      <c r="A24" s="581">
        <f t="shared" si="0"/>
        <v>14</v>
      </c>
      <c r="B24" s="582" t="s">
        <v>17</v>
      </c>
      <c r="C24" s="582"/>
      <c r="D24" s="14"/>
      <c r="E24" s="14">
        <v>112500</v>
      </c>
      <c r="F24" s="12" t="s">
        <v>18</v>
      </c>
      <c r="G24" s="14">
        <v>67000</v>
      </c>
      <c r="I24" s="580"/>
    </row>
    <row r="25" spans="1:256" s="13" customFormat="1" ht="21.75" customHeight="1" x14ac:dyDescent="0.3">
      <c r="A25" s="581">
        <f t="shared" si="0"/>
        <v>15</v>
      </c>
      <c r="B25" s="582" t="s">
        <v>19</v>
      </c>
      <c r="C25" s="582"/>
      <c r="D25" s="14"/>
      <c r="E25" s="14">
        <v>120000</v>
      </c>
      <c r="F25" s="12" t="s">
        <v>18</v>
      </c>
      <c r="G25" s="14">
        <v>70000</v>
      </c>
    </row>
    <row r="26" spans="1:256" s="13" customFormat="1" ht="21.75" customHeight="1" x14ac:dyDescent="0.3">
      <c r="A26" s="581">
        <f t="shared" si="0"/>
        <v>16</v>
      </c>
      <c r="B26" s="582" t="s">
        <v>5233</v>
      </c>
      <c r="C26" s="582"/>
      <c r="D26" s="14"/>
      <c r="E26" s="14">
        <v>100000</v>
      </c>
      <c r="F26" s="12"/>
      <c r="G26" s="14"/>
    </row>
    <row r="27" spans="1:256" s="13" customFormat="1" ht="21.75" customHeight="1" x14ac:dyDescent="0.3">
      <c r="A27" s="581">
        <f t="shared" si="0"/>
        <v>17</v>
      </c>
      <c r="B27" s="582" t="s">
        <v>20</v>
      </c>
      <c r="C27" s="14">
        <v>200000</v>
      </c>
      <c r="D27" s="14">
        <v>200000</v>
      </c>
      <c r="E27" s="14">
        <v>200000</v>
      </c>
      <c r="F27" s="12"/>
      <c r="G27" s="14">
        <v>200000</v>
      </c>
    </row>
    <row r="28" spans="1:256" s="13" customFormat="1" ht="23.25" customHeight="1" x14ac:dyDescent="0.3">
      <c r="A28" s="981" t="s">
        <v>7</v>
      </c>
      <c r="B28" s="982"/>
      <c r="C28" s="982"/>
      <c r="D28" s="982"/>
      <c r="E28" s="983"/>
      <c r="F28" s="5"/>
      <c r="G28" s="5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s="13" customFormat="1" ht="21.75" customHeight="1" x14ac:dyDescent="0.3">
      <c r="A29" s="581">
        <v>16</v>
      </c>
      <c r="B29" s="582" t="s">
        <v>21</v>
      </c>
      <c r="C29" s="582"/>
      <c r="D29" s="14">
        <v>160000</v>
      </c>
      <c r="E29" s="14">
        <v>175000</v>
      </c>
      <c r="F29" s="12">
        <v>171500</v>
      </c>
      <c r="G29" s="14">
        <v>145000</v>
      </c>
    </row>
    <row r="30" spans="1:256" s="13" customFormat="1" ht="21.75" customHeight="1" x14ac:dyDescent="0.3">
      <c r="A30" s="581">
        <f>A29+1</f>
        <v>17</v>
      </c>
      <c r="B30" s="582" t="s">
        <v>22</v>
      </c>
      <c r="C30" s="582"/>
      <c r="D30" s="14">
        <v>320000</v>
      </c>
      <c r="E30" s="14">
        <v>335000</v>
      </c>
      <c r="F30" s="12"/>
      <c r="G30" s="14">
        <v>295000</v>
      </c>
      <c r="H30" s="741" t="s">
        <v>23</v>
      </c>
      <c r="I30" s="741" t="s">
        <v>5784</v>
      </c>
      <c r="J30" s="741">
        <f>160+160</f>
        <v>320</v>
      </c>
      <c r="K30" s="741">
        <f>175+160</f>
        <v>335</v>
      </c>
      <c r="L30" s="741"/>
      <c r="M30" s="741"/>
      <c r="N30" s="741"/>
    </row>
    <row r="31" spans="1:256" s="13" customFormat="1" ht="21.75" customHeight="1" x14ac:dyDescent="0.3">
      <c r="A31" s="581">
        <f t="shared" ref="A31:A46" si="1">A30+1</f>
        <v>18</v>
      </c>
      <c r="B31" s="582" t="s">
        <v>24</v>
      </c>
      <c r="C31" s="582"/>
      <c r="D31" s="14">
        <v>400000</v>
      </c>
      <c r="E31" s="14">
        <v>415000</v>
      </c>
      <c r="F31" s="12"/>
      <c r="G31" s="14">
        <v>365000</v>
      </c>
      <c r="H31" s="741" t="s">
        <v>23</v>
      </c>
      <c r="I31" s="741" t="s">
        <v>5784</v>
      </c>
      <c r="J31" s="741" t="s">
        <v>5785</v>
      </c>
      <c r="K31" s="741"/>
      <c r="L31" s="741"/>
      <c r="M31" s="741">
        <f>160+160+80</f>
        <v>400</v>
      </c>
      <c r="N31" s="741">
        <f>175+160+80</f>
        <v>415</v>
      </c>
    </row>
    <row r="32" spans="1:256" s="13" customFormat="1" ht="21.75" customHeight="1" x14ac:dyDescent="0.3">
      <c r="A32" s="581">
        <f t="shared" si="1"/>
        <v>19</v>
      </c>
      <c r="B32" s="582" t="s">
        <v>25</v>
      </c>
      <c r="C32" s="582"/>
      <c r="D32" s="14">
        <v>160000</v>
      </c>
      <c r="E32" s="14">
        <v>175000</v>
      </c>
      <c r="F32" s="12"/>
      <c r="G32" s="14">
        <v>145000</v>
      </c>
      <c r="H32" s="741"/>
      <c r="I32" s="741"/>
      <c r="J32" s="741"/>
      <c r="K32" s="741"/>
      <c r="L32" s="741"/>
      <c r="M32" s="741"/>
      <c r="N32" s="741"/>
    </row>
    <row r="33" spans="1:18" s="13" customFormat="1" ht="21.75" customHeight="1" x14ac:dyDescent="0.3">
      <c r="A33" s="581">
        <f t="shared" si="1"/>
        <v>20</v>
      </c>
      <c r="B33" s="582" t="s">
        <v>26</v>
      </c>
      <c r="C33" s="582"/>
      <c r="D33" s="14">
        <v>160000</v>
      </c>
      <c r="E33" s="14">
        <v>175000</v>
      </c>
      <c r="F33" s="12"/>
      <c r="G33" s="14">
        <v>145000</v>
      </c>
      <c r="H33" s="741"/>
      <c r="I33" s="741"/>
      <c r="J33" s="741"/>
      <c r="K33" s="741"/>
      <c r="L33" s="741"/>
      <c r="M33" s="741"/>
      <c r="N33" s="741"/>
    </row>
    <row r="34" spans="1:18" s="13" customFormat="1" ht="21.75" customHeight="1" x14ac:dyDescent="0.3">
      <c r="A34" s="581">
        <f t="shared" si="1"/>
        <v>21</v>
      </c>
      <c r="B34" s="582" t="s">
        <v>27</v>
      </c>
      <c r="C34" s="582"/>
      <c r="D34" s="14">
        <v>293300</v>
      </c>
      <c r="E34" s="14">
        <v>360000</v>
      </c>
      <c r="F34" s="12"/>
      <c r="G34" s="14">
        <v>274200</v>
      </c>
      <c r="H34" s="741" t="s">
        <v>5701</v>
      </c>
      <c r="I34" s="741" t="s">
        <v>28</v>
      </c>
      <c r="J34" s="741" t="s">
        <v>23</v>
      </c>
      <c r="K34" s="741" t="s">
        <v>29</v>
      </c>
      <c r="L34" s="741">
        <v>293.3</v>
      </c>
      <c r="M34" s="741">
        <v>360</v>
      </c>
      <c r="N34" s="741"/>
    </row>
    <row r="35" spans="1:18" s="13" customFormat="1" ht="21.75" customHeight="1" x14ac:dyDescent="0.3">
      <c r="A35" s="581">
        <f t="shared" si="1"/>
        <v>22</v>
      </c>
      <c r="B35" s="582" t="s">
        <v>30</v>
      </c>
      <c r="C35" s="582"/>
      <c r="D35" s="14">
        <v>225000</v>
      </c>
      <c r="E35" s="14">
        <v>240000</v>
      </c>
      <c r="F35" s="12"/>
      <c r="G35" s="14">
        <v>210000</v>
      </c>
      <c r="H35" s="741"/>
      <c r="I35" s="741" t="s">
        <v>28</v>
      </c>
      <c r="J35" s="741" t="s">
        <v>23</v>
      </c>
      <c r="K35" s="741" t="s">
        <v>29</v>
      </c>
      <c r="L35" s="741">
        <v>225</v>
      </c>
      <c r="M35" s="741">
        <v>240</v>
      </c>
      <c r="N35" s="741"/>
    </row>
    <row r="36" spans="1:18" s="13" customFormat="1" ht="21.75" customHeight="1" x14ac:dyDescent="0.3">
      <c r="A36" s="581">
        <f t="shared" si="1"/>
        <v>23</v>
      </c>
      <c r="B36" s="582" t="s">
        <v>31</v>
      </c>
      <c r="C36" s="582"/>
      <c r="D36" s="14">
        <f>504500+60000</f>
        <v>564500</v>
      </c>
      <c r="E36" s="14">
        <v>725000</v>
      </c>
      <c r="F36" s="12"/>
      <c r="G36" s="14">
        <v>478200</v>
      </c>
      <c r="H36" s="741" t="s">
        <v>5701</v>
      </c>
      <c r="I36" s="741" t="s">
        <v>5703</v>
      </c>
      <c r="J36" s="741" t="s">
        <v>5702</v>
      </c>
      <c r="K36" s="741" t="s">
        <v>5782</v>
      </c>
      <c r="L36" s="741" t="s">
        <v>5783</v>
      </c>
      <c r="M36" s="741" t="s">
        <v>5704</v>
      </c>
      <c r="N36" s="741" t="s">
        <v>23</v>
      </c>
      <c r="O36" s="742" t="s">
        <v>32</v>
      </c>
      <c r="P36" s="13">
        <f>68.3+55.4+55.4+80+80+55.4+160+10</f>
        <v>564.5</v>
      </c>
      <c r="Q36" s="13">
        <f>120+80+80+80+80+100+175+10</f>
        <v>725</v>
      </c>
    </row>
    <row r="37" spans="1:18" s="13" customFormat="1" ht="21.75" customHeight="1" x14ac:dyDescent="0.3">
      <c r="A37" s="581">
        <f t="shared" si="1"/>
        <v>24</v>
      </c>
      <c r="B37" s="582" t="s">
        <v>33</v>
      </c>
      <c r="C37" s="582"/>
      <c r="D37" s="14">
        <f>449100+60000</f>
        <v>509100</v>
      </c>
      <c r="E37" s="14">
        <v>625000</v>
      </c>
      <c r="F37" s="12"/>
      <c r="G37" s="14">
        <v>425200</v>
      </c>
      <c r="H37" s="741" t="s">
        <v>5701</v>
      </c>
      <c r="I37" s="741" t="s">
        <v>5703</v>
      </c>
      <c r="J37" s="741" t="s">
        <v>5702</v>
      </c>
      <c r="K37" s="741" t="s">
        <v>5782</v>
      </c>
      <c r="L37" s="741" t="s">
        <v>5783</v>
      </c>
      <c r="M37" s="741"/>
      <c r="N37" s="741" t="s">
        <v>23</v>
      </c>
      <c r="O37" s="742" t="s">
        <v>32</v>
      </c>
      <c r="P37" s="13">
        <f>68.3+55.4+55.4+80+80+160+10</f>
        <v>509.1</v>
      </c>
      <c r="Q37" s="13">
        <f>120+80+80+80+80+175+10</f>
        <v>625</v>
      </c>
    </row>
    <row r="38" spans="1:18" s="13" customFormat="1" ht="38.25" customHeight="1" x14ac:dyDescent="0.3">
      <c r="A38" s="581">
        <f t="shared" si="1"/>
        <v>25</v>
      </c>
      <c r="B38" s="583" t="s">
        <v>34</v>
      </c>
      <c r="C38" s="582"/>
      <c r="D38" s="14">
        <f>380800+60000</f>
        <v>440800</v>
      </c>
      <c r="E38" s="14">
        <v>505000</v>
      </c>
      <c r="F38" s="12"/>
      <c r="G38" s="14">
        <v>361000</v>
      </c>
      <c r="H38" s="741"/>
      <c r="I38" s="741" t="s">
        <v>5703</v>
      </c>
      <c r="J38" s="741" t="s">
        <v>5702</v>
      </c>
      <c r="K38" s="741" t="s">
        <v>5782</v>
      </c>
      <c r="L38" s="741" t="s">
        <v>5783</v>
      </c>
      <c r="M38" s="741"/>
      <c r="N38" s="741" t="s">
        <v>23</v>
      </c>
      <c r="O38" s="742" t="s">
        <v>32</v>
      </c>
      <c r="P38" s="13">
        <f>55.4+55.4+80+80+160+10</f>
        <v>440.8</v>
      </c>
      <c r="Q38" s="13">
        <f>80+80+80+80+175+10</f>
        <v>505</v>
      </c>
    </row>
    <row r="39" spans="1:18" s="13" customFormat="1" ht="21.75" customHeight="1" x14ac:dyDescent="0.3">
      <c r="A39" s="581">
        <f t="shared" si="1"/>
        <v>26</v>
      </c>
      <c r="B39" s="582" t="s">
        <v>35</v>
      </c>
      <c r="C39" s="582"/>
      <c r="D39" s="584"/>
      <c r="E39" s="14">
        <v>5000</v>
      </c>
      <c r="F39" s="12"/>
      <c r="G39" s="14">
        <v>5000</v>
      </c>
    </row>
    <row r="40" spans="1:18" s="13" customFormat="1" ht="21.75" customHeight="1" x14ac:dyDescent="0.3">
      <c r="A40" s="581">
        <f t="shared" si="1"/>
        <v>27</v>
      </c>
      <c r="B40" s="582" t="s">
        <v>36</v>
      </c>
      <c r="C40" s="582"/>
      <c r="D40" s="584"/>
      <c r="E40" s="14">
        <v>10000</v>
      </c>
      <c r="F40" s="12"/>
      <c r="G40" s="14">
        <v>10000</v>
      </c>
    </row>
    <row r="41" spans="1:18" s="13" customFormat="1" ht="21.75" customHeight="1" x14ac:dyDescent="0.3">
      <c r="A41" s="581">
        <f t="shared" si="1"/>
        <v>28</v>
      </c>
      <c r="B41" s="582" t="s">
        <v>37</v>
      </c>
      <c r="C41" s="582"/>
      <c r="D41" s="14">
        <v>412600</v>
      </c>
      <c r="E41" s="14">
        <v>565000</v>
      </c>
      <c r="F41" s="12"/>
      <c r="G41" s="14">
        <v>389300</v>
      </c>
      <c r="H41" s="1" t="s">
        <v>5701</v>
      </c>
      <c r="I41" s="1" t="s">
        <v>5415</v>
      </c>
      <c r="J41" s="1" t="s">
        <v>5778</v>
      </c>
      <c r="K41" s="1" t="s">
        <v>5786</v>
      </c>
      <c r="L41" s="1" t="s">
        <v>5779</v>
      </c>
      <c r="M41" s="1" t="s">
        <v>5780</v>
      </c>
      <c r="N41" s="1" t="s">
        <v>5781</v>
      </c>
      <c r="O41" s="1" t="s">
        <v>23</v>
      </c>
      <c r="P41" s="1"/>
      <c r="Q41" s="13">
        <f>68.3+21.8+47.5+27.8+21.8+21.8+43.6+160</f>
        <v>412.6</v>
      </c>
      <c r="R41" s="13">
        <f>120+25+75+50+30+30+60+175</f>
        <v>565</v>
      </c>
    </row>
    <row r="42" spans="1:18" s="13" customFormat="1" ht="21.75" customHeight="1" x14ac:dyDescent="0.3">
      <c r="A42" s="581">
        <f t="shared" si="1"/>
        <v>29</v>
      </c>
      <c r="B42" s="582" t="s">
        <v>38</v>
      </c>
      <c r="C42" s="582"/>
      <c r="D42" s="14"/>
      <c r="E42" s="14">
        <v>75000</v>
      </c>
      <c r="F42" s="12"/>
      <c r="G42" s="14">
        <v>50000</v>
      </c>
    </row>
    <row r="43" spans="1:18" s="13" customFormat="1" ht="21.75" customHeight="1" x14ac:dyDescent="0.3">
      <c r="A43" s="581">
        <f t="shared" si="1"/>
        <v>30</v>
      </c>
      <c r="B43" s="582" t="s">
        <v>39</v>
      </c>
      <c r="C43" s="582"/>
      <c r="D43" s="14"/>
      <c r="E43" s="14" t="s">
        <v>40</v>
      </c>
      <c r="F43" s="12"/>
      <c r="G43" s="14" t="s">
        <v>40</v>
      </c>
      <c r="I43" s="366">
        <v>160000</v>
      </c>
      <c r="J43" s="13">
        <v>175</v>
      </c>
    </row>
    <row r="44" spans="1:18" s="13" customFormat="1" ht="21.75" customHeight="1" x14ac:dyDescent="0.3">
      <c r="A44" s="581">
        <f t="shared" si="1"/>
        <v>31</v>
      </c>
      <c r="B44" s="582" t="s">
        <v>41</v>
      </c>
      <c r="C44" s="582"/>
      <c r="D44" s="14"/>
      <c r="E44" s="14">
        <v>50000</v>
      </c>
      <c r="F44" s="12"/>
      <c r="G44" s="14">
        <v>50000</v>
      </c>
      <c r="I44" s="366">
        <v>68300</v>
      </c>
      <c r="J44" s="13">
        <v>90</v>
      </c>
    </row>
    <row r="45" spans="1:18" s="13" customFormat="1" ht="21.75" customHeight="1" x14ac:dyDescent="0.3">
      <c r="A45" s="581">
        <f t="shared" si="1"/>
        <v>32</v>
      </c>
      <c r="B45" s="582" t="s">
        <v>5277</v>
      </c>
      <c r="C45" s="582"/>
      <c r="D45" s="14"/>
      <c r="E45" s="14">
        <v>200000</v>
      </c>
      <c r="F45" s="12"/>
      <c r="G45" s="14"/>
      <c r="I45" s="366">
        <v>47500</v>
      </c>
      <c r="J45" s="13">
        <v>60</v>
      </c>
    </row>
    <row r="46" spans="1:18" s="13" customFormat="1" ht="21.75" customHeight="1" x14ac:dyDescent="0.3">
      <c r="A46" s="581">
        <f t="shared" si="1"/>
        <v>33</v>
      </c>
      <c r="B46" s="582" t="s">
        <v>5278</v>
      </c>
      <c r="C46" s="582"/>
      <c r="D46" s="14"/>
      <c r="E46" s="14">
        <v>300000</v>
      </c>
      <c r="F46" s="12"/>
      <c r="G46" s="14">
        <v>100000</v>
      </c>
      <c r="I46" s="366">
        <v>21800</v>
      </c>
      <c r="J46" s="13">
        <v>25</v>
      </c>
    </row>
    <row r="47" spans="1:18" s="13" customFormat="1" ht="21.75" customHeight="1" x14ac:dyDescent="0.3">
      <c r="A47" s="581">
        <v>34</v>
      </c>
      <c r="B47" s="582" t="s">
        <v>5705</v>
      </c>
      <c r="C47" s="582"/>
      <c r="D47" s="14"/>
      <c r="E47" s="14">
        <v>200000</v>
      </c>
      <c r="F47" s="919"/>
      <c r="G47" s="12"/>
      <c r="I47" s="366"/>
    </row>
    <row r="48" spans="1:18" s="13" customFormat="1" ht="30.75" customHeight="1" x14ac:dyDescent="0.3">
      <c r="A48" s="975" t="s">
        <v>5684</v>
      </c>
      <c r="B48" s="975"/>
      <c r="C48" s="975"/>
      <c r="D48" s="975"/>
      <c r="E48" s="975"/>
      <c r="F48" s="12"/>
      <c r="G48" s="12"/>
      <c r="I48" s="366">
        <v>21800</v>
      </c>
      <c r="J48" s="13">
        <v>25</v>
      </c>
    </row>
    <row r="49" spans="1:11" s="13" customFormat="1" ht="18.75" customHeight="1" x14ac:dyDescent="0.3">
      <c r="A49" s="973" t="s">
        <v>43</v>
      </c>
      <c r="B49" s="973"/>
      <c r="C49" s="974" t="s">
        <v>44</v>
      </c>
      <c r="D49" s="974"/>
      <c r="E49" s="974"/>
      <c r="G49" s="12"/>
      <c r="I49" s="366">
        <v>21800</v>
      </c>
      <c r="J49" s="13">
        <v>25</v>
      </c>
    </row>
    <row r="50" spans="1:11" s="13" customFormat="1" ht="18.75" customHeight="1" x14ac:dyDescent="0.3">
      <c r="A50" s="938"/>
      <c r="B50" s="938"/>
      <c r="C50" s="16"/>
      <c r="D50" s="19"/>
      <c r="E50" s="939"/>
      <c r="I50" s="366">
        <v>21800</v>
      </c>
      <c r="J50" s="13">
        <v>25</v>
      </c>
    </row>
    <row r="51" spans="1:11" s="13" customFormat="1" ht="22.5" customHeight="1" x14ac:dyDescent="0.3">
      <c r="A51" s="15"/>
      <c r="B51" s="17"/>
      <c r="C51" s="18"/>
      <c r="D51" s="17"/>
      <c r="E51" s="585"/>
      <c r="I51" s="366">
        <v>27800</v>
      </c>
      <c r="J51" s="13">
        <v>25</v>
      </c>
    </row>
    <row r="52" spans="1:11" s="13" customFormat="1" ht="22.5" customHeight="1" x14ac:dyDescent="0.3">
      <c r="A52" s="15"/>
      <c r="B52" s="17"/>
      <c r="C52" s="18"/>
      <c r="D52" s="17"/>
      <c r="E52" s="585"/>
      <c r="I52" s="366">
        <v>21800</v>
      </c>
      <c r="J52" s="13">
        <v>25</v>
      </c>
    </row>
    <row r="53" spans="1:11" s="13" customFormat="1" ht="27.75" customHeight="1" x14ac:dyDescent="0.3">
      <c r="A53" s="15"/>
      <c r="B53" s="17"/>
      <c r="C53" s="18"/>
      <c r="D53" s="17"/>
      <c r="E53" s="585"/>
      <c r="I53" s="671"/>
      <c r="J53" s="13">
        <f>SUM(J43:J52)</f>
        <v>475</v>
      </c>
    </row>
    <row r="54" spans="1:11" s="9" customFormat="1" ht="22.5" customHeight="1" x14ac:dyDescent="0.3">
      <c r="A54" s="973" t="s">
        <v>1249</v>
      </c>
      <c r="B54" s="973"/>
      <c r="C54" s="974" t="s">
        <v>5177</v>
      </c>
      <c r="D54" s="974"/>
      <c r="E54" s="974"/>
      <c r="F54" s="13"/>
      <c r="H54" s="13"/>
      <c r="I54" s="671"/>
      <c r="J54" s="13"/>
      <c r="K54" s="13"/>
    </row>
    <row r="55" spans="1:11" s="1" customFormat="1" ht="21" customHeight="1" x14ac:dyDescent="0.2">
      <c r="B55" s="1" t="s">
        <v>42</v>
      </c>
      <c r="I55" s="672"/>
    </row>
  </sheetData>
  <mergeCells count="12">
    <mergeCell ref="A5:E5"/>
    <mergeCell ref="A6:E6"/>
    <mergeCell ref="A49:B49"/>
    <mergeCell ref="C49:E49"/>
    <mergeCell ref="A54:B54"/>
    <mergeCell ref="C54:E54"/>
    <mergeCell ref="A48:E48"/>
    <mergeCell ref="A8:A9"/>
    <mergeCell ref="B8:B9"/>
    <mergeCell ref="C8:E8"/>
    <mergeCell ref="A10:E10"/>
    <mergeCell ref="A28:E28"/>
  </mergeCells>
  <pageMargins left="0.2" right="0.2" top="0.45" bottom="0.2" header="0.41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1"/>
  <sheetViews>
    <sheetView topLeftCell="A4" workbookViewId="0">
      <selection sqref="A1:XFD1048576"/>
    </sheetView>
  </sheetViews>
  <sheetFormatPr defaultRowHeight="12.75" x14ac:dyDescent="0.25"/>
  <cols>
    <col min="1" max="1" width="7.7109375" style="69" customWidth="1"/>
    <col min="2" max="2" width="60.42578125" style="75" customWidth="1"/>
    <col min="3" max="3" width="16.5703125" style="132" customWidth="1"/>
    <col min="4" max="4" width="11.140625" style="75" customWidth="1"/>
    <col min="5" max="5" width="9.140625" style="75"/>
    <col min="6" max="6" width="19.42578125" style="132" customWidth="1"/>
    <col min="7" max="256" width="9.140625" style="75"/>
    <col min="257" max="257" width="7.7109375" style="75" customWidth="1"/>
    <col min="258" max="258" width="68.42578125" style="75" customWidth="1"/>
    <col min="259" max="259" width="19.42578125" style="75" customWidth="1"/>
    <col min="260" max="260" width="17.42578125" style="75" customWidth="1"/>
    <col min="261" max="261" width="9.140625" style="75"/>
    <col min="262" max="262" width="19.42578125" style="75" customWidth="1"/>
    <col min="263" max="512" width="9.140625" style="75"/>
    <col min="513" max="513" width="7.7109375" style="75" customWidth="1"/>
    <col min="514" max="514" width="68.42578125" style="75" customWidth="1"/>
    <col min="515" max="515" width="19.42578125" style="75" customWidth="1"/>
    <col min="516" max="516" width="17.42578125" style="75" customWidth="1"/>
    <col min="517" max="517" width="9.140625" style="75"/>
    <col min="518" max="518" width="19.42578125" style="75" customWidth="1"/>
    <col min="519" max="768" width="9.140625" style="75"/>
    <col min="769" max="769" width="7.7109375" style="75" customWidth="1"/>
    <col min="770" max="770" width="68.42578125" style="75" customWidth="1"/>
    <col min="771" max="771" width="19.42578125" style="75" customWidth="1"/>
    <col min="772" max="772" width="17.42578125" style="75" customWidth="1"/>
    <col min="773" max="773" width="9.140625" style="75"/>
    <col min="774" max="774" width="19.42578125" style="75" customWidth="1"/>
    <col min="775" max="1024" width="9.140625" style="75"/>
    <col min="1025" max="1025" width="7.7109375" style="75" customWidth="1"/>
    <col min="1026" max="1026" width="68.42578125" style="75" customWidth="1"/>
    <col min="1027" max="1027" width="19.42578125" style="75" customWidth="1"/>
    <col min="1028" max="1028" width="17.42578125" style="75" customWidth="1"/>
    <col min="1029" max="1029" width="9.140625" style="75"/>
    <col min="1030" max="1030" width="19.42578125" style="75" customWidth="1"/>
    <col min="1031" max="1280" width="9.140625" style="75"/>
    <col min="1281" max="1281" width="7.7109375" style="75" customWidth="1"/>
    <col min="1282" max="1282" width="68.42578125" style="75" customWidth="1"/>
    <col min="1283" max="1283" width="19.42578125" style="75" customWidth="1"/>
    <col min="1284" max="1284" width="17.42578125" style="75" customWidth="1"/>
    <col min="1285" max="1285" width="9.140625" style="75"/>
    <col min="1286" max="1286" width="19.42578125" style="75" customWidth="1"/>
    <col min="1287" max="1536" width="9.140625" style="75"/>
    <col min="1537" max="1537" width="7.7109375" style="75" customWidth="1"/>
    <col min="1538" max="1538" width="68.42578125" style="75" customWidth="1"/>
    <col min="1539" max="1539" width="19.42578125" style="75" customWidth="1"/>
    <col min="1540" max="1540" width="17.42578125" style="75" customWidth="1"/>
    <col min="1541" max="1541" width="9.140625" style="75"/>
    <col min="1542" max="1542" width="19.42578125" style="75" customWidth="1"/>
    <col min="1543" max="1792" width="9.140625" style="75"/>
    <col min="1793" max="1793" width="7.7109375" style="75" customWidth="1"/>
    <col min="1794" max="1794" width="68.42578125" style="75" customWidth="1"/>
    <col min="1795" max="1795" width="19.42578125" style="75" customWidth="1"/>
    <col min="1796" max="1796" width="17.42578125" style="75" customWidth="1"/>
    <col min="1797" max="1797" width="9.140625" style="75"/>
    <col min="1798" max="1798" width="19.42578125" style="75" customWidth="1"/>
    <col min="1799" max="2048" width="9.140625" style="75"/>
    <col min="2049" max="2049" width="7.7109375" style="75" customWidth="1"/>
    <col min="2050" max="2050" width="68.42578125" style="75" customWidth="1"/>
    <col min="2051" max="2051" width="19.42578125" style="75" customWidth="1"/>
    <col min="2052" max="2052" width="17.42578125" style="75" customWidth="1"/>
    <col min="2053" max="2053" width="9.140625" style="75"/>
    <col min="2054" max="2054" width="19.42578125" style="75" customWidth="1"/>
    <col min="2055" max="2304" width="9.140625" style="75"/>
    <col min="2305" max="2305" width="7.7109375" style="75" customWidth="1"/>
    <col min="2306" max="2306" width="68.42578125" style="75" customWidth="1"/>
    <col min="2307" max="2307" width="19.42578125" style="75" customWidth="1"/>
    <col min="2308" max="2308" width="17.42578125" style="75" customWidth="1"/>
    <col min="2309" max="2309" width="9.140625" style="75"/>
    <col min="2310" max="2310" width="19.42578125" style="75" customWidth="1"/>
    <col min="2311" max="2560" width="9.140625" style="75"/>
    <col min="2561" max="2561" width="7.7109375" style="75" customWidth="1"/>
    <col min="2562" max="2562" width="68.42578125" style="75" customWidth="1"/>
    <col min="2563" max="2563" width="19.42578125" style="75" customWidth="1"/>
    <col min="2564" max="2564" width="17.42578125" style="75" customWidth="1"/>
    <col min="2565" max="2565" width="9.140625" style="75"/>
    <col min="2566" max="2566" width="19.42578125" style="75" customWidth="1"/>
    <col min="2567" max="2816" width="9.140625" style="75"/>
    <col min="2817" max="2817" width="7.7109375" style="75" customWidth="1"/>
    <col min="2818" max="2818" width="68.42578125" style="75" customWidth="1"/>
    <col min="2819" max="2819" width="19.42578125" style="75" customWidth="1"/>
    <col min="2820" max="2820" width="17.42578125" style="75" customWidth="1"/>
    <col min="2821" max="2821" width="9.140625" style="75"/>
    <col min="2822" max="2822" width="19.42578125" style="75" customWidth="1"/>
    <col min="2823" max="3072" width="9.140625" style="75"/>
    <col min="3073" max="3073" width="7.7109375" style="75" customWidth="1"/>
    <col min="3074" max="3074" width="68.42578125" style="75" customWidth="1"/>
    <col min="3075" max="3075" width="19.42578125" style="75" customWidth="1"/>
    <col min="3076" max="3076" width="17.42578125" style="75" customWidth="1"/>
    <col min="3077" max="3077" width="9.140625" style="75"/>
    <col min="3078" max="3078" width="19.42578125" style="75" customWidth="1"/>
    <col min="3079" max="3328" width="9.140625" style="75"/>
    <col min="3329" max="3329" width="7.7109375" style="75" customWidth="1"/>
    <col min="3330" max="3330" width="68.42578125" style="75" customWidth="1"/>
    <col min="3331" max="3331" width="19.42578125" style="75" customWidth="1"/>
    <col min="3332" max="3332" width="17.42578125" style="75" customWidth="1"/>
    <col min="3333" max="3333" width="9.140625" style="75"/>
    <col min="3334" max="3334" width="19.42578125" style="75" customWidth="1"/>
    <col min="3335" max="3584" width="9.140625" style="75"/>
    <col min="3585" max="3585" width="7.7109375" style="75" customWidth="1"/>
    <col min="3586" max="3586" width="68.42578125" style="75" customWidth="1"/>
    <col min="3587" max="3587" width="19.42578125" style="75" customWidth="1"/>
    <col min="3588" max="3588" width="17.42578125" style="75" customWidth="1"/>
    <col min="3589" max="3589" width="9.140625" style="75"/>
    <col min="3590" max="3590" width="19.42578125" style="75" customWidth="1"/>
    <col min="3591" max="3840" width="9.140625" style="75"/>
    <col min="3841" max="3841" width="7.7109375" style="75" customWidth="1"/>
    <col min="3842" max="3842" width="68.42578125" style="75" customWidth="1"/>
    <col min="3843" max="3843" width="19.42578125" style="75" customWidth="1"/>
    <col min="3844" max="3844" width="17.42578125" style="75" customWidth="1"/>
    <col min="3845" max="3845" width="9.140625" style="75"/>
    <col min="3846" max="3846" width="19.42578125" style="75" customWidth="1"/>
    <col min="3847" max="4096" width="9.140625" style="75"/>
    <col min="4097" max="4097" width="7.7109375" style="75" customWidth="1"/>
    <col min="4098" max="4098" width="68.42578125" style="75" customWidth="1"/>
    <col min="4099" max="4099" width="19.42578125" style="75" customWidth="1"/>
    <col min="4100" max="4100" width="17.42578125" style="75" customWidth="1"/>
    <col min="4101" max="4101" width="9.140625" style="75"/>
    <col min="4102" max="4102" width="19.42578125" style="75" customWidth="1"/>
    <col min="4103" max="4352" width="9.140625" style="75"/>
    <col min="4353" max="4353" width="7.7109375" style="75" customWidth="1"/>
    <col min="4354" max="4354" width="68.42578125" style="75" customWidth="1"/>
    <col min="4355" max="4355" width="19.42578125" style="75" customWidth="1"/>
    <col min="4356" max="4356" width="17.42578125" style="75" customWidth="1"/>
    <col min="4357" max="4357" width="9.140625" style="75"/>
    <col min="4358" max="4358" width="19.42578125" style="75" customWidth="1"/>
    <col min="4359" max="4608" width="9.140625" style="75"/>
    <col min="4609" max="4609" width="7.7109375" style="75" customWidth="1"/>
    <col min="4610" max="4610" width="68.42578125" style="75" customWidth="1"/>
    <col min="4611" max="4611" width="19.42578125" style="75" customWidth="1"/>
    <col min="4612" max="4612" width="17.42578125" style="75" customWidth="1"/>
    <col min="4613" max="4613" width="9.140625" style="75"/>
    <col min="4614" max="4614" width="19.42578125" style="75" customWidth="1"/>
    <col min="4615" max="4864" width="9.140625" style="75"/>
    <col min="4865" max="4865" width="7.7109375" style="75" customWidth="1"/>
    <col min="4866" max="4866" width="68.42578125" style="75" customWidth="1"/>
    <col min="4867" max="4867" width="19.42578125" style="75" customWidth="1"/>
    <col min="4868" max="4868" width="17.42578125" style="75" customWidth="1"/>
    <col min="4869" max="4869" width="9.140625" style="75"/>
    <col min="4870" max="4870" width="19.42578125" style="75" customWidth="1"/>
    <col min="4871" max="5120" width="9.140625" style="75"/>
    <col min="5121" max="5121" width="7.7109375" style="75" customWidth="1"/>
    <col min="5122" max="5122" width="68.42578125" style="75" customWidth="1"/>
    <col min="5123" max="5123" width="19.42578125" style="75" customWidth="1"/>
    <col min="5124" max="5124" width="17.42578125" style="75" customWidth="1"/>
    <col min="5125" max="5125" width="9.140625" style="75"/>
    <col min="5126" max="5126" width="19.42578125" style="75" customWidth="1"/>
    <col min="5127" max="5376" width="9.140625" style="75"/>
    <col min="5377" max="5377" width="7.7109375" style="75" customWidth="1"/>
    <col min="5378" max="5378" width="68.42578125" style="75" customWidth="1"/>
    <col min="5379" max="5379" width="19.42578125" style="75" customWidth="1"/>
    <col min="5380" max="5380" width="17.42578125" style="75" customWidth="1"/>
    <col min="5381" max="5381" width="9.140625" style="75"/>
    <col min="5382" max="5382" width="19.42578125" style="75" customWidth="1"/>
    <col min="5383" max="5632" width="9.140625" style="75"/>
    <col min="5633" max="5633" width="7.7109375" style="75" customWidth="1"/>
    <col min="5634" max="5634" width="68.42578125" style="75" customWidth="1"/>
    <col min="5635" max="5635" width="19.42578125" style="75" customWidth="1"/>
    <col min="5636" max="5636" width="17.42578125" style="75" customWidth="1"/>
    <col min="5637" max="5637" width="9.140625" style="75"/>
    <col min="5638" max="5638" width="19.42578125" style="75" customWidth="1"/>
    <col min="5639" max="5888" width="9.140625" style="75"/>
    <col min="5889" max="5889" width="7.7109375" style="75" customWidth="1"/>
    <col min="5890" max="5890" width="68.42578125" style="75" customWidth="1"/>
    <col min="5891" max="5891" width="19.42578125" style="75" customWidth="1"/>
    <col min="5892" max="5892" width="17.42578125" style="75" customWidth="1"/>
    <col min="5893" max="5893" width="9.140625" style="75"/>
    <col min="5894" max="5894" width="19.42578125" style="75" customWidth="1"/>
    <col min="5895" max="6144" width="9.140625" style="75"/>
    <col min="6145" max="6145" width="7.7109375" style="75" customWidth="1"/>
    <col min="6146" max="6146" width="68.42578125" style="75" customWidth="1"/>
    <col min="6147" max="6147" width="19.42578125" style="75" customWidth="1"/>
    <col min="6148" max="6148" width="17.42578125" style="75" customWidth="1"/>
    <col min="6149" max="6149" width="9.140625" style="75"/>
    <col min="6150" max="6150" width="19.42578125" style="75" customWidth="1"/>
    <col min="6151" max="6400" width="9.140625" style="75"/>
    <col min="6401" max="6401" width="7.7109375" style="75" customWidth="1"/>
    <col min="6402" max="6402" width="68.42578125" style="75" customWidth="1"/>
    <col min="6403" max="6403" width="19.42578125" style="75" customWidth="1"/>
    <col min="6404" max="6404" width="17.42578125" style="75" customWidth="1"/>
    <col min="6405" max="6405" width="9.140625" style="75"/>
    <col min="6406" max="6406" width="19.42578125" style="75" customWidth="1"/>
    <col min="6407" max="6656" width="9.140625" style="75"/>
    <col min="6657" max="6657" width="7.7109375" style="75" customWidth="1"/>
    <col min="6658" max="6658" width="68.42578125" style="75" customWidth="1"/>
    <col min="6659" max="6659" width="19.42578125" style="75" customWidth="1"/>
    <col min="6660" max="6660" width="17.42578125" style="75" customWidth="1"/>
    <col min="6661" max="6661" width="9.140625" style="75"/>
    <col min="6662" max="6662" width="19.42578125" style="75" customWidth="1"/>
    <col min="6663" max="6912" width="9.140625" style="75"/>
    <col min="6913" max="6913" width="7.7109375" style="75" customWidth="1"/>
    <col min="6914" max="6914" width="68.42578125" style="75" customWidth="1"/>
    <col min="6915" max="6915" width="19.42578125" style="75" customWidth="1"/>
    <col min="6916" max="6916" width="17.42578125" style="75" customWidth="1"/>
    <col min="6917" max="6917" width="9.140625" style="75"/>
    <col min="6918" max="6918" width="19.42578125" style="75" customWidth="1"/>
    <col min="6919" max="7168" width="9.140625" style="75"/>
    <col min="7169" max="7169" width="7.7109375" style="75" customWidth="1"/>
    <col min="7170" max="7170" width="68.42578125" style="75" customWidth="1"/>
    <col min="7171" max="7171" width="19.42578125" style="75" customWidth="1"/>
    <col min="7172" max="7172" width="17.42578125" style="75" customWidth="1"/>
    <col min="7173" max="7173" width="9.140625" style="75"/>
    <col min="7174" max="7174" width="19.42578125" style="75" customWidth="1"/>
    <col min="7175" max="7424" width="9.140625" style="75"/>
    <col min="7425" max="7425" width="7.7109375" style="75" customWidth="1"/>
    <col min="7426" max="7426" width="68.42578125" style="75" customWidth="1"/>
    <col min="7427" max="7427" width="19.42578125" style="75" customWidth="1"/>
    <col min="7428" max="7428" width="17.42578125" style="75" customWidth="1"/>
    <col min="7429" max="7429" width="9.140625" style="75"/>
    <col min="7430" max="7430" width="19.42578125" style="75" customWidth="1"/>
    <col min="7431" max="7680" width="9.140625" style="75"/>
    <col min="7681" max="7681" width="7.7109375" style="75" customWidth="1"/>
    <col min="7682" max="7682" width="68.42578125" style="75" customWidth="1"/>
    <col min="7683" max="7683" width="19.42578125" style="75" customWidth="1"/>
    <col min="7684" max="7684" width="17.42578125" style="75" customWidth="1"/>
    <col min="7685" max="7685" width="9.140625" style="75"/>
    <col min="7686" max="7686" width="19.42578125" style="75" customWidth="1"/>
    <col min="7687" max="7936" width="9.140625" style="75"/>
    <col min="7937" max="7937" width="7.7109375" style="75" customWidth="1"/>
    <col min="7938" max="7938" width="68.42578125" style="75" customWidth="1"/>
    <col min="7939" max="7939" width="19.42578125" style="75" customWidth="1"/>
    <col min="7940" max="7940" width="17.42578125" style="75" customWidth="1"/>
    <col min="7941" max="7941" width="9.140625" style="75"/>
    <col min="7942" max="7942" width="19.42578125" style="75" customWidth="1"/>
    <col min="7943" max="8192" width="9.140625" style="75"/>
    <col min="8193" max="8193" width="7.7109375" style="75" customWidth="1"/>
    <col min="8194" max="8194" width="68.42578125" style="75" customWidth="1"/>
    <col min="8195" max="8195" width="19.42578125" style="75" customWidth="1"/>
    <col min="8196" max="8196" width="17.42578125" style="75" customWidth="1"/>
    <col min="8197" max="8197" width="9.140625" style="75"/>
    <col min="8198" max="8198" width="19.42578125" style="75" customWidth="1"/>
    <col min="8199" max="8448" width="9.140625" style="75"/>
    <col min="8449" max="8449" width="7.7109375" style="75" customWidth="1"/>
    <col min="8450" max="8450" width="68.42578125" style="75" customWidth="1"/>
    <col min="8451" max="8451" width="19.42578125" style="75" customWidth="1"/>
    <col min="8452" max="8452" width="17.42578125" style="75" customWidth="1"/>
    <col min="8453" max="8453" width="9.140625" style="75"/>
    <col min="8454" max="8454" width="19.42578125" style="75" customWidth="1"/>
    <col min="8455" max="8704" width="9.140625" style="75"/>
    <col min="8705" max="8705" width="7.7109375" style="75" customWidth="1"/>
    <col min="8706" max="8706" width="68.42578125" style="75" customWidth="1"/>
    <col min="8707" max="8707" width="19.42578125" style="75" customWidth="1"/>
    <col min="8708" max="8708" width="17.42578125" style="75" customWidth="1"/>
    <col min="8709" max="8709" width="9.140625" style="75"/>
    <col min="8710" max="8710" width="19.42578125" style="75" customWidth="1"/>
    <col min="8711" max="8960" width="9.140625" style="75"/>
    <col min="8961" max="8961" width="7.7109375" style="75" customWidth="1"/>
    <col min="8962" max="8962" width="68.42578125" style="75" customWidth="1"/>
    <col min="8963" max="8963" width="19.42578125" style="75" customWidth="1"/>
    <col min="8964" max="8964" width="17.42578125" style="75" customWidth="1"/>
    <col min="8965" max="8965" width="9.140625" style="75"/>
    <col min="8966" max="8966" width="19.42578125" style="75" customWidth="1"/>
    <col min="8967" max="9216" width="9.140625" style="75"/>
    <col min="9217" max="9217" width="7.7109375" style="75" customWidth="1"/>
    <col min="9218" max="9218" width="68.42578125" style="75" customWidth="1"/>
    <col min="9219" max="9219" width="19.42578125" style="75" customWidth="1"/>
    <col min="9220" max="9220" width="17.42578125" style="75" customWidth="1"/>
    <col min="9221" max="9221" width="9.140625" style="75"/>
    <col min="9222" max="9222" width="19.42578125" style="75" customWidth="1"/>
    <col min="9223" max="9472" width="9.140625" style="75"/>
    <col min="9473" max="9473" width="7.7109375" style="75" customWidth="1"/>
    <col min="9474" max="9474" width="68.42578125" style="75" customWidth="1"/>
    <col min="9475" max="9475" width="19.42578125" style="75" customWidth="1"/>
    <col min="9476" max="9476" width="17.42578125" style="75" customWidth="1"/>
    <col min="9477" max="9477" width="9.140625" style="75"/>
    <col min="9478" max="9478" width="19.42578125" style="75" customWidth="1"/>
    <col min="9479" max="9728" width="9.140625" style="75"/>
    <col min="9729" max="9729" width="7.7109375" style="75" customWidth="1"/>
    <col min="9730" max="9730" width="68.42578125" style="75" customWidth="1"/>
    <col min="9731" max="9731" width="19.42578125" style="75" customWidth="1"/>
    <col min="9732" max="9732" width="17.42578125" style="75" customWidth="1"/>
    <col min="9733" max="9733" width="9.140625" style="75"/>
    <col min="9734" max="9734" width="19.42578125" style="75" customWidth="1"/>
    <col min="9735" max="9984" width="9.140625" style="75"/>
    <col min="9985" max="9985" width="7.7109375" style="75" customWidth="1"/>
    <col min="9986" max="9986" width="68.42578125" style="75" customWidth="1"/>
    <col min="9987" max="9987" width="19.42578125" style="75" customWidth="1"/>
    <col min="9988" max="9988" width="17.42578125" style="75" customWidth="1"/>
    <col min="9989" max="9989" width="9.140625" style="75"/>
    <col min="9990" max="9990" width="19.42578125" style="75" customWidth="1"/>
    <col min="9991" max="10240" width="9.140625" style="75"/>
    <col min="10241" max="10241" width="7.7109375" style="75" customWidth="1"/>
    <col min="10242" max="10242" width="68.42578125" style="75" customWidth="1"/>
    <col min="10243" max="10243" width="19.42578125" style="75" customWidth="1"/>
    <col min="10244" max="10244" width="17.42578125" style="75" customWidth="1"/>
    <col min="10245" max="10245" width="9.140625" style="75"/>
    <col min="10246" max="10246" width="19.42578125" style="75" customWidth="1"/>
    <col min="10247" max="10496" width="9.140625" style="75"/>
    <col min="10497" max="10497" width="7.7109375" style="75" customWidth="1"/>
    <col min="10498" max="10498" width="68.42578125" style="75" customWidth="1"/>
    <col min="10499" max="10499" width="19.42578125" style="75" customWidth="1"/>
    <col min="10500" max="10500" width="17.42578125" style="75" customWidth="1"/>
    <col min="10501" max="10501" width="9.140625" style="75"/>
    <col min="10502" max="10502" width="19.42578125" style="75" customWidth="1"/>
    <col min="10503" max="10752" width="9.140625" style="75"/>
    <col min="10753" max="10753" width="7.7109375" style="75" customWidth="1"/>
    <col min="10754" max="10754" width="68.42578125" style="75" customWidth="1"/>
    <col min="10755" max="10755" width="19.42578125" style="75" customWidth="1"/>
    <col min="10756" max="10756" width="17.42578125" style="75" customWidth="1"/>
    <col min="10757" max="10757" width="9.140625" style="75"/>
    <col min="10758" max="10758" width="19.42578125" style="75" customWidth="1"/>
    <col min="10759" max="11008" width="9.140625" style="75"/>
    <col min="11009" max="11009" width="7.7109375" style="75" customWidth="1"/>
    <col min="11010" max="11010" width="68.42578125" style="75" customWidth="1"/>
    <col min="11011" max="11011" width="19.42578125" style="75" customWidth="1"/>
    <col min="11012" max="11012" width="17.42578125" style="75" customWidth="1"/>
    <col min="11013" max="11013" width="9.140625" style="75"/>
    <col min="11014" max="11014" width="19.42578125" style="75" customWidth="1"/>
    <col min="11015" max="11264" width="9.140625" style="75"/>
    <col min="11265" max="11265" width="7.7109375" style="75" customWidth="1"/>
    <col min="11266" max="11266" width="68.42578125" style="75" customWidth="1"/>
    <col min="11267" max="11267" width="19.42578125" style="75" customWidth="1"/>
    <col min="11268" max="11268" width="17.42578125" style="75" customWidth="1"/>
    <col min="11269" max="11269" width="9.140625" style="75"/>
    <col min="11270" max="11270" width="19.42578125" style="75" customWidth="1"/>
    <col min="11271" max="11520" width="9.140625" style="75"/>
    <col min="11521" max="11521" width="7.7109375" style="75" customWidth="1"/>
    <col min="11522" max="11522" width="68.42578125" style="75" customWidth="1"/>
    <col min="11523" max="11523" width="19.42578125" style="75" customWidth="1"/>
    <col min="11524" max="11524" width="17.42578125" style="75" customWidth="1"/>
    <col min="11525" max="11525" width="9.140625" style="75"/>
    <col min="11526" max="11526" width="19.42578125" style="75" customWidth="1"/>
    <col min="11527" max="11776" width="9.140625" style="75"/>
    <col min="11777" max="11777" width="7.7109375" style="75" customWidth="1"/>
    <col min="11778" max="11778" width="68.42578125" style="75" customWidth="1"/>
    <col min="11779" max="11779" width="19.42578125" style="75" customWidth="1"/>
    <col min="11780" max="11780" width="17.42578125" style="75" customWidth="1"/>
    <col min="11781" max="11781" width="9.140625" style="75"/>
    <col min="11782" max="11782" width="19.42578125" style="75" customWidth="1"/>
    <col min="11783" max="12032" width="9.140625" style="75"/>
    <col min="12033" max="12033" width="7.7109375" style="75" customWidth="1"/>
    <col min="12034" max="12034" width="68.42578125" style="75" customWidth="1"/>
    <col min="12035" max="12035" width="19.42578125" style="75" customWidth="1"/>
    <col min="12036" max="12036" width="17.42578125" style="75" customWidth="1"/>
    <col min="12037" max="12037" width="9.140625" style="75"/>
    <col min="12038" max="12038" width="19.42578125" style="75" customWidth="1"/>
    <col min="12039" max="12288" width="9.140625" style="75"/>
    <col min="12289" max="12289" width="7.7109375" style="75" customWidth="1"/>
    <col min="12290" max="12290" width="68.42578125" style="75" customWidth="1"/>
    <col min="12291" max="12291" width="19.42578125" style="75" customWidth="1"/>
    <col min="12292" max="12292" width="17.42578125" style="75" customWidth="1"/>
    <col min="12293" max="12293" width="9.140625" style="75"/>
    <col min="12294" max="12294" width="19.42578125" style="75" customWidth="1"/>
    <col min="12295" max="12544" width="9.140625" style="75"/>
    <col min="12545" max="12545" width="7.7109375" style="75" customWidth="1"/>
    <col min="12546" max="12546" width="68.42578125" style="75" customWidth="1"/>
    <col min="12547" max="12547" width="19.42578125" style="75" customWidth="1"/>
    <col min="12548" max="12548" width="17.42578125" style="75" customWidth="1"/>
    <col min="12549" max="12549" width="9.140625" style="75"/>
    <col min="12550" max="12550" width="19.42578125" style="75" customWidth="1"/>
    <col min="12551" max="12800" width="9.140625" style="75"/>
    <col min="12801" max="12801" width="7.7109375" style="75" customWidth="1"/>
    <col min="12802" max="12802" width="68.42578125" style="75" customWidth="1"/>
    <col min="12803" max="12803" width="19.42578125" style="75" customWidth="1"/>
    <col min="12804" max="12804" width="17.42578125" style="75" customWidth="1"/>
    <col min="12805" max="12805" width="9.140625" style="75"/>
    <col min="12806" max="12806" width="19.42578125" style="75" customWidth="1"/>
    <col min="12807" max="13056" width="9.140625" style="75"/>
    <col min="13057" max="13057" width="7.7109375" style="75" customWidth="1"/>
    <col min="13058" max="13058" width="68.42578125" style="75" customWidth="1"/>
    <col min="13059" max="13059" width="19.42578125" style="75" customWidth="1"/>
    <col min="13060" max="13060" width="17.42578125" style="75" customWidth="1"/>
    <col min="13061" max="13061" width="9.140625" style="75"/>
    <col min="13062" max="13062" width="19.42578125" style="75" customWidth="1"/>
    <col min="13063" max="13312" width="9.140625" style="75"/>
    <col min="13313" max="13313" width="7.7109375" style="75" customWidth="1"/>
    <col min="13314" max="13314" width="68.42578125" style="75" customWidth="1"/>
    <col min="13315" max="13315" width="19.42578125" style="75" customWidth="1"/>
    <col min="13316" max="13316" width="17.42578125" style="75" customWidth="1"/>
    <col min="13317" max="13317" width="9.140625" style="75"/>
    <col min="13318" max="13318" width="19.42578125" style="75" customWidth="1"/>
    <col min="13319" max="13568" width="9.140625" style="75"/>
    <col min="13569" max="13569" width="7.7109375" style="75" customWidth="1"/>
    <col min="13570" max="13570" width="68.42578125" style="75" customWidth="1"/>
    <col min="13571" max="13571" width="19.42578125" style="75" customWidth="1"/>
    <col min="13572" max="13572" width="17.42578125" style="75" customWidth="1"/>
    <col min="13573" max="13573" width="9.140625" style="75"/>
    <col min="13574" max="13574" width="19.42578125" style="75" customWidth="1"/>
    <col min="13575" max="13824" width="9.140625" style="75"/>
    <col min="13825" max="13825" width="7.7109375" style="75" customWidth="1"/>
    <col min="13826" max="13826" width="68.42578125" style="75" customWidth="1"/>
    <col min="13827" max="13827" width="19.42578125" style="75" customWidth="1"/>
    <col min="13828" max="13828" width="17.42578125" style="75" customWidth="1"/>
    <col min="13829" max="13829" width="9.140625" style="75"/>
    <col min="13830" max="13830" width="19.42578125" style="75" customWidth="1"/>
    <col min="13831" max="14080" width="9.140625" style="75"/>
    <col min="14081" max="14081" width="7.7109375" style="75" customWidth="1"/>
    <col min="14082" max="14082" width="68.42578125" style="75" customWidth="1"/>
    <col min="14083" max="14083" width="19.42578125" style="75" customWidth="1"/>
    <col min="14084" max="14084" width="17.42578125" style="75" customWidth="1"/>
    <col min="14085" max="14085" width="9.140625" style="75"/>
    <col min="14086" max="14086" width="19.42578125" style="75" customWidth="1"/>
    <col min="14087" max="14336" width="9.140625" style="75"/>
    <col min="14337" max="14337" width="7.7109375" style="75" customWidth="1"/>
    <col min="14338" max="14338" width="68.42578125" style="75" customWidth="1"/>
    <col min="14339" max="14339" width="19.42578125" style="75" customWidth="1"/>
    <col min="14340" max="14340" width="17.42578125" style="75" customWidth="1"/>
    <col min="14341" max="14341" width="9.140625" style="75"/>
    <col min="14342" max="14342" width="19.42578125" style="75" customWidth="1"/>
    <col min="14343" max="14592" width="9.140625" style="75"/>
    <col min="14593" max="14593" width="7.7109375" style="75" customWidth="1"/>
    <col min="14594" max="14594" width="68.42578125" style="75" customWidth="1"/>
    <col min="14595" max="14595" width="19.42578125" style="75" customWidth="1"/>
    <col min="14596" max="14596" width="17.42578125" style="75" customWidth="1"/>
    <col min="14597" max="14597" width="9.140625" style="75"/>
    <col min="14598" max="14598" width="19.42578125" style="75" customWidth="1"/>
    <col min="14599" max="14848" width="9.140625" style="75"/>
    <col min="14849" max="14849" width="7.7109375" style="75" customWidth="1"/>
    <col min="14850" max="14850" width="68.42578125" style="75" customWidth="1"/>
    <col min="14851" max="14851" width="19.42578125" style="75" customWidth="1"/>
    <col min="14852" max="14852" width="17.42578125" style="75" customWidth="1"/>
    <col min="14853" max="14853" width="9.140625" style="75"/>
    <col min="14854" max="14854" width="19.42578125" style="75" customWidth="1"/>
    <col min="14855" max="15104" width="9.140625" style="75"/>
    <col min="15105" max="15105" width="7.7109375" style="75" customWidth="1"/>
    <col min="15106" max="15106" width="68.42578125" style="75" customWidth="1"/>
    <col min="15107" max="15107" width="19.42578125" style="75" customWidth="1"/>
    <col min="15108" max="15108" width="17.42578125" style="75" customWidth="1"/>
    <col min="15109" max="15109" width="9.140625" style="75"/>
    <col min="15110" max="15110" width="19.42578125" style="75" customWidth="1"/>
    <col min="15111" max="15360" width="9.140625" style="75"/>
    <col min="15361" max="15361" width="7.7109375" style="75" customWidth="1"/>
    <col min="15362" max="15362" width="68.42578125" style="75" customWidth="1"/>
    <col min="15363" max="15363" width="19.42578125" style="75" customWidth="1"/>
    <col min="15364" max="15364" width="17.42578125" style="75" customWidth="1"/>
    <col min="15365" max="15365" width="9.140625" style="75"/>
    <col min="15366" max="15366" width="19.42578125" style="75" customWidth="1"/>
    <col min="15367" max="15616" width="9.140625" style="75"/>
    <col min="15617" max="15617" width="7.7109375" style="75" customWidth="1"/>
    <col min="15618" max="15618" width="68.42578125" style="75" customWidth="1"/>
    <col min="15619" max="15619" width="19.42578125" style="75" customWidth="1"/>
    <col min="15620" max="15620" width="17.42578125" style="75" customWidth="1"/>
    <col min="15621" max="15621" width="9.140625" style="75"/>
    <col min="15622" max="15622" width="19.42578125" style="75" customWidth="1"/>
    <col min="15623" max="15872" width="9.140625" style="75"/>
    <col min="15873" max="15873" width="7.7109375" style="75" customWidth="1"/>
    <col min="15874" max="15874" width="68.42578125" style="75" customWidth="1"/>
    <col min="15875" max="15875" width="19.42578125" style="75" customWidth="1"/>
    <col min="15876" max="15876" width="17.42578125" style="75" customWidth="1"/>
    <col min="15877" max="15877" width="9.140625" style="75"/>
    <col min="15878" max="15878" width="19.42578125" style="75" customWidth="1"/>
    <col min="15879" max="16128" width="9.140625" style="75"/>
    <col min="16129" max="16129" width="7.7109375" style="75" customWidth="1"/>
    <col min="16130" max="16130" width="68.42578125" style="75" customWidth="1"/>
    <col min="16131" max="16131" width="19.42578125" style="75" customWidth="1"/>
    <col min="16132" max="16132" width="17.42578125" style="75" customWidth="1"/>
    <col min="16133" max="16133" width="9.140625" style="75"/>
    <col min="16134" max="16134" width="19.42578125" style="75" customWidth="1"/>
    <col min="16135" max="16384" width="9.140625" style="75"/>
  </cols>
  <sheetData>
    <row r="1" spans="1:6" s="36" customFormat="1" ht="36" customHeight="1" x14ac:dyDescent="0.25">
      <c r="A1" s="35"/>
      <c r="B1" s="1069" t="s">
        <v>992</v>
      </c>
      <c r="C1" s="1069"/>
      <c r="D1" s="1069"/>
      <c r="F1" s="125"/>
    </row>
    <row r="2" spans="1:6" s="36" customFormat="1" ht="21" customHeight="1" x14ac:dyDescent="0.25">
      <c r="A2" s="35"/>
      <c r="B2" s="1069" t="s">
        <v>993</v>
      </c>
      <c r="C2" s="1069"/>
      <c r="D2" s="1069"/>
      <c r="F2" s="125"/>
    </row>
    <row r="3" spans="1:6" ht="32.25" customHeight="1" x14ac:dyDescent="0.25">
      <c r="C3" s="126"/>
      <c r="D3" s="69"/>
      <c r="F3" s="126"/>
    </row>
    <row r="4" spans="1:6" ht="32.25" customHeight="1" x14ac:dyDescent="0.25">
      <c r="A4" s="1075" t="s">
        <v>985</v>
      </c>
      <c r="B4" s="1075"/>
      <c r="C4" s="1075"/>
      <c r="D4" s="1075"/>
      <c r="F4" s="75"/>
    </row>
    <row r="5" spans="1:6" ht="23.25" customHeight="1" x14ac:dyDescent="0.25">
      <c r="A5" s="1076" t="s">
        <v>5691</v>
      </c>
      <c r="B5" s="1076"/>
      <c r="C5" s="1076"/>
      <c r="D5" s="1076"/>
      <c r="F5" s="75"/>
    </row>
    <row r="6" spans="1:6" ht="21" customHeight="1" x14ac:dyDescent="0.25">
      <c r="A6" s="65"/>
      <c r="B6" s="65"/>
      <c r="C6" s="127"/>
      <c r="D6" s="65"/>
      <c r="F6" s="127"/>
    </row>
    <row r="7" spans="1:6" s="124" customFormat="1" ht="19.5" customHeight="1" x14ac:dyDescent="0.25">
      <c r="A7" s="1077" t="s">
        <v>2</v>
      </c>
      <c r="B7" s="1077" t="s">
        <v>3</v>
      </c>
      <c r="C7" s="1073" t="s">
        <v>984</v>
      </c>
      <c r="D7" s="1049" t="s">
        <v>986</v>
      </c>
      <c r="F7" s="1073" t="s">
        <v>947</v>
      </c>
    </row>
    <row r="8" spans="1:6" s="124" customFormat="1" ht="19.5" customHeight="1" x14ac:dyDescent="0.25">
      <c r="A8" s="1078"/>
      <c r="B8" s="1078"/>
      <c r="C8" s="1074"/>
      <c r="D8" s="1050"/>
      <c r="F8" s="1074"/>
    </row>
    <row r="9" spans="1:6" s="124" customFormat="1" ht="20.25" customHeight="1" x14ac:dyDescent="0.25">
      <c r="A9" s="841">
        <v>1</v>
      </c>
      <c r="B9" s="842" t="s">
        <v>950</v>
      </c>
      <c r="C9" s="98">
        <v>458000</v>
      </c>
      <c r="D9" s="106"/>
      <c r="F9" s="98">
        <v>458000</v>
      </c>
    </row>
    <row r="10" spans="1:6" s="124" customFormat="1" ht="20.25" customHeight="1" x14ac:dyDescent="0.25">
      <c r="A10" s="841">
        <v>2</v>
      </c>
      <c r="B10" s="842" t="s">
        <v>951</v>
      </c>
      <c r="C10" s="98">
        <v>203000</v>
      </c>
      <c r="D10" s="106"/>
      <c r="F10" s="98">
        <v>203000</v>
      </c>
    </row>
    <row r="11" spans="1:6" s="124" customFormat="1" ht="20.25" customHeight="1" x14ac:dyDescent="0.25">
      <c r="A11" s="841">
        <v>3</v>
      </c>
      <c r="B11" s="842" t="s">
        <v>952</v>
      </c>
      <c r="C11" s="98">
        <v>200000</v>
      </c>
      <c r="D11" s="106"/>
      <c r="F11" s="98">
        <v>200000</v>
      </c>
    </row>
    <row r="12" spans="1:6" s="124" customFormat="1" ht="20.25" customHeight="1" x14ac:dyDescent="0.25">
      <c r="A12" s="841">
        <v>4</v>
      </c>
      <c r="B12" s="842" t="s">
        <v>953</v>
      </c>
      <c r="C12" s="98">
        <v>350000</v>
      </c>
      <c r="D12" s="106"/>
      <c r="F12" s="98">
        <v>350000</v>
      </c>
    </row>
    <row r="13" spans="1:6" s="124" customFormat="1" ht="20.25" customHeight="1" x14ac:dyDescent="0.25">
      <c r="A13" s="841">
        <v>5</v>
      </c>
      <c r="B13" s="842" t="s">
        <v>954</v>
      </c>
      <c r="C13" s="98">
        <v>600000</v>
      </c>
      <c r="D13" s="106"/>
      <c r="F13" s="98">
        <v>600000</v>
      </c>
    </row>
    <row r="14" spans="1:6" s="124" customFormat="1" ht="20.25" customHeight="1" x14ac:dyDescent="0.25">
      <c r="A14" s="841">
        <v>6</v>
      </c>
      <c r="B14" s="842" t="s">
        <v>955</v>
      </c>
      <c r="C14" s="98">
        <v>50000</v>
      </c>
      <c r="D14" s="106"/>
      <c r="F14" s="98">
        <v>50000</v>
      </c>
    </row>
    <row r="15" spans="1:6" s="124" customFormat="1" ht="20.25" customHeight="1" x14ac:dyDescent="0.25">
      <c r="A15" s="841">
        <v>7</v>
      </c>
      <c r="B15" s="842" t="s">
        <v>956</v>
      </c>
      <c r="C15" s="98">
        <v>100000</v>
      </c>
      <c r="D15" s="106"/>
      <c r="F15" s="98">
        <v>100000</v>
      </c>
    </row>
    <row r="16" spans="1:6" s="124" customFormat="1" ht="20.25" customHeight="1" x14ac:dyDescent="0.25">
      <c r="A16" s="841">
        <v>8</v>
      </c>
      <c r="B16" s="842" t="s">
        <v>957</v>
      </c>
      <c r="C16" s="98">
        <v>555000</v>
      </c>
      <c r="D16" s="106"/>
      <c r="F16" s="98">
        <v>555000</v>
      </c>
    </row>
    <row r="17" spans="1:6" s="124" customFormat="1" ht="20.25" customHeight="1" x14ac:dyDescent="0.25">
      <c r="A17" s="841">
        <v>9</v>
      </c>
      <c r="B17" s="842" t="s">
        <v>989</v>
      </c>
      <c r="C17" s="98">
        <v>200000</v>
      </c>
      <c r="D17" s="106"/>
      <c r="F17" s="98">
        <v>200000</v>
      </c>
    </row>
    <row r="18" spans="1:6" s="124" customFormat="1" ht="20.25" customHeight="1" x14ac:dyDescent="0.25">
      <c r="A18" s="841">
        <v>10</v>
      </c>
      <c r="B18" s="842" t="s">
        <v>958</v>
      </c>
      <c r="C18" s="98">
        <v>200000</v>
      </c>
      <c r="D18" s="106"/>
      <c r="F18" s="98">
        <v>200000</v>
      </c>
    </row>
    <row r="19" spans="1:6" s="124" customFormat="1" ht="20.25" customHeight="1" x14ac:dyDescent="0.25">
      <c r="A19" s="841">
        <v>11</v>
      </c>
      <c r="B19" s="842" t="s">
        <v>959</v>
      </c>
      <c r="C19" s="115">
        <v>50000</v>
      </c>
      <c r="D19" s="100"/>
      <c r="F19" s="115">
        <v>50000</v>
      </c>
    </row>
    <row r="20" spans="1:6" s="124" customFormat="1" ht="20.25" customHeight="1" x14ac:dyDescent="0.25">
      <c r="A20" s="841">
        <v>12</v>
      </c>
      <c r="B20" s="842" t="s">
        <v>960</v>
      </c>
      <c r="C20" s="115">
        <v>50000</v>
      </c>
      <c r="D20" s="106"/>
      <c r="F20" s="115">
        <v>50000</v>
      </c>
    </row>
    <row r="21" spans="1:6" s="124" customFormat="1" ht="20.25" customHeight="1" x14ac:dyDescent="0.25">
      <c r="A21" s="841">
        <v>13</v>
      </c>
      <c r="B21" s="842" t="s">
        <v>961</v>
      </c>
      <c r="C21" s="115">
        <v>20000</v>
      </c>
      <c r="D21" s="106"/>
      <c r="F21" s="115">
        <v>20000</v>
      </c>
    </row>
    <row r="22" spans="1:6" s="124" customFormat="1" ht="20.25" customHeight="1" x14ac:dyDescent="0.25">
      <c r="A22" s="841">
        <v>14</v>
      </c>
      <c r="B22" s="842" t="s">
        <v>962</v>
      </c>
      <c r="C22" s="115">
        <v>200000</v>
      </c>
      <c r="D22" s="106"/>
      <c r="F22" s="115">
        <v>200000</v>
      </c>
    </row>
    <row r="23" spans="1:6" s="124" customFormat="1" ht="20.25" customHeight="1" x14ac:dyDescent="0.25">
      <c r="A23" s="841">
        <v>15</v>
      </c>
      <c r="B23" s="842" t="s">
        <v>963</v>
      </c>
      <c r="C23" s="115">
        <v>100000</v>
      </c>
      <c r="D23" s="106"/>
      <c r="F23" s="115">
        <v>100000</v>
      </c>
    </row>
    <row r="24" spans="1:6" s="124" customFormat="1" ht="20.25" customHeight="1" x14ac:dyDescent="0.25">
      <c r="A24" s="841">
        <v>16</v>
      </c>
      <c r="B24" s="842" t="s">
        <v>964</v>
      </c>
      <c r="C24" s="98">
        <v>773500</v>
      </c>
      <c r="D24" s="106"/>
      <c r="F24" s="98">
        <v>773500</v>
      </c>
    </row>
    <row r="25" spans="1:6" s="124" customFormat="1" ht="20.25" customHeight="1" x14ac:dyDescent="0.25">
      <c r="A25" s="841">
        <v>17</v>
      </c>
      <c r="B25" s="842" t="s">
        <v>965</v>
      </c>
      <c r="C25" s="115">
        <v>45900</v>
      </c>
      <c r="D25" s="106"/>
      <c r="F25" s="115">
        <v>45900</v>
      </c>
    </row>
    <row r="26" spans="1:6" s="124" customFormat="1" ht="20.25" customHeight="1" x14ac:dyDescent="0.25">
      <c r="A26" s="841">
        <v>18</v>
      </c>
      <c r="B26" s="842" t="s">
        <v>966</v>
      </c>
      <c r="C26" s="115">
        <v>30000</v>
      </c>
      <c r="D26" s="106"/>
      <c r="F26" s="115">
        <v>30000</v>
      </c>
    </row>
    <row r="27" spans="1:6" s="124" customFormat="1" ht="20.25" customHeight="1" x14ac:dyDescent="0.25">
      <c r="A27" s="841">
        <v>19</v>
      </c>
      <c r="B27" s="842" t="s">
        <v>967</v>
      </c>
      <c r="C27" s="115">
        <v>20000</v>
      </c>
      <c r="D27" s="106"/>
      <c r="F27" s="115">
        <v>20000</v>
      </c>
    </row>
    <row r="28" spans="1:6" s="124" customFormat="1" ht="20.25" customHeight="1" x14ac:dyDescent="0.25">
      <c r="A28" s="841">
        <v>20</v>
      </c>
      <c r="B28" s="842" t="s">
        <v>968</v>
      </c>
      <c r="C28" s="115">
        <v>20000</v>
      </c>
      <c r="D28" s="106"/>
      <c r="F28" s="115">
        <v>20000</v>
      </c>
    </row>
    <row r="29" spans="1:6" s="124" customFormat="1" ht="20.25" customHeight="1" x14ac:dyDescent="0.25">
      <c r="A29" s="841">
        <v>21</v>
      </c>
      <c r="B29" s="842" t="s">
        <v>969</v>
      </c>
      <c r="C29" s="115">
        <v>30000</v>
      </c>
      <c r="D29" s="106"/>
      <c r="F29" s="115">
        <v>30000</v>
      </c>
    </row>
    <row r="30" spans="1:6" s="124" customFormat="1" ht="20.25" customHeight="1" x14ac:dyDescent="0.25">
      <c r="A30" s="841">
        <v>22</v>
      </c>
      <c r="B30" s="842" t="s">
        <v>970</v>
      </c>
      <c r="C30" s="115">
        <v>30000</v>
      </c>
      <c r="D30" s="106"/>
      <c r="F30" s="115">
        <v>30000</v>
      </c>
    </row>
    <row r="31" spans="1:6" s="124" customFormat="1" ht="20.25" customHeight="1" x14ac:dyDescent="0.25">
      <c r="A31" s="841">
        <v>23</v>
      </c>
      <c r="B31" s="842" t="s">
        <v>971</v>
      </c>
      <c r="C31" s="115">
        <v>100000</v>
      </c>
      <c r="D31" s="106"/>
      <c r="F31" s="115">
        <v>100000</v>
      </c>
    </row>
    <row r="32" spans="1:6" s="124" customFormat="1" ht="20.25" customHeight="1" x14ac:dyDescent="0.25">
      <c r="A32" s="841">
        <v>24</v>
      </c>
      <c r="B32" s="842" t="s">
        <v>972</v>
      </c>
      <c r="C32" s="115">
        <v>927000</v>
      </c>
      <c r="D32" s="106"/>
      <c r="F32" s="115">
        <v>927000</v>
      </c>
    </row>
    <row r="33" spans="1:7" s="124" customFormat="1" ht="20.25" customHeight="1" x14ac:dyDescent="0.25">
      <c r="A33" s="841">
        <v>25</v>
      </c>
      <c r="B33" s="842" t="s">
        <v>973</v>
      </c>
      <c r="C33" s="115">
        <v>675000</v>
      </c>
      <c r="D33" s="106"/>
      <c r="F33" s="115">
        <v>675000</v>
      </c>
    </row>
    <row r="34" spans="1:7" s="124" customFormat="1" ht="20.25" customHeight="1" x14ac:dyDescent="0.25">
      <c r="A34" s="841">
        <v>26</v>
      </c>
      <c r="B34" s="842" t="s">
        <v>974</v>
      </c>
      <c r="C34" s="115">
        <v>1114000</v>
      </c>
      <c r="D34" s="106"/>
      <c r="F34" s="115">
        <v>1114000</v>
      </c>
    </row>
    <row r="35" spans="1:7" s="124" customFormat="1" ht="20.25" customHeight="1" x14ac:dyDescent="0.25">
      <c r="A35" s="841">
        <v>27</v>
      </c>
      <c r="B35" s="842" t="s">
        <v>975</v>
      </c>
      <c r="C35" s="115">
        <v>200000</v>
      </c>
      <c r="D35" s="106"/>
      <c r="F35" s="115">
        <v>200000</v>
      </c>
    </row>
    <row r="36" spans="1:7" s="124" customFormat="1" ht="37.5" customHeight="1" x14ac:dyDescent="0.25">
      <c r="A36" s="841">
        <v>28</v>
      </c>
      <c r="B36" s="843" t="s">
        <v>976</v>
      </c>
      <c r="C36" s="115">
        <v>300000</v>
      </c>
      <c r="D36" s="106"/>
      <c r="F36" s="115">
        <v>300000</v>
      </c>
    </row>
    <row r="37" spans="1:7" s="124" customFormat="1" ht="20.25" customHeight="1" x14ac:dyDescent="0.25">
      <c r="A37" s="841">
        <v>29</v>
      </c>
      <c r="B37" s="842" t="s">
        <v>977</v>
      </c>
      <c r="C37" s="115">
        <v>300000</v>
      </c>
      <c r="D37" s="106"/>
      <c r="F37" s="115">
        <v>300000</v>
      </c>
    </row>
    <row r="38" spans="1:7" s="124" customFormat="1" ht="42.75" customHeight="1" x14ac:dyDescent="0.25">
      <c r="A38" s="841">
        <v>30</v>
      </c>
      <c r="B38" s="843" t="s">
        <v>978</v>
      </c>
      <c r="C38" s="115">
        <v>400000</v>
      </c>
      <c r="D38" s="106"/>
      <c r="F38" s="115">
        <v>400000</v>
      </c>
    </row>
    <row r="39" spans="1:7" s="124" customFormat="1" ht="20.25" customHeight="1" x14ac:dyDescent="0.25">
      <c r="A39" s="841">
        <v>31</v>
      </c>
      <c r="B39" s="842" t="s">
        <v>979</v>
      </c>
      <c r="C39" s="98">
        <v>50000</v>
      </c>
      <c r="D39" s="108"/>
      <c r="F39" s="98">
        <v>50000</v>
      </c>
    </row>
    <row r="40" spans="1:7" s="124" customFormat="1" ht="20.25" customHeight="1" x14ac:dyDescent="0.25">
      <c r="A40" s="841">
        <v>32</v>
      </c>
      <c r="B40" s="842" t="s">
        <v>980</v>
      </c>
      <c r="C40" s="98">
        <v>200000</v>
      </c>
      <c r="D40" s="106"/>
      <c r="F40" s="98">
        <v>150000</v>
      </c>
    </row>
    <row r="41" spans="1:7" s="124" customFormat="1" ht="41.25" customHeight="1" x14ac:dyDescent="0.25">
      <c r="A41" s="841">
        <v>33</v>
      </c>
      <c r="B41" s="843" t="s">
        <v>981</v>
      </c>
      <c r="C41" s="122" t="s">
        <v>948</v>
      </c>
      <c r="D41" s="123" t="s">
        <v>987</v>
      </c>
      <c r="F41" s="122" t="s">
        <v>948</v>
      </c>
    </row>
    <row r="42" spans="1:7" s="128" customFormat="1" ht="20.25" customHeight="1" x14ac:dyDescent="0.25">
      <c r="A42" s="841">
        <v>34</v>
      </c>
      <c r="B42" s="842" t="s">
        <v>982</v>
      </c>
      <c r="C42" s="115" t="s">
        <v>988</v>
      </c>
      <c r="D42" s="106"/>
      <c r="F42" s="115" t="s">
        <v>949</v>
      </c>
    </row>
    <row r="43" spans="1:7" s="128" customFormat="1" ht="20.25" customHeight="1" x14ac:dyDescent="0.25">
      <c r="A43" s="841">
        <v>35</v>
      </c>
      <c r="B43" s="842" t="s">
        <v>983</v>
      </c>
      <c r="C43" s="115" t="s">
        <v>988</v>
      </c>
      <c r="D43" s="106"/>
      <c r="F43" s="115" t="s">
        <v>949</v>
      </c>
    </row>
    <row r="44" spans="1:7" ht="20.25" customHeight="1" x14ac:dyDescent="0.25">
      <c r="A44" s="111"/>
      <c r="B44" s="85"/>
      <c r="C44" s="120"/>
      <c r="D44" s="85"/>
      <c r="F44" s="120"/>
    </row>
    <row r="45" spans="1:7" ht="18.75" x14ac:dyDescent="0.25">
      <c r="A45" s="129"/>
      <c r="B45" s="1070" t="s">
        <v>5690</v>
      </c>
      <c r="C45" s="1070"/>
      <c r="D45" s="1070"/>
      <c r="E45" s="121"/>
      <c r="F45" s="121"/>
      <c r="G45" s="121"/>
    </row>
    <row r="46" spans="1:7" ht="18.75" x14ac:dyDescent="0.25">
      <c r="A46" s="1071" t="s">
        <v>5170</v>
      </c>
      <c r="B46" s="1071"/>
      <c r="C46" s="1071"/>
      <c r="D46" s="1071"/>
      <c r="E46" s="60"/>
      <c r="F46" s="60"/>
      <c r="G46" s="60"/>
    </row>
    <row r="47" spans="1:7" ht="18.75" x14ac:dyDescent="0.25">
      <c r="A47" s="759"/>
      <c r="B47" s="111"/>
      <c r="C47" s="759"/>
      <c r="D47" s="759"/>
      <c r="E47" s="63"/>
      <c r="F47" s="130"/>
      <c r="G47" s="110"/>
    </row>
    <row r="48" spans="1:7" ht="18.75" x14ac:dyDescent="0.25">
      <c r="A48" s="759"/>
      <c r="B48" s="121"/>
      <c r="C48" s="121"/>
      <c r="D48" s="121"/>
      <c r="E48" s="63"/>
      <c r="F48" s="131"/>
      <c r="G48" s="110"/>
    </row>
    <row r="49" spans="1:7" ht="18.75" x14ac:dyDescent="0.25">
      <c r="A49" s="759"/>
      <c r="B49" s="121"/>
      <c r="C49" s="121"/>
      <c r="D49" s="121"/>
      <c r="E49" s="63"/>
      <c r="F49" s="131"/>
      <c r="G49" s="110"/>
    </row>
    <row r="50" spans="1:7" ht="18.75" x14ac:dyDescent="0.25">
      <c r="A50" s="759"/>
      <c r="B50" s="121"/>
      <c r="C50" s="121"/>
      <c r="D50" s="121"/>
      <c r="E50" s="63"/>
      <c r="F50" s="131"/>
      <c r="G50" s="110"/>
    </row>
    <row r="51" spans="1:7" ht="21" customHeight="1" x14ac:dyDescent="0.25">
      <c r="A51" s="1072" t="s">
        <v>5287</v>
      </c>
      <c r="B51" s="1072"/>
      <c r="C51" s="1072"/>
      <c r="D51" s="1072"/>
      <c r="E51" s="1072"/>
      <c r="F51" s="60"/>
      <c r="G51" s="60"/>
    </row>
  </sheetData>
  <mergeCells count="12">
    <mergeCell ref="F7:F8"/>
    <mergeCell ref="A4:D4"/>
    <mergeCell ref="A5:D5"/>
    <mergeCell ref="A7:A8"/>
    <mergeCell ref="B7:B8"/>
    <mergeCell ref="C7:C8"/>
    <mergeCell ref="D7:D8"/>
    <mergeCell ref="B1:D1"/>
    <mergeCell ref="B2:D2"/>
    <mergeCell ref="B45:D45"/>
    <mergeCell ref="A46:D46"/>
    <mergeCell ref="A51:E51"/>
  </mergeCells>
  <pageMargins left="0.37" right="0.2" top="0.28999999999999998" bottom="0.24" header="0.16" footer="0.2"/>
  <pageSetup paperSize="9" orientation="portrait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topLeftCell="A34" workbookViewId="0">
      <selection activeCell="B39" sqref="B39"/>
    </sheetView>
  </sheetViews>
  <sheetFormatPr defaultRowHeight="15.75" x14ac:dyDescent="0.25"/>
  <cols>
    <col min="1" max="1" width="6.140625" style="67" customWidth="1"/>
    <col min="2" max="2" width="44.85546875" style="67" customWidth="1"/>
    <col min="3" max="3" width="0.7109375" style="67" hidden="1" customWidth="1"/>
    <col min="4" max="4" width="13.42578125" style="272" customWidth="1"/>
    <col min="5" max="5" width="13.42578125" style="71" customWidth="1"/>
    <col min="6" max="6" width="11.28515625" style="71" customWidth="1"/>
    <col min="7" max="7" width="9.85546875" style="71" customWidth="1"/>
    <col min="8" max="8" width="17.28515625" style="71" customWidth="1"/>
    <col min="9" max="9" width="16.28515625" style="373" customWidth="1"/>
    <col min="10" max="10" width="13.28515625" style="67" customWidth="1"/>
    <col min="11" max="11" width="18.140625" style="67" customWidth="1"/>
    <col min="12" max="12" width="16.42578125" style="71" customWidth="1"/>
    <col min="13" max="13" width="17.28515625" style="71" customWidth="1"/>
    <col min="14" max="256" width="9.140625" style="67"/>
    <col min="257" max="257" width="6.140625" style="67" customWidth="1"/>
    <col min="258" max="258" width="49.28515625" style="67" customWidth="1"/>
    <col min="259" max="259" width="0" style="67" hidden="1" customWidth="1"/>
    <col min="260" max="261" width="14.85546875" style="67" customWidth="1"/>
    <col min="262" max="262" width="13.42578125" style="67" customWidth="1"/>
    <col min="263" max="263" width="12.42578125" style="67" customWidth="1"/>
    <col min="264" max="264" width="17.28515625" style="67" customWidth="1"/>
    <col min="265" max="265" width="0" style="67" hidden="1" customWidth="1"/>
    <col min="266" max="266" width="13.28515625" style="67" customWidth="1"/>
    <col min="267" max="267" width="18.140625" style="67" customWidth="1"/>
    <col min="268" max="268" width="16.42578125" style="67" customWidth="1"/>
    <col min="269" max="269" width="17.28515625" style="67" customWidth="1"/>
    <col min="270" max="512" width="9.140625" style="67"/>
    <col min="513" max="513" width="6.140625" style="67" customWidth="1"/>
    <col min="514" max="514" width="49.28515625" style="67" customWidth="1"/>
    <col min="515" max="515" width="0" style="67" hidden="1" customWidth="1"/>
    <col min="516" max="517" width="14.85546875" style="67" customWidth="1"/>
    <col min="518" max="518" width="13.42578125" style="67" customWidth="1"/>
    <col min="519" max="519" width="12.42578125" style="67" customWidth="1"/>
    <col min="520" max="520" width="17.28515625" style="67" customWidth="1"/>
    <col min="521" max="521" width="0" style="67" hidden="1" customWidth="1"/>
    <col min="522" max="522" width="13.28515625" style="67" customWidth="1"/>
    <col min="523" max="523" width="18.140625" style="67" customWidth="1"/>
    <col min="524" max="524" width="16.42578125" style="67" customWidth="1"/>
    <col min="525" max="525" width="17.28515625" style="67" customWidth="1"/>
    <col min="526" max="768" width="9.140625" style="67"/>
    <col min="769" max="769" width="6.140625" style="67" customWidth="1"/>
    <col min="770" max="770" width="49.28515625" style="67" customWidth="1"/>
    <col min="771" max="771" width="0" style="67" hidden="1" customWidth="1"/>
    <col min="772" max="773" width="14.85546875" style="67" customWidth="1"/>
    <col min="774" max="774" width="13.42578125" style="67" customWidth="1"/>
    <col min="775" max="775" width="12.42578125" style="67" customWidth="1"/>
    <col min="776" max="776" width="17.28515625" style="67" customWidth="1"/>
    <col min="777" max="777" width="0" style="67" hidden="1" customWidth="1"/>
    <col min="778" max="778" width="13.28515625" style="67" customWidth="1"/>
    <col min="779" max="779" width="18.140625" style="67" customWidth="1"/>
    <col min="780" max="780" width="16.42578125" style="67" customWidth="1"/>
    <col min="781" max="781" width="17.28515625" style="67" customWidth="1"/>
    <col min="782" max="1024" width="9.140625" style="67"/>
    <col min="1025" max="1025" width="6.140625" style="67" customWidth="1"/>
    <col min="1026" max="1026" width="49.28515625" style="67" customWidth="1"/>
    <col min="1027" max="1027" width="0" style="67" hidden="1" customWidth="1"/>
    <col min="1028" max="1029" width="14.85546875" style="67" customWidth="1"/>
    <col min="1030" max="1030" width="13.42578125" style="67" customWidth="1"/>
    <col min="1031" max="1031" width="12.42578125" style="67" customWidth="1"/>
    <col min="1032" max="1032" width="17.28515625" style="67" customWidth="1"/>
    <col min="1033" max="1033" width="0" style="67" hidden="1" customWidth="1"/>
    <col min="1034" max="1034" width="13.28515625" style="67" customWidth="1"/>
    <col min="1035" max="1035" width="18.140625" style="67" customWidth="1"/>
    <col min="1036" max="1036" width="16.42578125" style="67" customWidth="1"/>
    <col min="1037" max="1037" width="17.28515625" style="67" customWidth="1"/>
    <col min="1038" max="1280" width="9.140625" style="67"/>
    <col min="1281" max="1281" width="6.140625" style="67" customWidth="1"/>
    <col min="1282" max="1282" width="49.28515625" style="67" customWidth="1"/>
    <col min="1283" max="1283" width="0" style="67" hidden="1" customWidth="1"/>
    <col min="1284" max="1285" width="14.85546875" style="67" customWidth="1"/>
    <col min="1286" max="1286" width="13.42578125" style="67" customWidth="1"/>
    <col min="1287" max="1287" width="12.42578125" style="67" customWidth="1"/>
    <col min="1288" max="1288" width="17.28515625" style="67" customWidth="1"/>
    <col min="1289" max="1289" width="0" style="67" hidden="1" customWidth="1"/>
    <col min="1290" max="1290" width="13.28515625" style="67" customWidth="1"/>
    <col min="1291" max="1291" width="18.140625" style="67" customWidth="1"/>
    <col min="1292" max="1292" width="16.42578125" style="67" customWidth="1"/>
    <col min="1293" max="1293" width="17.28515625" style="67" customWidth="1"/>
    <col min="1294" max="1536" width="9.140625" style="67"/>
    <col min="1537" max="1537" width="6.140625" style="67" customWidth="1"/>
    <col min="1538" max="1538" width="49.28515625" style="67" customWidth="1"/>
    <col min="1539" max="1539" width="0" style="67" hidden="1" customWidth="1"/>
    <col min="1540" max="1541" width="14.85546875" style="67" customWidth="1"/>
    <col min="1542" max="1542" width="13.42578125" style="67" customWidth="1"/>
    <col min="1543" max="1543" width="12.42578125" style="67" customWidth="1"/>
    <col min="1544" max="1544" width="17.28515625" style="67" customWidth="1"/>
    <col min="1545" max="1545" width="0" style="67" hidden="1" customWidth="1"/>
    <col min="1546" max="1546" width="13.28515625" style="67" customWidth="1"/>
    <col min="1547" max="1547" width="18.140625" style="67" customWidth="1"/>
    <col min="1548" max="1548" width="16.42578125" style="67" customWidth="1"/>
    <col min="1549" max="1549" width="17.28515625" style="67" customWidth="1"/>
    <col min="1550" max="1792" width="9.140625" style="67"/>
    <col min="1793" max="1793" width="6.140625" style="67" customWidth="1"/>
    <col min="1794" max="1794" width="49.28515625" style="67" customWidth="1"/>
    <col min="1795" max="1795" width="0" style="67" hidden="1" customWidth="1"/>
    <col min="1796" max="1797" width="14.85546875" style="67" customWidth="1"/>
    <col min="1798" max="1798" width="13.42578125" style="67" customWidth="1"/>
    <col min="1799" max="1799" width="12.42578125" style="67" customWidth="1"/>
    <col min="1800" max="1800" width="17.28515625" style="67" customWidth="1"/>
    <col min="1801" max="1801" width="0" style="67" hidden="1" customWidth="1"/>
    <col min="1802" max="1802" width="13.28515625" style="67" customWidth="1"/>
    <col min="1803" max="1803" width="18.140625" style="67" customWidth="1"/>
    <col min="1804" max="1804" width="16.42578125" style="67" customWidth="1"/>
    <col min="1805" max="1805" width="17.28515625" style="67" customWidth="1"/>
    <col min="1806" max="2048" width="9.140625" style="67"/>
    <col min="2049" max="2049" width="6.140625" style="67" customWidth="1"/>
    <col min="2050" max="2050" width="49.28515625" style="67" customWidth="1"/>
    <col min="2051" max="2051" width="0" style="67" hidden="1" customWidth="1"/>
    <col min="2052" max="2053" width="14.85546875" style="67" customWidth="1"/>
    <col min="2054" max="2054" width="13.42578125" style="67" customWidth="1"/>
    <col min="2055" max="2055" width="12.42578125" style="67" customWidth="1"/>
    <col min="2056" max="2056" width="17.28515625" style="67" customWidth="1"/>
    <col min="2057" max="2057" width="0" style="67" hidden="1" customWidth="1"/>
    <col min="2058" max="2058" width="13.28515625" style="67" customWidth="1"/>
    <col min="2059" max="2059" width="18.140625" style="67" customWidth="1"/>
    <col min="2060" max="2060" width="16.42578125" style="67" customWidth="1"/>
    <col min="2061" max="2061" width="17.28515625" style="67" customWidth="1"/>
    <col min="2062" max="2304" width="9.140625" style="67"/>
    <col min="2305" max="2305" width="6.140625" style="67" customWidth="1"/>
    <col min="2306" max="2306" width="49.28515625" style="67" customWidth="1"/>
    <col min="2307" max="2307" width="0" style="67" hidden="1" customWidth="1"/>
    <col min="2308" max="2309" width="14.85546875" style="67" customWidth="1"/>
    <col min="2310" max="2310" width="13.42578125" style="67" customWidth="1"/>
    <col min="2311" max="2311" width="12.42578125" style="67" customWidth="1"/>
    <col min="2312" max="2312" width="17.28515625" style="67" customWidth="1"/>
    <col min="2313" max="2313" width="0" style="67" hidden="1" customWidth="1"/>
    <col min="2314" max="2314" width="13.28515625" style="67" customWidth="1"/>
    <col min="2315" max="2315" width="18.140625" style="67" customWidth="1"/>
    <col min="2316" max="2316" width="16.42578125" style="67" customWidth="1"/>
    <col min="2317" max="2317" width="17.28515625" style="67" customWidth="1"/>
    <col min="2318" max="2560" width="9.140625" style="67"/>
    <col min="2561" max="2561" width="6.140625" style="67" customWidth="1"/>
    <col min="2562" max="2562" width="49.28515625" style="67" customWidth="1"/>
    <col min="2563" max="2563" width="0" style="67" hidden="1" customWidth="1"/>
    <col min="2564" max="2565" width="14.85546875" style="67" customWidth="1"/>
    <col min="2566" max="2566" width="13.42578125" style="67" customWidth="1"/>
    <col min="2567" max="2567" width="12.42578125" style="67" customWidth="1"/>
    <col min="2568" max="2568" width="17.28515625" style="67" customWidth="1"/>
    <col min="2569" max="2569" width="0" style="67" hidden="1" customWidth="1"/>
    <col min="2570" max="2570" width="13.28515625" style="67" customWidth="1"/>
    <col min="2571" max="2571" width="18.140625" style="67" customWidth="1"/>
    <col min="2572" max="2572" width="16.42578125" style="67" customWidth="1"/>
    <col min="2573" max="2573" width="17.28515625" style="67" customWidth="1"/>
    <col min="2574" max="2816" width="9.140625" style="67"/>
    <col min="2817" max="2817" width="6.140625" style="67" customWidth="1"/>
    <col min="2818" max="2818" width="49.28515625" style="67" customWidth="1"/>
    <col min="2819" max="2819" width="0" style="67" hidden="1" customWidth="1"/>
    <col min="2820" max="2821" width="14.85546875" style="67" customWidth="1"/>
    <col min="2822" max="2822" width="13.42578125" style="67" customWidth="1"/>
    <col min="2823" max="2823" width="12.42578125" style="67" customWidth="1"/>
    <col min="2824" max="2824" width="17.28515625" style="67" customWidth="1"/>
    <col min="2825" max="2825" width="0" style="67" hidden="1" customWidth="1"/>
    <col min="2826" max="2826" width="13.28515625" style="67" customWidth="1"/>
    <col min="2827" max="2827" width="18.140625" style="67" customWidth="1"/>
    <col min="2828" max="2828" width="16.42578125" style="67" customWidth="1"/>
    <col min="2829" max="2829" width="17.28515625" style="67" customWidth="1"/>
    <col min="2830" max="3072" width="9.140625" style="67"/>
    <col min="3073" max="3073" width="6.140625" style="67" customWidth="1"/>
    <col min="3074" max="3074" width="49.28515625" style="67" customWidth="1"/>
    <col min="3075" max="3075" width="0" style="67" hidden="1" customWidth="1"/>
    <col min="3076" max="3077" width="14.85546875" style="67" customWidth="1"/>
    <col min="3078" max="3078" width="13.42578125" style="67" customWidth="1"/>
    <col min="3079" max="3079" width="12.42578125" style="67" customWidth="1"/>
    <col min="3080" max="3080" width="17.28515625" style="67" customWidth="1"/>
    <col min="3081" max="3081" width="0" style="67" hidden="1" customWidth="1"/>
    <col min="3082" max="3082" width="13.28515625" style="67" customWidth="1"/>
    <col min="3083" max="3083" width="18.140625" style="67" customWidth="1"/>
    <col min="3084" max="3084" width="16.42578125" style="67" customWidth="1"/>
    <col min="3085" max="3085" width="17.28515625" style="67" customWidth="1"/>
    <col min="3086" max="3328" width="9.140625" style="67"/>
    <col min="3329" max="3329" width="6.140625" style="67" customWidth="1"/>
    <col min="3330" max="3330" width="49.28515625" style="67" customWidth="1"/>
    <col min="3331" max="3331" width="0" style="67" hidden="1" customWidth="1"/>
    <col min="3332" max="3333" width="14.85546875" style="67" customWidth="1"/>
    <col min="3334" max="3334" width="13.42578125" style="67" customWidth="1"/>
    <col min="3335" max="3335" width="12.42578125" style="67" customWidth="1"/>
    <col min="3336" max="3336" width="17.28515625" style="67" customWidth="1"/>
    <col min="3337" max="3337" width="0" style="67" hidden="1" customWidth="1"/>
    <col min="3338" max="3338" width="13.28515625" style="67" customWidth="1"/>
    <col min="3339" max="3339" width="18.140625" style="67" customWidth="1"/>
    <col min="3340" max="3340" width="16.42578125" style="67" customWidth="1"/>
    <col min="3341" max="3341" width="17.28515625" style="67" customWidth="1"/>
    <col min="3342" max="3584" width="9.140625" style="67"/>
    <col min="3585" max="3585" width="6.140625" style="67" customWidth="1"/>
    <col min="3586" max="3586" width="49.28515625" style="67" customWidth="1"/>
    <col min="3587" max="3587" width="0" style="67" hidden="1" customWidth="1"/>
    <col min="3588" max="3589" width="14.85546875" style="67" customWidth="1"/>
    <col min="3590" max="3590" width="13.42578125" style="67" customWidth="1"/>
    <col min="3591" max="3591" width="12.42578125" style="67" customWidth="1"/>
    <col min="3592" max="3592" width="17.28515625" style="67" customWidth="1"/>
    <col min="3593" max="3593" width="0" style="67" hidden="1" customWidth="1"/>
    <col min="3594" max="3594" width="13.28515625" style="67" customWidth="1"/>
    <col min="3595" max="3595" width="18.140625" style="67" customWidth="1"/>
    <col min="3596" max="3596" width="16.42578125" style="67" customWidth="1"/>
    <col min="3597" max="3597" width="17.28515625" style="67" customWidth="1"/>
    <col min="3598" max="3840" width="9.140625" style="67"/>
    <col min="3841" max="3841" width="6.140625" style="67" customWidth="1"/>
    <col min="3842" max="3842" width="49.28515625" style="67" customWidth="1"/>
    <col min="3843" max="3843" width="0" style="67" hidden="1" customWidth="1"/>
    <col min="3844" max="3845" width="14.85546875" style="67" customWidth="1"/>
    <col min="3846" max="3846" width="13.42578125" style="67" customWidth="1"/>
    <col min="3847" max="3847" width="12.42578125" style="67" customWidth="1"/>
    <col min="3848" max="3848" width="17.28515625" style="67" customWidth="1"/>
    <col min="3849" max="3849" width="0" style="67" hidden="1" customWidth="1"/>
    <col min="3850" max="3850" width="13.28515625" style="67" customWidth="1"/>
    <col min="3851" max="3851" width="18.140625" style="67" customWidth="1"/>
    <col min="3852" max="3852" width="16.42578125" style="67" customWidth="1"/>
    <col min="3853" max="3853" width="17.28515625" style="67" customWidth="1"/>
    <col min="3854" max="4096" width="9.140625" style="67"/>
    <col min="4097" max="4097" width="6.140625" style="67" customWidth="1"/>
    <col min="4098" max="4098" width="49.28515625" style="67" customWidth="1"/>
    <col min="4099" max="4099" width="0" style="67" hidden="1" customWidth="1"/>
    <col min="4100" max="4101" width="14.85546875" style="67" customWidth="1"/>
    <col min="4102" max="4102" width="13.42578125" style="67" customWidth="1"/>
    <col min="4103" max="4103" width="12.42578125" style="67" customWidth="1"/>
    <col min="4104" max="4104" width="17.28515625" style="67" customWidth="1"/>
    <col min="4105" max="4105" width="0" style="67" hidden="1" customWidth="1"/>
    <col min="4106" max="4106" width="13.28515625" style="67" customWidth="1"/>
    <col min="4107" max="4107" width="18.140625" style="67" customWidth="1"/>
    <col min="4108" max="4108" width="16.42578125" style="67" customWidth="1"/>
    <col min="4109" max="4109" width="17.28515625" style="67" customWidth="1"/>
    <col min="4110" max="4352" width="9.140625" style="67"/>
    <col min="4353" max="4353" width="6.140625" style="67" customWidth="1"/>
    <col min="4354" max="4354" width="49.28515625" style="67" customWidth="1"/>
    <col min="4355" max="4355" width="0" style="67" hidden="1" customWidth="1"/>
    <col min="4356" max="4357" width="14.85546875" style="67" customWidth="1"/>
    <col min="4358" max="4358" width="13.42578125" style="67" customWidth="1"/>
    <col min="4359" max="4359" width="12.42578125" style="67" customWidth="1"/>
    <col min="4360" max="4360" width="17.28515625" style="67" customWidth="1"/>
    <col min="4361" max="4361" width="0" style="67" hidden="1" customWidth="1"/>
    <col min="4362" max="4362" width="13.28515625" style="67" customWidth="1"/>
    <col min="4363" max="4363" width="18.140625" style="67" customWidth="1"/>
    <col min="4364" max="4364" width="16.42578125" style="67" customWidth="1"/>
    <col min="4365" max="4365" width="17.28515625" style="67" customWidth="1"/>
    <col min="4366" max="4608" width="9.140625" style="67"/>
    <col min="4609" max="4609" width="6.140625" style="67" customWidth="1"/>
    <col min="4610" max="4610" width="49.28515625" style="67" customWidth="1"/>
    <col min="4611" max="4611" width="0" style="67" hidden="1" customWidth="1"/>
    <col min="4612" max="4613" width="14.85546875" style="67" customWidth="1"/>
    <col min="4614" max="4614" width="13.42578125" style="67" customWidth="1"/>
    <col min="4615" max="4615" width="12.42578125" style="67" customWidth="1"/>
    <col min="4616" max="4616" width="17.28515625" style="67" customWidth="1"/>
    <col min="4617" max="4617" width="0" style="67" hidden="1" customWidth="1"/>
    <col min="4618" max="4618" width="13.28515625" style="67" customWidth="1"/>
    <col min="4619" max="4619" width="18.140625" style="67" customWidth="1"/>
    <col min="4620" max="4620" width="16.42578125" style="67" customWidth="1"/>
    <col min="4621" max="4621" width="17.28515625" style="67" customWidth="1"/>
    <col min="4622" max="4864" width="9.140625" style="67"/>
    <col min="4865" max="4865" width="6.140625" style="67" customWidth="1"/>
    <col min="4866" max="4866" width="49.28515625" style="67" customWidth="1"/>
    <col min="4867" max="4867" width="0" style="67" hidden="1" customWidth="1"/>
    <col min="4868" max="4869" width="14.85546875" style="67" customWidth="1"/>
    <col min="4870" max="4870" width="13.42578125" style="67" customWidth="1"/>
    <col min="4871" max="4871" width="12.42578125" style="67" customWidth="1"/>
    <col min="4872" max="4872" width="17.28515625" style="67" customWidth="1"/>
    <col min="4873" max="4873" width="0" style="67" hidden="1" customWidth="1"/>
    <col min="4874" max="4874" width="13.28515625" style="67" customWidth="1"/>
    <col min="4875" max="4875" width="18.140625" style="67" customWidth="1"/>
    <col min="4876" max="4876" width="16.42578125" style="67" customWidth="1"/>
    <col min="4877" max="4877" width="17.28515625" style="67" customWidth="1"/>
    <col min="4878" max="5120" width="9.140625" style="67"/>
    <col min="5121" max="5121" width="6.140625" style="67" customWidth="1"/>
    <col min="5122" max="5122" width="49.28515625" style="67" customWidth="1"/>
    <col min="5123" max="5123" width="0" style="67" hidden="1" customWidth="1"/>
    <col min="5124" max="5125" width="14.85546875" style="67" customWidth="1"/>
    <col min="5126" max="5126" width="13.42578125" style="67" customWidth="1"/>
    <col min="5127" max="5127" width="12.42578125" style="67" customWidth="1"/>
    <col min="5128" max="5128" width="17.28515625" style="67" customWidth="1"/>
    <col min="5129" max="5129" width="0" style="67" hidden="1" customWidth="1"/>
    <col min="5130" max="5130" width="13.28515625" style="67" customWidth="1"/>
    <col min="5131" max="5131" width="18.140625" style="67" customWidth="1"/>
    <col min="5132" max="5132" width="16.42578125" style="67" customWidth="1"/>
    <col min="5133" max="5133" width="17.28515625" style="67" customWidth="1"/>
    <col min="5134" max="5376" width="9.140625" style="67"/>
    <col min="5377" max="5377" width="6.140625" style="67" customWidth="1"/>
    <col min="5378" max="5378" width="49.28515625" style="67" customWidth="1"/>
    <col min="5379" max="5379" width="0" style="67" hidden="1" customWidth="1"/>
    <col min="5380" max="5381" width="14.85546875" style="67" customWidth="1"/>
    <col min="5382" max="5382" width="13.42578125" style="67" customWidth="1"/>
    <col min="5383" max="5383" width="12.42578125" style="67" customWidth="1"/>
    <col min="5384" max="5384" width="17.28515625" style="67" customWidth="1"/>
    <col min="5385" max="5385" width="0" style="67" hidden="1" customWidth="1"/>
    <col min="5386" max="5386" width="13.28515625" style="67" customWidth="1"/>
    <col min="5387" max="5387" width="18.140625" style="67" customWidth="1"/>
    <col min="5388" max="5388" width="16.42578125" style="67" customWidth="1"/>
    <col min="5389" max="5389" width="17.28515625" style="67" customWidth="1"/>
    <col min="5390" max="5632" width="9.140625" style="67"/>
    <col min="5633" max="5633" width="6.140625" style="67" customWidth="1"/>
    <col min="5634" max="5634" width="49.28515625" style="67" customWidth="1"/>
    <col min="5635" max="5635" width="0" style="67" hidden="1" customWidth="1"/>
    <col min="5636" max="5637" width="14.85546875" style="67" customWidth="1"/>
    <col min="5638" max="5638" width="13.42578125" style="67" customWidth="1"/>
    <col min="5639" max="5639" width="12.42578125" style="67" customWidth="1"/>
    <col min="5640" max="5640" width="17.28515625" style="67" customWidth="1"/>
    <col min="5641" max="5641" width="0" style="67" hidden="1" customWidth="1"/>
    <col min="5642" max="5642" width="13.28515625" style="67" customWidth="1"/>
    <col min="5643" max="5643" width="18.140625" style="67" customWidth="1"/>
    <col min="5644" max="5644" width="16.42578125" style="67" customWidth="1"/>
    <col min="5645" max="5645" width="17.28515625" style="67" customWidth="1"/>
    <col min="5646" max="5888" width="9.140625" style="67"/>
    <col min="5889" max="5889" width="6.140625" style="67" customWidth="1"/>
    <col min="5890" max="5890" width="49.28515625" style="67" customWidth="1"/>
    <col min="5891" max="5891" width="0" style="67" hidden="1" customWidth="1"/>
    <col min="5892" max="5893" width="14.85546875" style="67" customWidth="1"/>
    <col min="5894" max="5894" width="13.42578125" style="67" customWidth="1"/>
    <col min="5895" max="5895" width="12.42578125" style="67" customWidth="1"/>
    <col min="5896" max="5896" width="17.28515625" style="67" customWidth="1"/>
    <col min="5897" max="5897" width="0" style="67" hidden="1" customWidth="1"/>
    <col min="5898" max="5898" width="13.28515625" style="67" customWidth="1"/>
    <col min="5899" max="5899" width="18.140625" style="67" customWidth="1"/>
    <col min="5900" max="5900" width="16.42578125" style="67" customWidth="1"/>
    <col min="5901" max="5901" width="17.28515625" style="67" customWidth="1"/>
    <col min="5902" max="6144" width="9.140625" style="67"/>
    <col min="6145" max="6145" width="6.140625" style="67" customWidth="1"/>
    <col min="6146" max="6146" width="49.28515625" style="67" customWidth="1"/>
    <col min="6147" max="6147" width="0" style="67" hidden="1" customWidth="1"/>
    <col min="6148" max="6149" width="14.85546875" style="67" customWidth="1"/>
    <col min="6150" max="6150" width="13.42578125" style="67" customWidth="1"/>
    <col min="6151" max="6151" width="12.42578125" style="67" customWidth="1"/>
    <col min="6152" max="6152" width="17.28515625" style="67" customWidth="1"/>
    <col min="6153" max="6153" width="0" style="67" hidden="1" customWidth="1"/>
    <col min="6154" max="6154" width="13.28515625" style="67" customWidth="1"/>
    <col min="6155" max="6155" width="18.140625" style="67" customWidth="1"/>
    <col min="6156" max="6156" width="16.42578125" style="67" customWidth="1"/>
    <col min="6157" max="6157" width="17.28515625" style="67" customWidth="1"/>
    <col min="6158" max="6400" width="9.140625" style="67"/>
    <col min="6401" max="6401" width="6.140625" style="67" customWidth="1"/>
    <col min="6402" max="6402" width="49.28515625" style="67" customWidth="1"/>
    <col min="6403" max="6403" width="0" style="67" hidden="1" customWidth="1"/>
    <col min="6404" max="6405" width="14.85546875" style="67" customWidth="1"/>
    <col min="6406" max="6406" width="13.42578125" style="67" customWidth="1"/>
    <col min="6407" max="6407" width="12.42578125" style="67" customWidth="1"/>
    <col min="6408" max="6408" width="17.28515625" style="67" customWidth="1"/>
    <col min="6409" max="6409" width="0" style="67" hidden="1" customWidth="1"/>
    <col min="6410" max="6410" width="13.28515625" style="67" customWidth="1"/>
    <col min="6411" max="6411" width="18.140625" style="67" customWidth="1"/>
    <col min="6412" max="6412" width="16.42578125" style="67" customWidth="1"/>
    <col min="6413" max="6413" width="17.28515625" style="67" customWidth="1"/>
    <col min="6414" max="6656" width="9.140625" style="67"/>
    <col min="6657" max="6657" width="6.140625" style="67" customWidth="1"/>
    <col min="6658" max="6658" width="49.28515625" style="67" customWidth="1"/>
    <col min="6659" max="6659" width="0" style="67" hidden="1" customWidth="1"/>
    <col min="6660" max="6661" width="14.85546875" style="67" customWidth="1"/>
    <col min="6662" max="6662" width="13.42578125" style="67" customWidth="1"/>
    <col min="6663" max="6663" width="12.42578125" style="67" customWidth="1"/>
    <col min="6664" max="6664" width="17.28515625" style="67" customWidth="1"/>
    <col min="6665" max="6665" width="0" style="67" hidden="1" customWidth="1"/>
    <col min="6666" max="6666" width="13.28515625" style="67" customWidth="1"/>
    <col min="6667" max="6667" width="18.140625" style="67" customWidth="1"/>
    <col min="6668" max="6668" width="16.42578125" style="67" customWidth="1"/>
    <col min="6669" max="6669" width="17.28515625" style="67" customWidth="1"/>
    <col min="6670" max="6912" width="9.140625" style="67"/>
    <col min="6913" max="6913" width="6.140625" style="67" customWidth="1"/>
    <col min="6914" max="6914" width="49.28515625" style="67" customWidth="1"/>
    <col min="6915" max="6915" width="0" style="67" hidden="1" customWidth="1"/>
    <col min="6916" max="6917" width="14.85546875" style="67" customWidth="1"/>
    <col min="6918" max="6918" width="13.42578125" style="67" customWidth="1"/>
    <col min="6919" max="6919" width="12.42578125" style="67" customWidth="1"/>
    <col min="6920" max="6920" width="17.28515625" style="67" customWidth="1"/>
    <col min="6921" max="6921" width="0" style="67" hidden="1" customWidth="1"/>
    <col min="6922" max="6922" width="13.28515625" style="67" customWidth="1"/>
    <col min="6923" max="6923" width="18.140625" style="67" customWidth="1"/>
    <col min="6924" max="6924" width="16.42578125" style="67" customWidth="1"/>
    <col min="6925" max="6925" width="17.28515625" style="67" customWidth="1"/>
    <col min="6926" max="7168" width="9.140625" style="67"/>
    <col min="7169" max="7169" width="6.140625" style="67" customWidth="1"/>
    <col min="7170" max="7170" width="49.28515625" style="67" customWidth="1"/>
    <col min="7171" max="7171" width="0" style="67" hidden="1" customWidth="1"/>
    <col min="7172" max="7173" width="14.85546875" style="67" customWidth="1"/>
    <col min="7174" max="7174" width="13.42578125" style="67" customWidth="1"/>
    <col min="7175" max="7175" width="12.42578125" style="67" customWidth="1"/>
    <col min="7176" max="7176" width="17.28515625" style="67" customWidth="1"/>
    <col min="7177" max="7177" width="0" style="67" hidden="1" customWidth="1"/>
    <col min="7178" max="7178" width="13.28515625" style="67" customWidth="1"/>
    <col min="7179" max="7179" width="18.140625" style="67" customWidth="1"/>
    <col min="7180" max="7180" width="16.42578125" style="67" customWidth="1"/>
    <col min="7181" max="7181" width="17.28515625" style="67" customWidth="1"/>
    <col min="7182" max="7424" width="9.140625" style="67"/>
    <col min="7425" max="7425" width="6.140625" style="67" customWidth="1"/>
    <col min="7426" max="7426" width="49.28515625" style="67" customWidth="1"/>
    <col min="7427" max="7427" width="0" style="67" hidden="1" customWidth="1"/>
    <col min="7428" max="7429" width="14.85546875" style="67" customWidth="1"/>
    <col min="7430" max="7430" width="13.42578125" style="67" customWidth="1"/>
    <col min="7431" max="7431" width="12.42578125" style="67" customWidth="1"/>
    <col min="7432" max="7432" width="17.28515625" style="67" customWidth="1"/>
    <col min="7433" max="7433" width="0" style="67" hidden="1" customWidth="1"/>
    <col min="7434" max="7434" width="13.28515625" style="67" customWidth="1"/>
    <col min="7435" max="7435" width="18.140625" style="67" customWidth="1"/>
    <col min="7436" max="7436" width="16.42578125" style="67" customWidth="1"/>
    <col min="7437" max="7437" width="17.28515625" style="67" customWidth="1"/>
    <col min="7438" max="7680" width="9.140625" style="67"/>
    <col min="7681" max="7681" width="6.140625" style="67" customWidth="1"/>
    <col min="7682" max="7682" width="49.28515625" style="67" customWidth="1"/>
    <col min="7683" max="7683" width="0" style="67" hidden="1" customWidth="1"/>
    <col min="7684" max="7685" width="14.85546875" style="67" customWidth="1"/>
    <col min="7686" max="7686" width="13.42578125" style="67" customWidth="1"/>
    <col min="7687" max="7687" width="12.42578125" style="67" customWidth="1"/>
    <col min="7688" max="7688" width="17.28515625" style="67" customWidth="1"/>
    <col min="7689" max="7689" width="0" style="67" hidden="1" customWidth="1"/>
    <col min="7690" max="7690" width="13.28515625" style="67" customWidth="1"/>
    <col min="7691" max="7691" width="18.140625" style="67" customWidth="1"/>
    <col min="7692" max="7692" width="16.42578125" style="67" customWidth="1"/>
    <col min="7693" max="7693" width="17.28515625" style="67" customWidth="1"/>
    <col min="7694" max="7936" width="9.140625" style="67"/>
    <col min="7937" max="7937" width="6.140625" style="67" customWidth="1"/>
    <col min="7938" max="7938" width="49.28515625" style="67" customWidth="1"/>
    <col min="7939" max="7939" width="0" style="67" hidden="1" customWidth="1"/>
    <col min="7940" max="7941" width="14.85546875" style="67" customWidth="1"/>
    <col min="7942" max="7942" width="13.42578125" style="67" customWidth="1"/>
    <col min="7943" max="7943" width="12.42578125" style="67" customWidth="1"/>
    <col min="7944" max="7944" width="17.28515625" style="67" customWidth="1"/>
    <col min="7945" max="7945" width="0" style="67" hidden="1" customWidth="1"/>
    <col min="7946" max="7946" width="13.28515625" style="67" customWidth="1"/>
    <col min="7947" max="7947" width="18.140625" style="67" customWidth="1"/>
    <col min="7948" max="7948" width="16.42578125" style="67" customWidth="1"/>
    <col min="7949" max="7949" width="17.28515625" style="67" customWidth="1"/>
    <col min="7950" max="8192" width="9.140625" style="67"/>
    <col min="8193" max="8193" width="6.140625" style="67" customWidth="1"/>
    <col min="8194" max="8194" width="49.28515625" style="67" customWidth="1"/>
    <col min="8195" max="8195" width="0" style="67" hidden="1" customWidth="1"/>
    <col min="8196" max="8197" width="14.85546875" style="67" customWidth="1"/>
    <col min="8198" max="8198" width="13.42578125" style="67" customWidth="1"/>
    <col min="8199" max="8199" width="12.42578125" style="67" customWidth="1"/>
    <col min="8200" max="8200" width="17.28515625" style="67" customWidth="1"/>
    <col min="8201" max="8201" width="0" style="67" hidden="1" customWidth="1"/>
    <col min="8202" max="8202" width="13.28515625" style="67" customWidth="1"/>
    <col min="8203" max="8203" width="18.140625" style="67" customWidth="1"/>
    <col min="8204" max="8204" width="16.42578125" style="67" customWidth="1"/>
    <col min="8205" max="8205" width="17.28515625" style="67" customWidth="1"/>
    <col min="8206" max="8448" width="9.140625" style="67"/>
    <col min="8449" max="8449" width="6.140625" style="67" customWidth="1"/>
    <col min="8450" max="8450" width="49.28515625" style="67" customWidth="1"/>
    <col min="8451" max="8451" width="0" style="67" hidden="1" customWidth="1"/>
    <col min="8452" max="8453" width="14.85546875" style="67" customWidth="1"/>
    <col min="8454" max="8454" width="13.42578125" style="67" customWidth="1"/>
    <col min="8455" max="8455" width="12.42578125" style="67" customWidth="1"/>
    <col min="8456" max="8456" width="17.28515625" style="67" customWidth="1"/>
    <col min="8457" max="8457" width="0" style="67" hidden="1" customWidth="1"/>
    <col min="8458" max="8458" width="13.28515625" style="67" customWidth="1"/>
    <col min="8459" max="8459" width="18.140625" style="67" customWidth="1"/>
    <col min="8460" max="8460" width="16.42578125" style="67" customWidth="1"/>
    <col min="8461" max="8461" width="17.28515625" style="67" customWidth="1"/>
    <col min="8462" max="8704" width="9.140625" style="67"/>
    <col min="8705" max="8705" width="6.140625" style="67" customWidth="1"/>
    <col min="8706" max="8706" width="49.28515625" style="67" customWidth="1"/>
    <col min="8707" max="8707" width="0" style="67" hidden="1" customWidth="1"/>
    <col min="8708" max="8709" width="14.85546875" style="67" customWidth="1"/>
    <col min="8710" max="8710" width="13.42578125" style="67" customWidth="1"/>
    <col min="8711" max="8711" width="12.42578125" style="67" customWidth="1"/>
    <col min="8712" max="8712" width="17.28515625" style="67" customWidth="1"/>
    <col min="8713" max="8713" width="0" style="67" hidden="1" customWidth="1"/>
    <col min="8714" max="8714" width="13.28515625" style="67" customWidth="1"/>
    <col min="8715" max="8715" width="18.140625" style="67" customWidth="1"/>
    <col min="8716" max="8716" width="16.42578125" style="67" customWidth="1"/>
    <col min="8717" max="8717" width="17.28515625" style="67" customWidth="1"/>
    <col min="8718" max="8960" width="9.140625" style="67"/>
    <col min="8961" max="8961" width="6.140625" style="67" customWidth="1"/>
    <col min="8962" max="8962" width="49.28515625" style="67" customWidth="1"/>
    <col min="8963" max="8963" width="0" style="67" hidden="1" customWidth="1"/>
    <col min="8964" max="8965" width="14.85546875" style="67" customWidth="1"/>
    <col min="8966" max="8966" width="13.42578125" style="67" customWidth="1"/>
    <col min="8967" max="8967" width="12.42578125" style="67" customWidth="1"/>
    <col min="8968" max="8968" width="17.28515625" style="67" customWidth="1"/>
    <col min="8969" max="8969" width="0" style="67" hidden="1" customWidth="1"/>
    <col min="8970" max="8970" width="13.28515625" style="67" customWidth="1"/>
    <col min="8971" max="8971" width="18.140625" style="67" customWidth="1"/>
    <col min="8972" max="8972" width="16.42578125" style="67" customWidth="1"/>
    <col min="8973" max="8973" width="17.28515625" style="67" customWidth="1"/>
    <col min="8974" max="9216" width="9.140625" style="67"/>
    <col min="9217" max="9217" width="6.140625" style="67" customWidth="1"/>
    <col min="9218" max="9218" width="49.28515625" style="67" customWidth="1"/>
    <col min="9219" max="9219" width="0" style="67" hidden="1" customWidth="1"/>
    <col min="9220" max="9221" width="14.85546875" style="67" customWidth="1"/>
    <col min="9222" max="9222" width="13.42578125" style="67" customWidth="1"/>
    <col min="9223" max="9223" width="12.42578125" style="67" customWidth="1"/>
    <col min="9224" max="9224" width="17.28515625" style="67" customWidth="1"/>
    <col min="9225" max="9225" width="0" style="67" hidden="1" customWidth="1"/>
    <col min="9226" max="9226" width="13.28515625" style="67" customWidth="1"/>
    <col min="9227" max="9227" width="18.140625" style="67" customWidth="1"/>
    <col min="9228" max="9228" width="16.42578125" style="67" customWidth="1"/>
    <col min="9229" max="9229" width="17.28515625" style="67" customWidth="1"/>
    <col min="9230" max="9472" width="9.140625" style="67"/>
    <col min="9473" max="9473" width="6.140625" style="67" customWidth="1"/>
    <col min="9474" max="9474" width="49.28515625" style="67" customWidth="1"/>
    <col min="9475" max="9475" width="0" style="67" hidden="1" customWidth="1"/>
    <col min="9476" max="9477" width="14.85546875" style="67" customWidth="1"/>
    <col min="9478" max="9478" width="13.42578125" style="67" customWidth="1"/>
    <col min="9479" max="9479" width="12.42578125" style="67" customWidth="1"/>
    <col min="9480" max="9480" width="17.28515625" style="67" customWidth="1"/>
    <col min="9481" max="9481" width="0" style="67" hidden="1" customWidth="1"/>
    <col min="9482" max="9482" width="13.28515625" style="67" customWidth="1"/>
    <col min="9483" max="9483" width="18.140625" style="67" customWidth="1"/>
    <col min="9484" max="9484" width="16.42578125" style="67" customWidth="1"/>
    <col min="9485" max="9485" width="17.28515625" style="67" customWidth="1"/>
    <col min="9486" max="9728" width="9.140625" style="67"/>
    <col min="9729" max="9729" width="6.140625" style="67" customWidth="1"/>
    <col min="9730" max="9730" width="49.28515625" style="67" customWidth="1"/>
    <col min="9731" max="9731" width="0" style="67" hidden="1" customWidth="1"/>
    <col min="9732" max="9733" width="14.85546875" style="67" customWidth="1"/>
    <col min="9734" max="9734" width="13.42578125" style="67" customWidth="1"/>
    <col min="9735" max="9735" width="12.42578125" style="67" customWidth="1"/>
    <col min="9736" max="9736" width="17.28515625" style="67" customWidth="1"/>
    <col min="9737" max="9737" width="0" style="67" hidden="1" customWidth="1"/>
    <col min="9738" max="9738" width="13.28515625" style="67" customWidth="1"/>
    <col min="9739" max="9739" width="18.140625" style="67" customWidth="1"/>
    <col min="9740" max="9740" width="16.42578125" style="67" customWidth="1"/>
    <col min="9741" max="9741" width="17.28515625" style="67" customWidth="1"/>
    <col min="9742" max="9984" width="9.140625" style="67"/>
    <col min="9985" max="9985" width="6.140625" style="67" customWidth="1"/>
    <col min="9986" max="9986" width="49.28515625" style="67" customWidth="1"/>
    <col min="9987" max="9987" width="0" style="67" hidden="1" customWidth="1"/>
    <col min="9988" max="9989" width="14.85546875" style="67" customWidth="1"/>
    <col min="9990" max="9990" width="13.42578125" style="67" customWidth="1"/>
    <col min="9991" max="9991" width="12.42578125" style="67" customWidth="1"/>
    <col min="9992" max="9992" width="17.28515625" style="67" customWidth="1"/>
    <col min="9993" max="9993" width="0" style="67" hidden="1" customWidth="1"/>
    <col min="9994" max="9994" width="13.28515625" style="67" customWidth="1"/>
    <col min="9995" max="9995" width="18.140625" style="67" customWidth="1"/>
    <col min="9996" max="9996" width="16.42578125" style="67" customWidth="1"/>
    <col min="9997" max="9997" width="17.28515625" style="67" customWidth="1"/>
    <col min="9998" max="10240" width="9.140625" style="67"/>
    <col min="10241" max="10241" width="6.140625" style="67" customWidth="1"/>
    <col min="10242" max="10242" width="49.28515625" style="67" customWidth="1"/>
    <col min="10243" max="10243" width="0" style="67" hidden="1" customWidth="1"/>
    <col min="10244" max="10245" width="14.85546875" style="67" customWidth="1"/>
    <col min="10246" max="10246" width="13.42578125" style="67" customWidth="1"/>
    <col min="10247" max="10247" width="12.42578125" style="67" customWidth="1"/>
    <col min="10248" max="10248" width="17.28515625" style="67" customWidth="1"/>
    <col min="10249" max="10249" width="0" style="67" hidden="1" customWidth="1"/>
    <col min="10250" max="10250" width="13.28515625" style="67" customWidth="1"/>
    <col min="10251" max="10251" width="18.140625" style="67" customWidth="1"/>
    <col min="10252" max="10252" width="16.42578125" style="67" customWidth="1"/>
    <col min="10253" max="10253" width="17.28515625" style="67" customWidth="1"/>
    <col min="10254" max="10496" width="9.140625" style="67"/>
    <col min="10497" max="10497" width="6.140625" style="67" customWidth="1"/>
    <col min="10498" max="10498" width="49.28515625" style="67" customWidth="1"/>
    <col min="10499" max="10499" width="0" style="67" hidden="1" customWidth="1"/>
    <col min="10500" max="10501" width="14.85546875" style="67" customWidth="1"/>
    <col min="10502" max="10502" width="13.42578125" style="67" customWidth="1"/>
    <col min="10503" max="10503" width="12.42578125" style="67" customWidth="1"/>
    <col min="10504" max="10504" width="17.28515625" style="67" customWidth="1"/>
    <col min="10505" max="10505" width="0" style="67" hidden="1" customWidth="1"/>
    <col min="10506" max="10506" width="13.28515625" style="67" customWidth="1"/>
    <col min="10507" max="10507" width="18.140625" style="67" customWidth="1"/>
    <col min="10508" max="10508" width="16.42578125" style="67" customWidth="1"/>
    <col min="10509" max="10509" width="17.28515625" style="67" customWidth="1"/>
    <col min="10510" max="10752" width="9.140625" style="67"/>
    <col min="10753" max="10753" width="6.140625" style="67" customWidth="1"/>
    <col min="10754" max="10754" width="49.28515625" style="67" customWidth="1"/>
    <col min="10755" max="10755" width="0" style="67" hidden="1" customWidth="1"/>
    <col min="10756" max="10757" width="14.85546875" style="67" customWidth="1"/>
    <col min="10758" max="10758" width="13.42578125" style="67" customWidth="1"/>
    <col min="10759" max="10759" width="12.42578125" style="67" customWidth="1"/>
    <col min="10760" max="10760" width="17.28515625" style="67" customWidth="1"/>
    <col min="10761" max="10761" width="0" style="67" hidden="1" customWidth="1"/>
    <col min="10762" max="10762" width="13.28515625" style="67" customWidth="1"/>
    <col min="10763" max="10763" width="18.140625" style="67" customWidth="1"/>
    <col min="10764" max="10764" width="16.42578125" style="67" customWidth="1"/>
    <col min="10765" max="10765" width="17.28515625" style="67" customWidth="1"/>
    <col min="10766" max="11008" width="9.140625" style="67"/>
    <col min="11009" max="11009" width="6.140625" style="67" customWidth="1"/>
    <col min="11010" max="11010" width="49.28515625" style="67" customWidth="1"/>
    <col min="11011" max="11011" width="0" style="67" hidden="1" customWidth="1"/>
    <col min="11012" max="11013" width="14.85546875" style="67" customWidth="1"/>
    <col min="11014" max="11014" width="13.42578125" style="67" customWidth="1"/>
    <col min="11015" max="11015" width="12.42578125" style="67" customWidth="1"/>
    <col min="11016" max="11016" width="17.28515625" style="67" customWidth="1"/>
    <col min="11017" max="11017" width="0" style="67" hidden="1" customWidth="1"/>
    <col min="11018" max="11018" width="13.28515625" style="67" customWidth="1"/>
    <col min="11019" max="11019" width="18.140625" style="67" customWidth="1"/>
    <col min="11020" max="11020" width="16.42578125" style="67" customWidth="1"/>
    <col min="11021" max="11021" width="17.28515625" style="67" customWidth="1"/>
    <col min="11022" max="11264" width="9.140625" style="67"/>
    <col min="11265" max="11265" width="6.140625" style="67" customWidth="1"/>
    <col min="11266" max="11266" width="49.28515625" style="67" customWidth="1"/>
    <col min="11267" max="11267" width="0" style="67" hidden="1" customWidth="1"/>
    <col min="11268" max="11269" width="14.85546875" style="67" customWidth="1"/>
    <col min="11270" max="11270" width="13.42578125" style="67" customWidth="1"/>
    <col min="11271" max="11271" width="12.42578125" style="67" customWidth="1"/>
    <col min="11272" max="11272" width="17.28515625" style="67" customWidth="1"/>
    <col min="11273" max="11273" width="0" style="67" hidden="1" customWidth="1"/>
    <col min="11274" max="11274" width="13.28515625" style="67" customWidth="1"/>
    <col min="11275" max="11275" width="18.140625" style="67" customWidth="1"/>
    <col min="11276" max="11276" width="16.42578125" style="67" customWidth="1"/>
    <col min="11277" max="11277" width="17.28515625" style="67" customWidth="1"/>
    <col min="11278" max="11520" width="9.140625" style="67"/>
    <col min="11521" max="11521" width="6.140625" style="67" customWidth="1"/>
    <col min="11522" max="11522" width="49.28515625" style="67" customWidth="1"/>
    <col min="11523" max="11523" width="0" style="67" hidden="1" customWidth="1"/>
    <col min="11524" max="11525" width="14.85546875" style="67" customWidth="1"/>
    <col min="11526" max="11526" width="13.42578125" style="67" customWidth="1"/>
    <col min="11527" max="11527" width="12.42578125" style="67" customWidth="1"/>
    <col min="11528" max="11528" width="17.28515625" style="67" customWidth="1"/>
    <col min="11529" max="11529" width="0" style="67" hidden="1" customWidth="1"/>
    <col min="11530" max="11530" width="13.28515625" style="67" customWidth="1"/>
    <col min="11531" max="11531" width="18.140625" style="67" customWidth="1"/>
    <col min="11532" max="11532" width="16.42578125" style="67" customWidth="1"/>
    <col min="11533" max="11533" width="17.28515625" style="67" customWidth="1"/>
    <col min="11534" max="11776" width="9.140625" style="67"/>
    <col min="11777" max="11777" width="6.140625" style="67" customWidth="1"/>
    <col min="11778" max="11778" width="49.28515625" style="67" customWidth="1"/>
    <col min="11779" max="11779" width="0" style="67" hidden="1" customWidth="1"/>
    <col min="11780" max="11781" width="14.85546875" style="67" customWidth="1"/>
    <col min="11782" max="11782" width="13.42578125" style="67" customWidth="1"/>
    <col min="11783" max="11783" width="12.42578125" style="67" customWidth="1"/>
    <col min="11784" max="11784" width="17.28515625" style="67" customWidth="1"/>
    <col min="11785" max="11785" width="0" style="67" hidden="1" customWidth="1"/>
    <col min="11786" max="11786" width="13.28515625" style="67" customWidth="1"/>
    <col min="11787" max="11787" width="18.140625" style="67" customWidth="1"/>
    <col min="11788" max="11788" width="16.42578125" style="67" customWidth="1"/>
    <col min="11789" max="11789" width="17.28515625" style="67" customWidth="1"/>
    <col min="11790" max="12032" width="9.140625" style="67"/>
    <col min="12033" max="12033" width="6.140625" style="67" customWidth="1"/>
    <col min="12034" max="12034" width="49.28515625" style="67" customWidth="1"/>
    <col min="12035" max="12035" width="0" style="67" hidden="1" customWidth="1"/>
    <col min="12036" max="12037" width="14.85546875" style="67" customWidth="1"/>
    <col min="12038" max="12038" width="13.42578125" style="67" customWidth="1"/>
    <col min="12039" max="12039" width="12.42578125" style="67" customWidth="1"/>
    <col min="12040" max="12040" width="17.28515625" style="67" customWidth="1"/>
    <col min="12041" max="12041" width="0" style="67" hidden="1" customWidth="1"/>
    <col min="12042" max="12042" width="13.28515625" style="67" customWidth="1"/>
    <col min="12043" max="12043" width="18.140625" style="67" customWidth="1"/>
    <col min="12044" max="12044" width="16.42578125" style="67" customWidth="1"/>
    <col min="12045" max="12045" width="17.28515625" style="67" customWidth="1"/>
    <col min="12046" max="12288" width="9.140625" style="67"/>
    <col min="12289" max="12289" width="6.140625" style="67" customWidth="1"/>
    <col min="12290" max="12290" width="49.28515625" style="67" customWidth="1"/>
    <col min="12291" max="12291" width="0" style="67" hidden="1" customWidth="1"/>
    <col min="12292" max="12293" width="14.85546875" style="67" customWidth="1"/>
    <col min="12294" max="12294" width="13.42578125" style="67" customWidth="1"/>
    <col min="12295" max="12295" width="12.42578125" style="67" customWidth="1"/>
    <col min="12296" max="12296" width="17.28515625" style="67" customWidth="1"/>
    <col min="12297" max="12297" width="0" style="67" hidden="1" customWidth="1"/>
    <col min="12298" max="12298" width="13.28515625" style="67" customWidth="1"/>
    <col min="12299" max="12299" width="18.140625" style="67" customWidth="1"/>
    <col min="12300" max="12300" width="16.42578125" style="67" customWidth="1"/>
    <col min="12301" max="12301" width="17.28515625" style="67" customWidth="1"/>
    <col min="12302" max="12544" width="9.140625" style="67"/>
    <col min="12545" max="12545" width="6.140625" style="67" customWidth="1"/>
    <col min="12546" max="12546" width="49.28515625" style="67" customWidth="1"/>
    <col min="12547" max="12547" width="0" style="67" hidden="1" customWidth="1"/>
    <col min="12548" max="12549" width="14.85546875" style="67" customWidth="1"/>
    <col min="12550" max="12550" width="13.42578125" style="67" customWidth="1"/>
    <col min="12551" max="12551" width="12.42578125" style="67" customWidth="1"/>
    <col min="12552" max="12552" width="17.28515625" style="67" customWidth="1"/>
    <col min="12553" max="12553" width="0" style="67" hidden="1" customWidth="1"/>
    <col min="12554" max="12554" width="13.28515625" style="67" customWidth="1"/>
    <col min="12555" max="12555" width="18.140625" style="67" customWidth="1"/>
    <col min="12556" max="12556" width="16.42578125" style="67" customWidth="1"/>
    <col min="12557" max="12557" width="17.28515625" style="67" customWidth="1"/>
    <col min="12558" max="12800" width="9.140625" style="67"/>
    <col min="12801" max="12801" width="6.140625" style="67" customWidth="1"/>
    <col min="12802" max="12802" width="49.28515625" style="67" customWidth="1"/>
    <col min="12803" max="12803" width="0" style="67" hidden="1" customWidth="1"/>
    <col min="12804" max="12805" width="14.85546875" style="67" customWidth="1"/>
    <col min="12806" max="12806" width="13.42578125" style="67" customWidth="1"/>
    <col min="12807" max="12807" width="12.42578125" style="67" customWidth="1"/>
    <col min="12808" max="12808" width="17.28515625" style="67" customWidth="1"/>
    <col min="12809" max="12809" width="0" style="67" hidden="1" customWidth="1"/>
    <col min="12810" max="12810" width="13.28515625" style="67" customWidth="1"/>
    <col min="12811" max="12811" width="18.140625" style="67" customWidth="1"/>
    <col min="12812" max="12812" width="16.42578125" style="67" customWidth="1"/>
    <col min="12813" max="12813" width="17.28515625" style="67" customWidth="1"/>
    <col min="12814" max="13056" width="9.140625" style="67"/>
    <col min="13057" max="13057" width="6.140625" style="67" customWidth="1"/>
    <col min="13058" max="13058" width="49.28515625" style="67" customWidth="1"/>
    <col min="13059" max="13059" width="0" style="67" hidden="1" customWidth="1"/>
    <col min="13060" max="13061" width="14.85546875" style="67" customWidth="1"/>
    <col min="13062" max="13062" width="13.42578125" style="67" customWidth="1"/>
    <col min="13063" max="13063" width="12.42578125" style="67" customWidth="1"/>
    <col min="13064" max="13064" width="17.28515625" style="67" customWidth="1"/>
    <col min="13065" max="13065" width="0" style="67" hidden="1" customWidth="1"/>
    <col min="13066" max="13066" width="13.28515625" style="67" customWidth="1"/>
    <col min="13067" max="13067" width="18.140625" style="67" customWidth="1"/>
    <col min="13068" max="13068" width="16.42578125" style="67" customWidth="1"/>
    <col min="13069" max="13069" width="17.28515625" style="67" customWidth="1"/>
    <col min="13070" max="13312" width="9.140625" style="67"/>
    <col min="13313" max="13313" width="6.140625" style="67" customWidth="1"/>
    <col min="13314" max="13314" width="49.28515625" style="67" customWidth="1"/>
    <col min="13315" max="13315" width="0" style="67" hidden="1" customWidth="1"/>
    <col min="13316" max="13317" width="14.85546875" style="67" customWidth="1"/>
    <col min="13318" max="13318" width="13.42578125" style="67" customWidth="1"/>
    <col min="13319" max="13319" width="12.42578125" style="67" customWidth="1"/>
    <col min="13320" max="13320" width="17.28515625" style="67" customWidth="1"/>
    <col min="13321" max="13321" width="0" style="67" hidden="1" customWidth="1"/>
    <col min="13322" max="13322" width="13.28515625" style="67" customWidth="1"/>
    <col min="13323" max="13323" width="18.140625" style="67" customWidth="1"/>
    <col min="13324" max="13324" width="16.42578125" style="67" customWidth="1"/>
    <col min="13325" max="13325" width="17.28515625" style="67" customWidth="1"/>
    <col min="13326" max="13568" width="9.140625" style="67"/>
    <col min="13569" max="13569" width="6.140625" style="67" customWidth="1"/>
    <col min="13570" max="13570" width="49.28515625" style="67" customWidth="1"/>
    <col min="13571" max="13571" width="0" style="67" hidden="1" customWidth="1"/>
    <col min="13572" max="13573" width="14.85546875" style="67" customWidth="1"/>
    <col min="13574" max="13574" width="13.42578125" style="67" customWidth="1"/>
    <col min="13575" max="13575" width="12.42578125" style="67" customWidth="1"/>
    <col min="13576" max="13576" width="17.28515625" style="67" customWidth="1"/>
    <col min="13577" max="13577" width="0" style="67" hidden="1" customWidth="1"/>
    <col min="13578" max="13578" width="13.28515625" style="67" customWidth="1"/>
    <col min="13579" max="13579" width="18.140625" style="67" customWidth="1"/>
    <col min="13580" max="13580" width="16.42578125" style="67" customWidth="1"/>
    <col min="13581" max="13581" width="17.28515625" style="67" customWidth="1"/>
    <col min="13582" max="13824" width="9.140625" style="67"/>
    <col min="13825" max="13825" width="6.140625" style="67" customWidth="1"/>
    <col min="13826" max="13826" width="49.28515625" style="67" customWidth="1"/>
    <col min="13827" max="13827" width="0" style="67" hidden="1" customWidth="1"/>
    <col min="13828" max="13829" width="14.85546875" style="67" customWidth="1"/>
    <col min="13830" max="13830" width="13.42578125" style="67" customWidth="1"/>
    <col min="13831" max="13831" width="12.42578125" style="67" customWidth="1"/>
    <col min="13832" max="13832" width="17.28515625" style="67" customWidth="1"/>
    <col min="13833" max="13833" width="0" style="67" hidden="1" customWidth="1"/>
    <col min="13834" max="13834" width="13.28515625" style="67" customWidth="1"/>
    <col min="13835" max="13835" width="18.140625" style="67" customWidth="1"/>
    <col min="13836" max="13836" width="16.42578125" style="67" customWidth="1"/>
    <col min="13837" max="13837" width="17.28515625" style="67" customWidth="1"/>
    <col min="13838" max="14080" width="9.140625" style="67"/>
    <col min="14081" max="14081" width="6.140625" style="67" customWidth="1"/>
    <col min="14082" max="14082" width="49.28515625" style="67" customWidth="1"/>
    <col min="14083" max="14083" width="0" style="67" hidden="1" customWidth="1"/>
    <col min="14084" max="14085" width="14.85546875" style="67" customWidth="1"/>
    <col min="14086" max="14086" width="13.42578125" style="67" customWidth="1"/>
    <col min="14087" max="14087" width="12.42578125" style="67" customWidth="1"/>
    <col min="14088" max="14088" width="17.28515625" style="67" customWidth="1"/>
    <col min="14089" max="14089" width="0" style="67" hidden="1" customWidth="1"/>
    <col min="14090" max="14090" width="13.28515625" style="67" customWidth="1"/>
    <col min="14091" max="14091" width="18.140625" style="67" customWidth="1"/>
    <col min="14092" max="14092" width="16.42578125" style="67" customWidth="1"/>
    <col min="14093" max="14093" width="17.28515625" style="67" customWidth="1"/>
    <col min="14094" max="14336" width="9.140625" style="67"/>
    <col min="14337" max="14337" width="6.140625" style="67" customWidth="1"/>
    <col min="14338" max="14338" width="49.28515625" style="67" customWidth="1"/>
    <col min="14339" max="14339" width="0" style="67" hidden="1" customWidth="1"/>
    <col min="14340" max="14341" width="14.85546875" style="67" customWidth="1"/>
    <col min="14342" max="14342" width="13.42578125" style="67" customWidth="1"/>
    <col min="14343" max="14343" width="12.42578125" style="67" customWidth="1"/>
    <col min="14344" max="14344" width="17.28515625" style="67" customWidth="1"/>
    <col min="14345" max="14345" width="0" style="67" hidden="1" customWidth="1"/>
    <col min="14346" max="14346" width="13.28515625" style="67" customWidth="1"/>
    <col min="14347" max="14347" width="18.140625" style="67" customWidth="1"/>
    <col min="14348" max="14348" width="16.42578125" style="67" customWidth="1"/>
    <col min="14349" max="14349" width="17.28515625" style="67" customWidth="1"/>
    <col min="14350" max="14592" width="9.140625" style="67"/>
    <col min="14593" max="14593" width="6.140625" style="67" customWidth="1"/>
    <col min="14594" max="14594" width="49.28515625" style="67" customWidth="1"/>
    <col min="14595" max="14595" width="0" style="67" hidden="1" customWidth="1"/>
    <col min="14596" max="14597" width="14.85546875" style="67" customWidth="1"/>
    <col min="14598" max="14598" width="13.42578125" style="67" customWidth="1"/>
    <col min="14599" max="14599" width="12.42578125" style="67" customWidth="1"/>
    <col min="14600" max="14600" width="17.28515625" style="67" customWidth="1"/>
    <col min="14601" max="14601" width="0" style="67" hidden="1" customWidth="1"/>
    <col min="14602" max="14602" width="13.28515625" style="67" customWidth="1"/>
    <col min="14603" max="14603" width="18.140625" style="67" customWidth="1"/>
    <col min="14604" max="14604" width="16.42578125" style="67" customWidth="1"/>
    <col min="14605" max="14605" width="17.28515625" style="67" customWidth="1"/>
    <col min="14606" max="14848" width="9.140625" style="67"/>
    <col min="14849" max="14849" width="6.140625" style="67" customWidth="1"/>
    <col min="14850" max="14850" width="49.28515625" style="67" customWidth="1"/>
    <col min="14851" max="14851" width="0" style="67" hidden="1" customWidth="1"/>
    <col min="14852" max="14853" width="14.85546875" style="67" customWidth="1"/>
    <col min="14854" max="14854" width="13.42578125" style="67" customWidth="1"/>
    <col min="14855" max="14855" width="12.42578125" style="67" customWidth="1"/>
    <col min="14856" max="14856" width="17.28515625" style="67" customWidth="1"/>
    <col min="14857" max="14857" width="0" style="67" hidden="1" customWidth="1"/>
    <col min="14858" max="14858" width="13.28515625" style="67" customWidth="1"/>
    <col min="14859" max="14859" width="18.140625" style="67" customWidth="1"/>
    <col min="14860" max="14860" width="16.42578125" style="67" customWidth="1"/>
    <col min="14861" max="14861" width="17.28515625" style="67" customWidth="1"/>
    <col min="14862" max="15104" width="9.140625" style="67"/>
    <col min="15105" max="15105" width="6.140625" style="67" customWidth="1"/>
    <col min="15106" max="15106" width="49.28515625" style="67" customWidth="1"/>
    <col min="15107" max="15107" width="0" style="67" hidden="1" customWidth="1"/>
    <col min="15108" max="15109" width="14.85546875" style="67" customWidth="1"/>
    <col min="15110" max="15110" width="13.42578125" style="67" customWidth="1"/>
    <col min="15111" max="15111" width="12.42578125" style="67" customWidth="1"/>
    <col min="15112" max="15112" width="17.28515625" style="67" customWidth="1"/>
    <col min="15113" max="15113" width="0" style="67" hidden="1" customWidth="1"/>
    <col min="15114" max="15114" width="13.28515625" style="67" customWidth="1"/>
    <col min="15115" max="15115" width="18.140625" style="67" customWidth="1"/>
    <col min="15116" max="15116" width="16.42578125" style="67" customWidth="1"/>
    <col min="15117" max="15117" width="17.28515625" style="67" customWidth="1"/>
    <col min="15118" max="15360" width="9.140625" style="67"/>
    <col min="15361" max="15361" width="6.140625" style="67" customWidth="1"/>
    <col min="15362" max="15362" width="49.28515625" style="67" customWidth="1"/>
    <col min="15363" max="15363" width="0" style="67" hidden="1" customWidth="1"/>
    <col min="15364" max="15365" width="14.85546875" style="67" customWidth="1"/>
    <col min="15366" max="15366" width="13.42578125" style="67" customWidth="1"/>
    <col min="15367" max="15367" width="12.42578125" style="67" customWidth="1"/>
    <col min="15368" max="15368" width="17.28515625" style="67" customWidth="1"/>
    <col min="15369" max="15369" width="0" style="67" hidden="1" customWidth="1"/>
    <col min="15370" max="15370" width="13.28515625" style="67" customWidth="1"/>
    <col min="15371" max="15371" width="18.140625" style="67" customWidth="1"/>
    <col min="15372" max="15372" width="16.42578125" style="67" customWidth="1"/>
    <col min="15373" max="15373" width="17.28515625" style="67" customWidth="1"/>
    <col min="15374" max="15616" width="9.140625" style="67"/>
    <col min="15617" max="15617" width="6.140625" style="67" customWidth="1"/>
    <col min="15618" max="15618" width="49.28515625" style="67" customWidth="1"/>
    <col min="15619" max="15619" width="0" style="67" hidden="1" customWidth="1"/>
    <col min="15620" max="15621" width="14.85546875" style="67" customWidth="1"/>
    <col min="15622" max="15622" width="13.42578125" style="67" customWidth="1"/>
    <col min="15623" max="15623" width="12.42578125" style="67" customWidth="1"/>
    <col min="15624" max="15624" width="17.28515625" style="67" customWidth="1"/>
    <col min="15625" max="15625" width="0" style="67" hidden="1" customWidth="1"/>
    <col min="15626" max="15626" width="13.28515625" style="67" customWidth="1"/>
    <col min="15627" max="15627" width="18.140625" style="67" customWidth="1"/>
    <col min="15628" max="15628" width="16.42578125" style="67" customWidth="1"/>
    <col min="15629" max="15629" width="17.28515625" style="67" customWidth="1"/>
    <col min="15630" max="15872" width="9.140625" style="67"/>
    <col min="15873" max="15873" width="6.140625" style="67" customWidth="1"/>
    <col min="15874" max="15874" width="49.28515625" style="67" customWidth="1"/>
    <col min="15875" max="15875" width="0" style="67" hidden="1" customWidth="1"/>
    <col min="15876" max="15877" width="14.85546875" style="67" customWidth="1"/>
    <col min="15878" max="15878" width="13.42578125" style="67" customWidth="1"/>
    <col min="15879" max="15879" width="12.42578125" style="67" customWidth="1"/>
    <col min="15880" max="15880" width="17.28515625" style="67" customWidth="1"/>
    <col min="15881" max="15881" width="0" style="67" hidden="1" customWidth="1"/>
    <col min="15882" max="15882" width="13.28515625" style="67" customWidth="1"/>
    <col min="15883" max="15883" width="18.140625" style="67" customWidth="1"/>
    <col min="15884" max="15884" width="16.42578125" style="67" customWidth="1"/>
    <col min="15885" max="15885" width="17.28515625" style="67" customWidth="1"/>
    <col min="15886" max="16128" width="9.140625" style="67"/>
    <col min="16129" max="16129" width="6.140625" style="67" customWidth="1"/>
    <col min="16130" max="16130" width="49.28515625" style="67" customWidth="1"/>
    <col min="16131" max="16131" width="0" style="67" hidden="1" customWidth="1"/>
    <col min="16132" max="16133" width="14.85546875" style="67" customWidth="1"/>
    <col min="16134" max="16134" width="13.42578125" style="67" customWidth="1"/>
    <col min="16135" max="16135" width="12.42578125" style="67" customWidth="1"/>
    <col min="16136" max="16136" width="17.28515625" style="67" customWidth="1"/>
    <col min="16137" max="16137" width="0" style="67" hidden="1" customWidth="1"/>
    <col min="16138" max="16138" width="13.28515625" style="67" customWidth="1"/>
    <col min="16139" max="16139" width="18.140625" style="67" customWidth="1"/>
    <col min="16140" max="16140" width="16.42578125" style="67" customWidth="1"/>
    <col min="16141" max="16141" width="17.28515625" style="67" customWidth="1"/>
    <col min="16142" max="16384" width="9.140625" style="67"/>
  </cols>
  <sheetData>
    <row r="1" spans="1:13" s="34" customFormat="1" ht="30" customHeight="1" x14ac:dyDescent="0.25">
      <c r="B1" s="1025" t="s">
        <v>5159</v>
      </c>
      <c r="C1" s="1025"/>
      <c r="D1" s="1025"/>
      <c r="E1" s="1025"/>
      <c r="F1" s="1025"/>
      <c r="G1" s="1025"/>
      <c r="I1" s="370"/>
      <c r="L1" s="54"/>
    </row>
    <row r="2" spans="1:13" s="34" customFormat="1" ht="21" customHeight="1" x14ac:dyDescent="0.25">
      <c r="B2" s="1025" t="s">
        <v>2013</v>
      </c>
      <c r="C2" s="1025"/>
      <c r="D2" s="1025"/>
      <c r="E2" s="1025"/>
      <c r="F2" s="1025"/>
      <c r="G2" s="1025"/>
      <c r="I2" s="370"/>
      <c r="L2" s="54"/>
    </row>
    <row r="3" spans="1:13" ht="28.5" customHeight="1" x14ac:dyDescent="0.25"/>
    <row r="4" spans="1:13" ht="35.25" customHeight="1" x14ac:dyDescent="0.35">
      <c r="A4" s="1057" t="s">
        <v>1041</v>
      </c>
      <c r="B4" s="1057"/>
      <c r="C4" s="1057"/>
      <c r="D4" s="1057"/>
      <c r="E4" s="1057"/>
      <c r="F4" s="1057"/>
      <c r="G4" s="1057"/>
      <c r="H4" s="766"/>
      <c r="I4" s="371"/>
      <c r="L4" s="67"/>
      <c r="M4" s="67"/>
    </row>
    <row r="5" spans="1:13" ht="28.5" customHeight="1" x14ac:dyDescent="0.25">
      <c r="A5" s="1046" t="s">
        <v>5706</v>
      </c>
      <c r="B5" s="1046"/>
      <c r="C5" s="1046"/>
      <c r="D5" s="1046"/>
      <c r="E5" s="1046"/>
      <c r="F5" s="1046"/>
      <c r="G5" s="1046"/>
      <c r="H5" s="764"/>
      <c r="I5" s="372"/>
      <c r="L5" s="67"/>
      <c r="M5" s="67"/>
    </row>
    <row r="6" spans="1:13" ht="24.75" customHeight="1" x14ac:dyDescent="0.2">
      <c r="A6" s="1049" t="s">
        <v>2</v>
      </c>
      <c r="B6" s="1049" t="s">
        <v>549</v>
      </c>
      <c r="C6" s="762" t="s">
        <v>426</v>
      </c>
      <c r="D6" s="1028" t="s">
        <v>550</v>
      </c>
      <c r="E6" s="1030"/>
      <c r="F6" s="608"/>
      <c r="G6" s="1079" t="s">
        <v>576</v>
      </c>
      <c r="H6" s="609"/>
      <c r="I6" s="610"/>
      <c r="L6" s="1028" t="s">
        <v>550</v>
      </c>
      <c r="M6" s="1030"/>
    </row>
    <row r="7" spans="1:13" ht="90.75" customHeight="1" x14ac:dyDescent="0.25">
      <c r="A7" s="1050"/>
      <c r="B7" s="1050"/>
      <c r="C7" s="762"/>
      <c r="D7" s="344" t="s">
        <v>5373</v>
      </c>
      <c r="E7" s="773" t="s">
        <v>5414</v>
      </c>
      <c r="F7" s="773" t="s">
        <v>5352</v>
      </c>
      <c r="G7" s="1080"/>
      <c r="H7" s="609" t="s">
        <v>577</v>
      </c>
      <c r="I7" s="373" t="s">
        <v>994</v>
      </c>
      <c r="J7" s="112" t="s">
        <v>578</v>
      </c>
      <c r="K7" s="75" t="s">
        <v>553</v>
      </c>
      <c r="L7" s="773" t="s">
        <v>995</v>
      </c>
      <c r="M7" s="773" t="s">
        <v>996</v>
      </c>
    </row>
    <row r="8" spans="1:13" ht="20.25" customHeight="1" x14ac:dyDescent="0.25">
      <c r="A8" s="757">
        <v>1</v>
      </c>
      <c r="B8" s="133" t="s">
        <v>997</v>
      </c>
      <c r="C8" s="762"/>
      <c r="D8" s="611"/>
      <c r="E8" s="147"/>
      <c r="F8" s="147">
        <v>150000</v>
      </c>
      <c r="G8" s="147"/>
      <c r="H8" s="269"/>
      <c r="J8" s="112"/>
      <c r="K8" s="112"/>
      <c r="L8" s="611"/>
      <c r="M8" s="147">
        <v>100000</v>
      </c>
    </row>
    <row r="9" spans="1:13" s="68" customFormat="1" ht="21" customHeight="1" x14ac:dyDescent="0.25">
      <c r="A9" s="189">
        <v>2</v>
      </c>
      <c r="B9" s="76" t="s">
        <v>559</v>
      </c>
      <c r="C9" s="137" t="s">
        <v>998</v>
      </c>
      <c r="D9" s="147">
        <v>35400</v>
      </c>
      <c r="E9" s="147">
        <v>35400</v>
      </c>
      <c r="F9" s="147">
        <v>60000</v>
      </c>
      <c r="G9" s="147"/>
      <c r="H9" s="113" t="s">
        <v>560</v>
      </c>
      <c r="I9" s="374" t="s">
        <v>999</v>
      </c>
      <c r="J9" s="113" t="s">
        <v>560</v>
      </c>
      <c r="K9" s="79" t="s">
        <v>561</v>
      </c>
      <c r="L9" s="147">
        <v>32000</v>
      </c>
      <c r="M9" s="147">
        <v>32000</v>
      </c>
    </row>
    <row r="10" spans="1:13" s="68" customFormat="1" ht="21" customHeight="1" x14ac:dyDescent="0.25">
      <c r="A10" s="757">
        <v>3</v>
      </c>
      <c r="B10" s="76" t="s">
        <v>1000</v>
      </c>
      <c r="C10" s="137" t="s">
        <v>741</v>
      </c>
      <c r="D10" s="147">
        <v>23000</v>
      </c>
      <c r="E10" s="147">
        <v>23000</v>
      </c>
      <c r="F10" s="147"/>
      <c r="G10" s="361" t="s">
        <v>585</v>
      </c>
      <c r="H10" s="68" t="s">
        <v>586</v>
      </c>
      <c r="I10" s="374" t="s">
        <v>1001</v>
      </c>
      <c r="J10" s="68" t="s">
        <v>586</v>
      </c>
      <c r="K10" s="81" t="s">
        <v>587</v>
      </c>
      <c r="L10" s="147">
        <v>19600</v>
      </c>
      <c r="M10" s="147">
        <v>19600</v>
      </c>
    </row>
    <row r="11" spans="1:13" s="68" customFormat="1" ht="21" customHeight="1" x14ac:dyDescent="0.25">
      <c r="A11" s="189">
        <v>4</v>
      </c>
      <c r="B11" s="76" t="s">
        <v>646</v>
      </c>
      <c r="C11" s="137" t="s">
        <v>647</v>
      </c>
      <c r="D11" s="147">
        <v>579000</v>
      </c>
      <c r="E11" s="147">
        <v>579000</v>
      </c>
      <c r="F11" s="147"/>
      <c r="G11" s="361"/>
      <c r="H11" s="68" t="s">
        <v>620</v>
      </c>
      <c r="I11" s="374" t="s">
        <v>648</v>
      </c>
      <c r="J11" s="68" t="s">
        <v>620</v>
      </c>
      <c r="K11" s="81" t="s">
        <v>621</v>
      </c>
      <c r="L11" s="98">
        <v>564000</v>
      </c>
      <c r="M11" s="98">
        <v>564000</v>
      </c>
    </row>
    <row r="12" spans="1:13" s="68" customFormat="1" ht="21" customHeight="1" x14ac:dyDescent="0.25">
      <c r="A12" s="757">
        <v>5</v>
      </c>
      <c r="B12" s="76" t="s">
        <v>1002</v>
      </c>
      <c r="C12" s="137" t="s">
        <v>1003</v>
      </c>
      <c r="D12" s="147">
        <v>498000</v>
      </c>
      <c r="E12" s="147">
        <v>498000</v>
      </c>
      <c r="F12" s="147"/>
      <c r="G12" s="134" t="s">
        <v>637</v>
      </c>
      <c r="H12" s="68" t="s">
        <v>638</v>
      </c>
      <c r="I12" s="374" t="s">
        <v>639</v>
      </c>
      <c r="J12" s="68" t="s">
        <v>638</v>
      </c>
      <c r="K12" s="112" t="s">
        <v>640</v>
      </c>
      <c r="L12" s="147">
        <v>473000</v>
      </c>
      <c r="M12" s="147">
        <v>473000</v>
      </c>
    </row>
    <row r="13" spans="1:13" s="68" customFormat="1" ht="36.75" customHeight="1" x14ac:dyDescent="0.25">
      <c r="A13" s="189">
        <v>6</v>
      </c>
      <c r="B13" s="76" t="s">
        <v>5290</v>
      </c>
      <c r="C13" s="137" t="s">
        <v>1005</v>
      </c>
      <c r="D13" s="147">
        <v>15500</v>
      </c>
      <c r="E13" s="147">
        <v>15500</v>
      </c>
      <c r="F13" s="147">
        <v>20000</v>
      </c>
      <c r="G13" s="361"/>
      <c r="H13" s="68" t="s">
        <v>609</v>
      </c>
      <c r="I13" s="411" t="s">
        <v>5320</v>
      </c>
      <c r="J13" s="68" t="s">
        <v>608</v>
      </c>
      <c r="K13" s="81" t="s">
        <v>1007</v>
      </c>
      <c r="L13" s="147">
        <v>15200</v>
      </c>
      <c r="M13" s="147">
        <v>15200</v>
      </c>
    </row>
    <row r="14" spans="1:13" s="68" customFormat="1" ht="21" customHeight="1" x14ac:dyDescent="0.25">
      <c r="A14" s="757">
        <v>7</v>
      </c>
      <c r="B14" s="76" t="s">
        <v>1008</v>
      </c>
      <c r="C14" s="137" t="s">
        <v>708</v>
      </c>
      <c r="D14" s="147">
        <v>209000</v>
      </c>
      <c r="E14" s="147">
        <v>209000</v>
      </c>
      <c r="F14" s="147"/>
      <c r="G14" s="361" t="s">
        <v>709</v>
      </c>
      <c r="H14" s="68" t="s">
        <v>710</v>
      </c>
      <c r="I14" s="374" t="s">
        <v>1009</v>
      </c>
      <c r="J14" s="68" t="s">
        <v>710</v>
      </c>
      <c r="K14" s="113" t="s">
        <v>712</v>
      </c>
      <c r="L14" s="147">
        <v>194000</v>
      </c>
      <c r="M14" s="147">
        <v>194000</v>
      </c>
    </row>
    <row r="15" spans="1:13" s="68" customFormat="1" ht="21" customHeight="1" x14ac:dyDescent="0.25">
      <c r="A15" s="189">
        <v>8</v>
      </c>
      <c r="B15" s="76" t="s">
        <v>1010</v>
      </c>
      <c r="C15" s="137" t="s">
        <v>1011</v>
      </c>
      <c r="D15" s="147">
        <v>94300</v>
      </c>
      <c r="E15" s="147">
        <v>94300</v>
      </c>
      <c r="F15" s="147"/>
      <c r="G15" s="361"/>
      <c r="H15" s="68" t="s">
        <v>603</v>
      </c>
      <c r="I15" s="374" t="s">
        <v>1012</v>
      </c>
      <c r="J15" s="68" t="s">
        <v>603</v>
      </c>
      <c r="K15" s="68" t="s">
        <v>604</v>
      </c>
      <c r="L15" s="147">
        <v>88700</v>
      </c>
      <c r="M15" s="147">
        <v>88700</v>
      </c>
    </row>
    <row r="16" spans="1:13" s="68" customFormat="1" ht="21" customHeight="1" x14ac:dyDescent="0.25">
      <c r="A16" s="757">
        <v>9</v>
      </c>
      <c r="B16" s="76" t="s">
        <v>1013</v>
      </c>
      <c r="C16" s="137" t="s">
        <v>1014</v>
      </c>
      <c r="D16" s="147">
        <v>94300</v>
      </c>
      <c r="E16" s="147">
        <v>94300</v>
      </c>
      <c r="F16" s="147"/>
      <c r="G16" s="361"/>
      <c r="H16" s="612" t="s">
        <v>715</v>
      </c>
      <c r="I16" s="374" t="s">
        <v>1015</v>
      </c>
      <c r="K16" s="81" t="s">
        <v>717</v>
      </c>
      <c r="L16" s="147">
        <v>88700</v>
      </c>
      <c r="M16" s="147">
        <v>88700</v>
      </c>
    </row>
    <row r="17" spans="1:13" s="68" customFormat="1" ht="21" customHeight="1" x14ac:dyDescent="0.25">
      <c r="A17" s="189">
        <v>10</v>
      </c>
      <c r="B17" s="76" t="s">
        <v>591</v>
      </c>
      <c r="C17" s="137" t="s">
        <v>1016</v>
      </c>
      <c r="D17" s="147">
        <v>12200</v>
      </c>
      <c r="E17" s="147">
        <v>12200</v>
      </c>
      <c r="F17" s="147"/>
      <c r="G17" s="361"/>
      <c r="H17" s="612" t="s">
        <v>693</v>
      </c>
      <c r="I17" s="374" t="s">
        <v>1017</v>
      </c>
      <c r="K17" s="81" t="s">
        <v>592</v>
      </c>
      <c r="L17" s="147">
        <v>10800</v>
      </c>
      <c r="M17" s="147">
        <v>10800</v>
      </c>
    </row>
    <row r="18" spans="1:13" s="68" customFormat="1" ht="39" customHeight="1" x14ac:dyDescent="0.25">
      <c r="A18" s="757">
        <v>11</v>
      </c>
      <c r="B18" s="76" t="s">
        <v>5205</v>
      </c>
      <c r="C18" s="137" t="s">
        <v>1018</v>
      </c>
      <c r="D18" s="147">
        <v>60000</v>
      </c>
      <c r="E18" s="147">
        <v>60000</v>
      </c>
      <c r="F18" s="147"/>
      <c r="G18" s="135"/>
      <c r="H18" s="113" t="s">
        <v>754</v>
      </c>
      <c r="I18" s="375" t="s">
        <v>5213</v>
      </c>
      <c r="J18" s="113" t="s">
        <v>754</v>
      </c>
      <c r="K18" s="113" t="s">
        <v>755</v>
      </c>
      <c r="L18" s="98">
        <v>56800</v>
      </c>
      <c r="M18" s="98">
        <v>56800</v>
      </c>
    </row>
    <row r="19" spans="1:13" s="68" customFormat="1" ht="39" customHeight="1" x14ac:dyDescent="0.25">
      <c r="A19" s="189">
        <v>12</v>
      </c>
      <c r="B19" s="76" t="s">
        <v>5206</v>
      </c>
      <c r="C19" s="137" t="s">
        <v>1019</v>
      </c>
      <c r="D19" s="147">
        <v>85000</v>
      </c>
      <c r="E19" s="147">
        <v>85000</v>
      </c>
      <c r="F19" s="147"/>
      <c r="G19" s="135"/>
      <c r="H19" s="113" t="s">
        <v>757</v>
      </c>
      <c r="I19" s="375" t="s">
        <v>5214</v>
      </c>
      <c r="J19" s="113" t="s">
        <v>757</v>
      </c>
      <c r="K19" s="113" t="s">
        <v>758</v>
      </c>
      <c r="L19" s="98">
        <v>81600</v>
      </c>
      <c r="M19" s="98">
        <v>81600</v>
      </c>
    </row>
    <row r="20" spans="1:13" s="68" customFormat="1" ht="39" customHeight="1" x14ac:dyDescent="0.25">
      <c r="A20" s="757">
        <v>13</v>
      </c>
      <c r="B20" s="76" t="s">
        <v>5207</v>
      </c>
      <c r="C20" s="137" t="s">
        <v>1020</v>
      </c>
      <c r="D20" s="147">
        <v>115000</v>
      </c>
      <c r="E20" s="147">
        <v>115000</v>
      </c>
      <c r="F20" s="147"/>
      <c r="G20" s="134"/>
      <c r="H20" s="113" t="s">
        <v>757</v>
      </c>
      <c r="I20" s="375" t="s">
        <v>5215</v>
      </c>
      <c r="J20" s="113" t="s">
        <v>757</v>
      </c>
      <c r="K20" s="113" t="s">
        <v>760</v>
      </c>
      <c r="L20" s="98">
        <v>111000</v>
      </c>
      <c r="M20" s="98">
        <v>111000</v>
      </c>
    </row>
    <row r="21" spans="1:13" s="68" customFormat="1" ht="39" customHeight="1" x14ac:dyDescent="0.25">
      <c r="A21" s="189">
        <v>14</v>
      </c>
      <c r="B21" s="76" t="s">
        <v>5208</v>
      </c>
      <c r="C21" s="137" t="s">
        <v>1021</v>
      </c>
      <c r="D21" s="147">
        <v>139000</v>
      </c>
      <c r="E21" s="147">
        <v>139000</v>
      </c>
      <c r="F21" s="147"/>
      <c r="G21" s="134"/>
      <c r="H21" s="113" t="s">
        <v>762</v>
      </c>
      <c r="I21" s="375" t="s">
        <v>5216</v>
      </c>
      <c r="J21" s="113" t="s">
        <v>762</v>
      </c>
      <c r="K21" s="113" t="s">
        <v>763</v>
      </c>
      <c r="L21" s="98">
        <v>132000</v>
      </c>
      <c r="M21" s="98">
        <v>132000</v>
      </c>
    </row>
    <row r="22" spans="1:13" s="68" customFormat="1" ht="59.25" customHeight="1" x14ac:dyDescent="0.25">
      <c r="A22" s="757">
        <v>15</v>
      </c>
      <c r="B22" s="76" t="s">
        <v>5209</v>
      </c>
      <c r="C22" s="137" t="s">
        <v>1022</v>
      </c>
      <c r="D22" s="147">
        <v>184000</v>
      </c>
      <c r="E22" s="147">
        <v>184000</v>
      </c>
      <c r="F22" s="147"/>
      <c r="G22" s="134"/>
      <c r="H22" s="113" t="s">
        <v>765</v>
      </c>
      <c r="I22" s="375" t="s">
        <v>5217</v>
      </c>
      <c r="J22" s="113" t="s">
        <v>765</v>
      </c>
      <c r="K22" s="113" t="s">
        <v>766</v>
      </c>
      <c r="L22" s="98">
        <v>177000</v>
      </c>
      <c r="M22" s="98">
        <v>177000</v>
      </c>
    </row>
    <row r="23" spans="1:13" s="68" customFormat="1" ht="39" customHeight="1" x14ac:dyDescent="0.25">
      <c r="A23" s="189">
        <v>16</v>
      </c>
      <c r="B23" s="76" t="s">
        <v>5210</v>
      </c>
      <c r="C23" s="137" t="s">
        <v>1023</v>
      </c>
      <c r="D23" s="147">
        <v>253000</v>
      </c>
      <c r="E23" s="147">
        <v>253000</v>
      </c>
      <c r="F23" s="147"/>
      <c r="G23" s="134"/>
      <c r="H23" s="113" t="s">
        <v>768</v>
      </c>
      <c r="I23" s="375" t="s">
        <v>5218</v>
      </c>
      <c r="J23" s="113" t="s">
        <v>768</v>
      </c>
      <c r="K23" s="113" t="s">
        <v>769</v>
      </c>
      <c r="L23" s="98">
        <v>236000</v>
      </c>
      <c r="M23" s="98">
        <v>236000</v>
      </c>
    </row>
    <row r="24" spans="1:13" s="68" customFormat="1" ht="20.25" customHeight="1" x14ac:dyDescent="0.25">
      <c r="A24" s="757">
        <v>17</v>
      </c>
      <c r="B24" s="76" t="s">
        <v>1024</v>
      </c>
      <c r="C24" s="137"/>
      <c r="D24" s="147"/>
      <c r="E24" s="147">
        <v>50000</v>
      </c>
      <c r="F24" s="361"/>
      <c r="G24" s="361"/>
      <c r="H24" s="612"/>
      <c r="I24" s="374"/>
      <c r="L24" s="147"/>
      <c r="M24" s="147">
        <v>50000</v>
      </c>
    </row>
    <row r="25" spans="1:13" s="68" customFormat="1" ht="20.25" customHeight="1" x14ac:dyDescent="0.25">
      <c r="A25" s="189">
        <v>18</v>
      </c>
      <c r="B25" s="76" t="s">
        <v>775</v>
      </c>
      <c r="C25" s="137" t="s">
        <v>1025</v>
      </c>
      <c r="D25" s="147"/>
      <c r="E25" s="190" t="s">
        <v>777</v>
      </c>
      <c r="F25" s="613"/>
      <c r="G25" s="614"/>
      <c r="H25" s="615"/>
      <c r="I25" s="616" t="s">
        <v>1026</v>
      </c>
      <c r="L25" s="147"/>
      <c r="M25" s="190" t="s">
        <v>777</v>
      </c>
    </row>
    <row r="26" spans="1:13" s="68" customFormat="1" ht="20.25" customHeight="1" x14ac:dyDescent="0.25">
      <c r="A26" s="757">
        <v>19</v>
      </c>
      <c r="B26" s="76" t="s">
        <v>1027</v>
      </c>
      <c r="C26" s="137" t="s">
        <v>821</v>
      </c>
      <c r="D26" s="147">
        <v>143000</v>
      </c>
      <c r="E26" s="147">
        <v>143000</v>
      </c>
      <c r="F26" s="147"/>
      <c r="G26" s="361"/>
      <c r="H26" s="68" t="s">
        <v>822</v>
      </c>
      <c r="I26" s="374" t="s">
        <v>1028</v>
      </c>
      <c r="J26" s="68" t="s">
        <v>822</v>
      </c>
      <c r="K26" s="113" t="s">
        <v>824</v>
      </c>
      <c r="L26" s="147">
        <v>135000</v>
      </c>
      <c r="M26" s="147">
        <v>135000</v>
      </c>
    </row>
    <row r="27" spans="1:13" s="68" customFormat="1" ht="20.25" customHeight="1" x14ac:dyDescent="0.25">
      <c r="A27" s="189">
        <v>20</v>
      </c>
      <c r="B27" s="76" t="s">
        <v>1029</v>
      </c>
      <c r="C27" s="137"/>
      <c r="D27" s="147">
        <v>143000</v>
      </c>
      <c r="E27" s="147">
        <v>143000</v>
      </c>
      <c r="F27" s="147"/>
      <c r="G27" s="361"/>
      <c r="H27" s="68" t="s">
        <v>822</v>
      </c>
      <c r="I27" s="374" t="s">
        <v>1030</v>
      </c>
      <c r="J27" s="68" t="s">
        <v>822</v>
      </c>
      <c r="K27" s="113" t="s">
        <v>824</v>
      </c>
      <c r="L27" s="147">
        <v>135000</v>
      </c>
      <c r="M27" s="147">
        <v>135000</v>
      </c>
    </row>
    <row r="28" spans="1:13" s="68" customFormat="1" ht="20.25" customHeight="1" x14ac:dyDescent="0.25">
      <c r="A28" s="757">
        <v>21</v>
      </c>
      <c r="B28" s="76" t="s">
        <v>825</v>
      </c>
      <c r="C28" s="137" t="s">
        <v>826</v>
      </c>
      <c r="D28" s="147">
        <v>150000</v>
      </c>
      <c r="E28" s="147">
        <v>150000</v>
      </c>
      <c r="F28" s="147"/>
      <c r="G28" s="361"/>
      <c r="H28" s="68" t="s">
        <v>827</v>
      </c>
      <c r="I28" s="374"/>
      <c r="J28" s="68" t="s">
        <v>827</v>
      </c>
      <c r="K28" s="113" t="s">
        <v>829</v>
      </c>
      <c r="L28" s="147">
        <v>141000</v>
      </c>
      <c r="M28" s="147">
        <v>141000</v>
      </c>
    </row>
    <row r="29" spans="1:13" s="68" customFormat="1" ht="20.25" customHeight="1" x14ac:dyDescent="0.25">
      <c r="A29" s="189">
        <v>22</v>
      </c>
      <c r="B29" s="76" t="s">
        <v>724</v>
      </c>
      <c r="C29" s="137" t="s">
        <v>1031</v>
      </c>
      <c r="D29" s="190" t="s">
        <v>1043</v>
      </c>
      <c r="E29" s="190" t="s">
        <v>1043</v>
      </c>
      <c r="F29" s="190"/>
      <c r="G29" s="617"/>
      <c r="H29" s="618"/>
      <c r="I29" s="374"/>
      <c r="L29" s="115" t="s">
        <v>726</v>
      </c>
      <c r="M29" s="115" t="s">
        <v>727</v>
      </c>
    </row>
    <row r="30" spans="1:13" s="68" customFormat="1" ht="20.25" customHeight="1" x14ac:dyDescent="0.25">
      <c r="A30" s="757">
        <v>23</v>
      </c>
      <c r="B30" s="76" t="s">
        <v>728</v>
      </c>
      <c r="C30" s="137" t="s">
        <v>1032</v>
      </c>
      <c r="D30" s="190" t="s">
        <v>1044</v>
      </c>
      <c r="E30" s="190" t="s">
        <v>1044</v>
      </c>
      <c r="F30" s="190"/>
      <c r="G30" s="617"/>
      <c r="H30" s="618"/>
      <c r="I30" s="374"/>
      <c r="L30" s="115" t="s">
        <v>730</v>
      </c>
      <c r="M30" s="115" t="s">
        <v>727</v>
      </c>
    </row>
    <row r="31" spans="1:13" s="68" customFormat="1" ht="20.25" customHeight="1" x14ac:dyDescent="0.25">
      <c r="A31" s="189">
        <v>24</v>
      </c>
      <c r="B31" s="76" t="s">
        <v>1033</v>
      </c>
      <c r="C31" s="137" t="s">
        <v>1034</v>
      </c>
      <c r="D31" s="190" t="s">
        <v>1045</v>
      </c>
      <c r="E31" s="190" t="s">
        <v>1045</v>
      </c>
      <c r="F31" s="190"/>
      <c r="G31" s="617"/>
      <c r="H31" s="618"/>
      <c r="I31" s="374"/>
      <c r="L31" s="115" t="s">
        <v>733</v>
      </c>
      <c r="M31" s="115" t="s">
        <v>727</v>
      </c>
    </row>
    <row r="32" spans="1:13" s="68" customFormat="1" ht="20.25" customHeight="1" x14ac:dyDescent="0.25">
      <c r="A32" s="757">
        <v>25</v>
      </c>
      <c r="B32" s="76" t="s">
        <v>734</v>
      </c>
      <c r="C32" s="137" t="s">
        <v>1035</v>
      </c>
      <c r="D32" s="190" t="s">
        <v>1046</v>
      </c>
      <c r="E32" s="190" t="s">
        <v>1046</v>
      </c>
      <c r="F32" s="190"/>
      <c r="G32" s="617"/>
      <c r="H32" s="618"/>
      <c r="I32" s="374"/>
      <c r="L32" s="115" t="s">
        <v>736</v>
      </c>
      <c r="M32" s="115" t="s">
        <v>736</v>
      </c>
    </row>
    <row r="33" spans="1:13" s="68" customFormat="1" ht="20.25" customHeight="1" x14ac:dyDescent="0.25">
      <c r="A33" s="189">
        <v>26</v>
      </c>
      <c r="B33" s="76" t="s">
        <v>737</v>
      </c>
      <c r="C33" s="137" t="s">
        <v>1036</v>
      </c>
      <c r="D33" s="190" t="s">
        <v>1047</v>
      </c>
      <c r="E33" s="190" t="s">
        <v>1047</v>
      </c>
      <c r="F33" s="190"/>
      <c r="G33" s="617"/>
      <c r="H33" s="618"/>
      <c r="I33" s="374"/>
      <c r="L33" s="115" t="s">
        <v>739</v>
      </c>
      <c r="M33" s="115" t="s">
        <v>739</v>
      </c>
    </row>
    <row r="34" spans="1:13" s="68" customFormat="1" ht="40.5" customHeight="1" x14ac:dyDescent="0.25">
      <c r="A34" s="757">
        <v>27</v>
      </c>
      <c r="B34" s="76" t="s">
        <v>1037</v>
      </c>
      <c r="C34" s="76" t="s">
        <v>1037</v>
      </c>
      <c r="D34" s="147">
        <v>1137000</v>
      </c>
      <c r="E34" s="147">
        <v>1137000</v>
      </c>
      <c r="F34" s="147"/>
      <c r="G34" s="361" t="s">
        <v>1038</v>
      </c>
      <c r="H34" s="612" t="s">
        <v>856</v>
      </c>
      <c r="I34" s="374" t="s">
        <v>857</v>
      </c>
      <c r="J34" s="68" t="s">
        <v>1039</v>
      </c>
      <c r="K34" s="113" t="s">
        <v>858</v>
      </c>
      <c r="L34" s="147">
        <v>1122000</v>
      </c>
      <c r="M34" s="147">
        <v>1122000</v>
      </c>
    </row>
    <row r="35" spans="1:13" s="68" customFormat="1" ht="37.5" customHeight="1" x14ac:dyDescent="0.25">
      <c r="A35" s="189">
        <v>28</v>
      </c>
      <c r="B35" s="76" t="s">
        <v>1040</v>
      </c>
      <c r="C35" s="76" t="s">
        <v>1040</v>
      </c>
      <c r="D35" s="147">
        <v>23700</v>
      </c>
      <c r="E35" s="147">
        <v>23700</v>
      </c>
      <c r="F35" s="147"/>
      <c r="G35" s="147"/>
      <c r="H35" s="269" t="s">
        <v>403</v>
      </c>
      <c r="I35" s="374"/>
      <c r="K35" s="81" t="s">
        <v>612</v>
      </c>
      <c r="L35" s="147">
        <v>22900</v>
      </c>
      <c r="M35" s="147">
        <v>22900</v>
      </c>
    </row>
    <row r="36" spans="1:13" s="68" customFormat="1" ht="37.5" customHeight="1" x14ac:dyDescent="0.25">
      <c r="A36" s="189">
        <v>29</v>
      </c>
      <c r="B36" s="76" t="s">
        <v>5272</v>
      </c>
      <c r="C36" s="76"/>
      <c r="D36" s="147">
        <v>17800</v>
      </c>
      <c r="E36" s="147">
        <v>17800</v>
      </c>
      <c r="F36" s="147">
        <v>30000</v>
      </c>
      <c r="G36" s="147"/>
      <c r="H36" s="269"/>
      <c r="I36" s="374" t="s">
        <v>5273</v>
      </c>
      <c r="K36" s="81"/>
      <c r="L36" s="147"/>
      <c r="M36" s="147"/>
    </row>
    <row r="37" spans="1:13" s="68" customFormat="1" ht="39" customHeight="1" x14ac:dyDescent="0.25">
      <c r="A37" s="189">
        <v>30</v>
      </c>
      <c r="B37" s="76" t="s">
        <v>5211</v>
      </c>
      <c r="C37" s="76"/>
      <c r="D37" s="147">
        <v>583000</v>
      </c>
      <c r="E37" s="147">
        <v>583000</v>
      </c>
      <c r="F37" s="147"/>
      <c r="G37" s="147"/>
      <c r="H37" s="78" t="s">
        <v>618</v>
      </c>
      <c r="I37" s="619" t="s">
        <v>5189</v>
      </c>
      <c r="K37" s="81"/>
      <c r="L37" s="147"/>
      <c r="M37" s="147"/>
    </row>
    <row r="38" spans="1:13" s="68" customFormat="1" ht="37.5" customHeight="1" x14ac:dyDescent="0.25">
      <c r="A38" s="189">
        <v>31</v>
      </c>
      <c r="B38" s="76" t="s">
        <v>5212</v>
      </c>
      <c r="C38" s="76"/>
      <c r="D38" s="147">
        <v>583000</v>
      </c>
      <c r="E38" s="147">
        <v>583000</v>
      </c>
      <c r="F38" s="147"/>
      <c r="G38" s="147"/>
      <c r="H38" s="78" t="s">
        <v>617</v>
      </c>
      <c r="I38" s="619" t="s">
        <v>5190</v>
      </c>
      <c r="K38" s="81"/>
      <c r="L38" s="147"/>
      <c r="M38" s="147"/>
    </row>
    <row r="39" spans="1:13" s="68" customFormat="1" ht="21" customHeight="1" x14ac:dyDescent="0.25">
      <c r="A39" s="189">
        <v>32</v>
      </c>
      <c r="B39" s="76" t="s">
        <v>5711</v>
      </c>
      <c r="C39" s="76"/>
      <c r="D39" s="147"/>
      <c r="E39" s="147"/>
      <c r="F39" s="147">
        <v>190000</v>
      </c>
      <c r="G39" s="147"/>
      <c r="H39" s="921"/>
      <c r="I39" s="922"/>
      <c r="K39" s="81"/>
      <c r="L39" s="269"/>
      <c r="M39" s="269"/>
    </row>
    <row r="40" spans="1:13" s="68" customFormat="1" ht="20.25" customHeight="1" x14ac:dyDescent="0.25">
      <c r="A40" s="195"/>
      <c r="B40" s="83"/>
      <c r="C40" s="83"/>
      <c r="D40" s="269"/>
      <c r="E40" s="269"/>
      <c r="F40" s="269"/>
      <c r="G40" s="269"/>
      <c r="H40" s="269"/>
      <c r="I40" s="374"/>
      <c r="K40" s="81"/>
      <c r="L40" s="269"/>
      <c r="M40" s="269"/>
    </row>
    <row r="41" spans="1:13" s="66" customFormat="1" ht="18.75" x14ac:dyDescent="0.25">
      <c r="A41" s="129"/>
      <c r="B41" s="1070" t="s">
        <v>5690</v>
      </c>
      <c r="C41" s="1070"/>
      <c r="D41" s="1070"/>
      <c r="E41" s="1070"/>
      <c r="F41" s="1070"/>
      <c r="G41" s="1070"/>
      <c r="H41" s="89"/>
      <c r="I41" s="373"/>
      <c r="L41" s="89"/>
      <c r="M41" s="89"/>
    </row>
    <row r="42" spans="1:13" s="66" customFormat="1" ht="18.75" x14ac:dyDescent="0.25">
      <c r="A42" s="1071" t="s">
        <v>990</v>
      </c>
      <c r="B42" s="1071"/>
      <c r="D42" s="346"/>
      <c r="E42" s="1081" t="s">
        <v>44</v>
      </c>
      <c r="F42" s="1081"/>
      <c r="G42" s="1081"/>
      <c r="H42" s="89"/>
      <c r="I42" s="373"/>
      <c r="L42" s="89"/>
      <c r="M42" s="89"/>
    </row>
    <row r="43" spans="1:13" s="32" customFormat="1" ht="18.75" x14ac:dyDescent="0.25">
      <c r="A43" s="759"/>
      <c r="B43" s="111"/>
      <c r="D43" s="347"/>
      <c r="E43" s="521"/>
      <c r="F43" s="759"/>
      <c r="G43" s="759"/>
      <c r="H43" s="521"/>
      <c r="I43" s="371"/>
      <c r="L43" s="91"/>
      <c r="M43" s="521"/>
    </row>
    <row r="44" spans="1:13" ht="18.75" x14ac:dyDescent="0.25">
      <c r="A44" s="759"/>
      <c r="B44" s="121"/>
      <c r="F44" s="121"/>
      <c r="G44" s="121"/>
    </row>
    <row r="45" spans="1:13" ht="18.75" x14ac:dyDescent="0.25">
      <c r="A45" s="759"/>
      <c r="B45" s="121"/>
      <c r="F45" s="121"/>
      <c r="G45" s="121"/>
    </row>
    <row r="46" spans="1:13" ht="18.75" x14ac:dyDescent="0.25">
      <c r="A46" s="759"/>
      <c r="B46" s="121"/>
      <c r="F46" s="121"/>
      <c r="G46" s="121"/>
    </row>
    <row r="47" spans="1:13" ht="18.75" x14ac:dyDescent="0.25">
      <c r="A47" s="1072" t="s">
        <v>991</v>
      </c>
      <c r="B47" s="1072"/>
      <c r="E47" s="1081" t="s">
        <v>5177</v>
      </c>
      <c r="F47" s="1081"/>
      <c r="G47" s="1081"/>
    </row>
  </sheetData>
  <autoFilter ref="A7:WVU38"/>
  <mergeCells count="14">
    <mergeCell ref="A42:B42"/>
    <mergeCell ref="A47:B47"/>
    <mergeCell ref="B41:G41"/>
    <mergeCell ref="E47:G47"/>
    <mergeCell ref="E42:G42"/>
    <mergeCell ref="L6:M6"/>
    <mergeCell ref="B1:G1"/>
    <mergeCell ref="B2:G2"/>
    <mergeCell ref="A4:G4"/>
    <mergeCell ref="A5:G5"/>
    <mergeCell ref="A6:A7"/>
    <mergeCell ref="B6:B7"/>
    <mergeCell ref="D6:E6"/>
    <mergeCell ref="G6:G7"/>
  </mergeCells>
  <pageMargins left="0.25" right="0.13" top="0.28999999999999998" bottom="0.3" header="0.2" footer="0.16"/>
  <pageSetup paperSize="9" orientation="portrait" verticalDpi="18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30"/>
  <sheetViews>
    <sheetView topLeftCell="A19" workbookViewId="0">
      <selection activeCell="E9" sqref="E9:E15"/>
    </sheetView>
  </sheetViews>
  <sheetFormatPr defaultRowHeight="12.75" x14ac:dyDescent="0.2"/>
  <cols>
    <col min="1" max="1" width="6.42578125" style="67" customWidth="1"/>
    <col min="2" max="2" width="46.42578125" style="67" customWidth="1"/>
    <col min="3" max="3" width="13.42578125" style="180" customWidth="1"/>
    <col min="4" max="4" width="13.28515625" style="105" customWidth="1"/>
    <col min="5" max="5" width="12.28515625" style="71" customWidth="1"/>
    <col min="6" max="6" width="7.7109375" style="71" customWidth="1"/>
    <col min="7" max="7" width="11" style="71" customWidth="1"/>
    <col min="8" max="8" width="15.140625" style="71" customWidth="1"/>
    <col min="9" max="10" width="15.140625" style="67" customWidth="1"/>
    <col min="11" max="11" width="16.85546875" style="71" customWidth="1"/>
    <col min="12" max="12" width="16.5703125" style="71" customWidth="1"/>
    <col min="13" max="13" width="9.140625" style="67"/>
    <col min="14" max="14" width="7.28515625" style="67" customWidth="1"/>
    <col min="15" max="256" width="9.140625" style="67"/>
    <col min="257" max="257" width="6.42578125" style="67" customWidth="1"/>
    <col min="258" max="258" width="48.7109375" style="67" customWidth="1"/>
    <col min="259" max="259" width="14.7109375" style="67" customWidth="1"/>
    <col min="260" max="260" width="16.28515625" style="67" customWidth="1"/>
    <col min="261" max="261" width="13.7109375" style="67" customWidth="1"/>
    <col min="262" max="262" width="8.42578125" style="67" customWidth="1"/>
    <col min="263" max="263" width="11" style="67" customWidth="1"/>
    <col min="264" max="266" width="15.140625" style="67" customWidth="1"/>
    <col min="267" max="267" width="16.85546875" style="67" customWidth="1"/>
    <col min="268" max="268" width="16.5703125" style="67" customWidth="1"/>
    <col min="269" max="269" width="9.140625" style="67"/>
    <col min="270" max="270" width="7.28515625" style="67" customWidth="1"/>
    <col min="271" max="512" width="9.140625" style="67"/>
    <col min="513" max="513" width="6.42578125" style="67" customWidth="1"/>
    <col min="514" max="514" width="48.7109375" style="67" customWidth="1"/>
    <col min="515" max="515" width="14.7109375" style="67" customWidth="1"/>
    <col min="516" max="516" width="16.28515625" style="67" customWidth="1"/>
    <col min="517" max="517" width="13.7109375" style="67" customWidth="1"/>
    <col min="518" max="518" width="8.42578125" style="67" customWidth="1"/>
    <col min="519" max="519" width="11" style="67" customWidth="1"/>
    <col min="520" max="522" width="15.140625" style="67" customWidth="1"/>
    <col min="523" max="523" width="16.85546875" style="67" customWidth="1"/>
    <col min="524" max="524" width="16.5703125" style="67" customWidth="1"/>
    <col min="525" max="525" width="9.140625" style="67"/>
    <col min="526" max="526" width="7.28515625" style="67" customWidth="1"/>
    <col min="527" max="768" width="9.140625" style="67"/>
    <col min="769" max="769" width="6.42578125" style="67" customWidth="1"/>
    <col min="770" max="770" width="48.7109375" style="67" customWidth="1"/>
    <col min="771" max="771" width="14.7109375" style="67" customWidth="1"/>
    <col min="772" max="772" width="16.28515625" style="67" customWidth="1"/>
    <col min="773" max="773" width="13.7109375" style="67" customWidth="1"/>
    <col min="774" max="774" width="8.42578125" style="67" customWidth="1"/>
    <col min="775" max="775" width="11" style="67" customWidth="1"/>
    <col min="776" max="778" width="15.140625" style="67" customWidth="1"/>
    <col min="779" max="779" width="16.85546875" style="67" customWidth="1"/>
    <col min="780" max="780" width="16.5703125" style="67" customWidth="1"/>
    <col min="781" max="781" width="9.140625" style="67"/>
    <col min="782" max="782" width="7.28515625" style="67" customWidth="1"/>
    <col min="783" max="1024" width="9.140625" style="67"/>
    <col min="1025" max="1025" width="6.42578125" style="67" customWidth="1"/>
    <col min="1026" max="1026" width="48.7109375" style="67" customWidth="1"/>
    <col min="1027" max="1027" width="14.7109375" style="67" customWidth="1"/>
    <col min="1028" max="1028" width="16.28515625" style="67" customWidth="1"/>
    <col min="1029" max="1029" width="13.7109375" style="67" customWidth="1"/>
    <col min="1030" max="1030" width="8.42578125" style="67" customWidth="1"/>
    <col min="1031" max="1031" width="11" style="67" customWidth="1"/>
    <col min="1032" max="1034" width="15.140625" style="67" customWidth="1"/>
    <col min="1035" max="1035" width="16.85546875" style="67" customWidth="1"/>
    <col min="1036" max="1036" width="16.5703125" style="67" customWidth="1"/>
    <col min="1037" max="1037" width="9.140625" style="67"/>
    <col min="1038" max="1038" width="7.28515625" style="67" customWidth="1"/>
    <col min="1039" max="1280" width="9.140625" style="67"/>
    <col min="1281" max="1281" width="6.42578125" style="67" customWidth="1"/>
    <col min="1282" max="1282" width="48.7109375" style="67" customWidth="1"/>
    <col min="1283" max="1283" width="14.7109375" style="67" customWidth="1"/>
    <col min="1284" max="1284" width="16.28515625" style="67" customWidth="1"/>
    <col min="1285" max="1285" width="13.7109375" style="67" customWidth="1"/>
    <col min="1286" max="1286" width="8.42578125" style="67" customWidth="1"/>
    <col min="1287" max="1287" width="11" style="67" customWidth="1"/>
    <col min="1288" max="1290" width="15.140625" style="67" customWidth="1"/>
    <col min="1291" max="1291" width="16.85546875" style="67" customWidth="1"/>
    <col min="1292" max="1292" width="16.5703125" style="67" customWidth="1"/>
    <col min="1293" max="1293" width="9.140625" style="67"/>
    <col min="1294" max="1294" width="7.28515625" style="67" customWidth="1"/>
    <col min="1295" max="1536" width="9.140625" style="67"/>
    <col min="1537" max="1537" width="6.42578125" style="67" customWidth="1"/>
    <col min="1538" max="1538" width="48.7109375" style="67" customWidth="1"/>
    <col min="1539" max="1539" width="14.7109375" style="67" customWidth="1"/>
    <col min="1540" max="1540" width="16.28515625" style="67" customWidth="1"/>
    <col min="1541" max="1541" width="13.7109375" style="67" customWidth="1"/>
    <col min="1542" max="1542" width="8.42578125" style="67" customWidth="1"/>
    <col min="1543" max="1543" width="11" style="67" customWidth="1"/>
    <col min="1544" max="1546" width="15.140625" style="67" customWidth="1"/>
    <col min="1547" max="1547" width="16.85546875" style="67" customWidth="1"/>
    <col min="1548" max="1548" width="16.5703125" style="67" customWidth="1"/>
    <col min="1549" max="1549" width="9.140625" style="67"/>
    <col min="1550" max="1550" width="7.28515625" style="67" customWidth="1"/>
    <col min="1551" max="1792" width="9.140625" style="67"/>
    <col min="1793" max="1793" width="6.42578125" style="67" customWidth="1"/>
    <col min="1794" max="1794" width="48.7109375" style="67" customWidth="1"/>
    <col min="1795" max="1795" width="14.7109375" style="67" customWidth="1"/>
    <col min="1796" max="1796" width="16.28515625" style="67" customWidth="1"/>
    <col min="1797" max="1797" width="13.7109375" style="67" customWidth="1"/>
    <col min="1798" max="1798" width="8.42578125" style="67" customWidth="1"/>
    <col min="1799" max="1799" width="11" style="67" customWidth="1"/>
    <col min="1800" max="1802" width="15.140625" style="67" customWidth="1"/>
    <col min="1803" max="1803" width="16.85546875" style="67" customWidth="1"/>
    <col min="1804" max="1804" width="16.5703125" style="67" customWidth="1"/>
    <col min="1805" max="1805" width="9.140625" style="67"/>
    <col min="1806" max="1806" width="7.28515625" style="67" customWidth="1"/>
    <col min="1807" max="2048" width="9.140625" style="67"/>
    <col min="2049" max="2049" width="6.42578125" style="67" customWidth="1"/>
    <col min="2050" max="2050" width="48.7109375" style="67" customWidth="1"/>
    <col min="2051" max="2051" width="14.7109375" style="67" customWidth="1"/>
    <col min="2052" max="2052" width="16.28515625" style="67" customWidth="1"/>
    <col min="2053" max="2053" width="13.7109375" style="67" customWidth="1"/>
    <col min="2054" max="2054" width="8.42578125" style="67" customWidth="1"/>
    <col min="2055" max="2055" width="11" style="67" customWidth="1"/>
    <col min="2056" max="2058" width="15.140625" style="67" customWidth="1"/>
    <col min="2059" max="2059" width="16.85546875" style="67" customWidth="1"/>
    <col min="2060" max="2060" width="16.5703125" style="67" customWidth="1"/>
    <col min="2061" max="2061" width="9.140625" style="67"/>
    <col min="2062" max="2062" width="7.28515625" style="67" customWidth="1"/>
    <col min="2063" max="2304" width="9.140625" style="67"/>
    <col min="2305" max="2305" width="6.42578125" style="67" customWidth="1"/>
    <col min="2306" max="2306" width="48.7109375" style="67" customWidth="1"/>
    <col min="2307" max="2307" width="14.7109375" style="67" customWidth="1"/>
    <col min="2308" max="2308" width="16.28515625" style="67" customWidth="1"/>
    <col min="2309" max="2309" width="13.7109375" style="67" customWidth="1"/>
    <col min="2310" max="2310" width="8.42578125" style="67" customWidth="1"/>
    <col min="2311" max="2311" width="11" style="67" customWidth="1"/>
    <col min="2312" max="2314" width="15.140625" style="67" customWidth="1"/>
    <col min="2315" max="2315" width="16.85546875" style="67" customWidth="1"/>
    <col min="2316" max="2316" width="16.5703125" style="67" customWidth="1"/>
    <col min="2317" max="2317" width="9.140625" style="67"/>
    <col min="2318" max="2318" width="7.28515625" style="67" customWidth="1"/>
    <col min="2319" max="2560" width="9.140625" style="67"/>
    <col min="2561" max="2561" width="6.42578125" style="67" customWidth="1"/>
    <col min="2562" max="2562" width="48.7109375" style="67" customWidth="1"/>
    <col min="2563" max="2563" width="14.7109375" style="67" customWidth="1"/>
    <col min="2564" max="2564" width="16.28515625" style="67" customWidth="1"/>
    <col min="2565" max="2565" width="13.7109375" style="67" customWidth="1"/>
    <col min="2566" max="2566" width="8.42578125" style="67" customWidth="1"/>
    <col min="2567" max="2567" width="11" style="67" customWidth="1"/>
    <col min="2568" max="2570" width="15.140625" style="67" customWidth="1"/>
    <col min="2571" max="2571" width="16.85546875" style="67" customWidth="1"/>
    <col min="2572" max="2572" width="16.5703125" style="67" customWidth="1"/>
    <col min="2573" max="2573" width="9.140625" style="67"/>
    <col min="2574" max="2574" width="7.28515625" style="67" customWidth="1"/>
    <col min="2575" max="2816" width="9.140625" style="67"/>
    <col min="2817" max="2817" width="6.42578125" style="67" customWidth="1"/>
    <col min="2818" max="2818" width="48.7109375" style="67" customWidth="1"/>
    <col min="2819" max="2819" width="14.7109375" style="67" customWidth="1"/>
    <col min="2820" max="2820" width="16.28515625" style="67" customWidth="1"/>
    <col min="2821" max="2821" width="13.7109375" style="67" customWidth="1"/>
    <col min="2822" max="2822" width="8.42578125" style="67" customWidth="1"/>
    <col min="2823" max="2823" width="11" style="67" customWidth="1"/>
    <col min="2824" max="2826" width="15.140625" style="67" customWidth="1"/>
    <col min="2827" max="2827" width="16.85546875" style="67" customWidth="1"/>
    <col min="2828" max="2828" width="16.5703125" style="67" customWidth="1"/>
    <col min="2829" max="2829" width="9.140625" style="67"/>
    <col min="2830" max="2830" width="7.28515625" style="67" customWidth="1"/>
    <col min="2831" max="3072" width="9.140625" style="67"/>
    <col min="3073" max="3073" width="6.42578125" style="67" customWidth="1"/>
    <col min="3074" max="3074" width="48.7109375" style="67" customWidth="1"/>
    <col min="3075" max="3075" width="14.7109375" style="67" customWidth="1"/>
    <col min="3076" max="3076" width="16.28515625" style="67" customWidth="1"/>
    <col min="3077" max="3077" width="13.7109375" style="67" customWidth="1"/>
    <col min="3078" max="3078" width="8.42578125" style="67" customWidth="1"/>
    <col min="3079" max="3079" width="11" style="67" customWidth="1"/>
    <col min="3080" max="3082" width="15.140625" style="67" customWidth="1"/>
    <col min="3083" max="3083" width="16.85546875" style="67" customWidth="1"/>
    <col min="3084" max="3084" width="16.5703125" style="67" customWidth="1"/>
    <col min="3085" max="3085" width="9.140625" style="67"/>
    <col min="3086" max="3086" width="7.28515625" style="67" customWidth="1"/>
    <col min="3087" max="3328" width="9.140625" style="67"/>
    <col min="3329" max="3329" width="6.42578125" style="67" customWidth="1"/>
    <col min="3330" max="3330" width="48.7109375" style="67" customWidth="1"/>
    <col min="3331" max="3331" width="14.7109375" style="67" customWidth="1"/>
    <col min="3332" max="3332" width="16.28515625" style="67" customWidth="1"/>
    <col min="3333" max="3333" width="13.7109375" style="67" customWidth="1"/>
    <col min="3334" max="3334" width="8.42578125" style="67" customWidth="1"/>
    <col min="3335" max="3335" width="11" style="67" customWidth="1"/>
    <col min="3336" max="3338" width="15.140625" style="67" customWidth="1"/>
    <col min="3339" max="3339" width="16.85546875" style="67" customWidth="1"/>
    <col min="3340" max="3340" width="16.5703125" style="67" customWidth="1"/>
    <col min="3341" max="3341" width="9.140625" style="67"/>
    <col min="3342" max="3342" width="7.28515625" style="67" customWidth="1"/>
    <col min="3343" max="3584" width="9.140625" style="67"/>
    <col min="3585" max="3585" width="6.42578125" style="67" customWidth="1"/>
    <col min="3586" max="3586" width="48.7109375" style="67" customWidth="1"/>
    <col min="3587" max="3587" width="14.7109375" style="67" customWidth="1"/>
    <col min="3588" max="3588" width="16.28515625" style="67" customWidth="1"/>
    <col min="3589" max="3589" width="13.7109375" style="67" customWidth="1"/>
    <col min="3590" max="3590" width="8.42578125" style="67" customWidth="1"/>
    <col min="3591" max="3591" width="11" style="67" customWidth="1"/>
    <col min="3592" max="3594" width="15.140625" style="67" customWidth="1"/>
    <col min="3595" max="3595" width="16.85546875" style="67" customWidth="1"/>
    <col min="3596" max="3596" width="16.5703125" style="67" customWidth="1"/>
    <col min="3597" max="3597" width="9.140625" style="67"/>
    <col min="3598" max="3598" width="7.28515625" style="67" customWidth="1"/>
    <col min="3599" max="3840" width="9.140625" style="67"/>
    <col min="3841" max="3841" width="6.42578125" style="67" customWidth="1"/>
    <col min="3842" max="3842" width="48.7109375" style="67" customWidth="1"/>
    <col min="3843" max="3843" width="14.7109375" style="67" customWidth="1"/>
    <col min="3844" max="3844" width="16.28515625" style="67" customWidth="1"/>
    <col min="3845" max="3845" width="13.7109375" style="67" customWidth="1"/>
    <col min="3846" max="3846" width="8.42578125" style="67" customWidth="1"/>
    <col min="3847" max="3847" width="11" style="67" customWidth="1"/>
    <col min="3848" max="3850" width="15.140625" style="67" customWidth="1"/>
    <col min="3851" max="3851" width="16.85546875" style="67" customWidth="1"/>
    <col min="3852" max="3852" width="16.5703125" style="67" customWidth="1"/>
    <col min="3853" max="3853" width="9.140625" style="67"/>
    <col min="3854" max="3854" width="7.28515625" style="67" customWidth="1"/>
    <col min="3855" max="4096" width="9.140625" style="67"/>
    <col min="4097" max="4097" width="6.42578125" style="67" customWidth="1"/>
    <col min="4098" max="4098" width="48.7109375" style="67" customWidth="1"/>
    <col min="4099" max="4099" width="14.7109375" style="67" customWidth="1"/>
    <col min="4100" max="4100" width="16.28515625" style="67" customWidth="1"/>
    <col min="4101" max="4101" width="13.7109375" style="67" customWidth="1"/>
    <col min="4102" max="4102" width="8.42578125" style="67" customWidth="1"/>
    <col min="4103" max="4103" width="11" style="67" customWidth="1"/>
    <col min="4104" max="4106" width="15.140625" style="67" customWidth="1"/>
    <col min="4107" max="4107" width="16.85546875" style="67" customWidth="1"/>
    <col min="4108" max="4108" width="16.5703125" style="67" customWidth="1"/>
    <col min="4109" max="4109" width="9.140625" style="67"/>
    <col min="4110" max="4110" width="7.28515625" style="67" customWidth="1"/>
    <col min="4111" max="4352" width="9.140625" style="67"/>
    <col min="4353" max="4353" width="6.42578125" style="67" customWidth="1"/>
    <col min="4354" max="4354" width="48.7109375" style="67" customWidth="1"/>
    <col min="4355" max="4355" width="14.7109375" style="67" customWidth="1"/>
    <col min="4356" max="4356" width="16.28515625" style="67" customWidth="1"/>
    <col min="4357" max="4357" width="13.7109375" style="67" customWidth="1"/>
    <col min="4358" max="4358" width="8.42578125" style="67" customWidth="1"/>
    <col min="4359" max="4359" width="11" style="67" customWidth="1"/>
    <col min="4360" max="4362" width="15.140625" style="67" customWidth="1"/>
    <col min="4363" max="4363" width="16.85546875" style="67" customWidth="1"/>
    <col min="4364" max="4364" width="16.5703125" style="67" customWidth="1"/>
    <col min="4365" max="4365" width="9.140625" style="67"/>
    <col min="4366" max="4366" width="7.28515625" style="67" customWidth="1"/>
    <col min="4367" max="4608" width="9.140625" style="67"/>
    <col min="4609" max="4609" width="6.42578125" style="67" customWidth="1"/>
    <col min="4610" max="4610" width="48.7109375" style="67" customWidth="1"/>
    <col min="4611" max="4611" width="14.7109375" style="67" customWidth="1"/>
    <col min="4612" max="4612" width="16.28515625" style="67" customWidth="1"/>
    <col min="4613" max="4613" width="13.7109375" style="67" customWidth="1"/>
    <col min="4614" max="4614" width="8.42578125" style="67" customWidth="1"/>
    <col min="4615" max="4615" width="11" style="67" customWidth="1"/>
    <col min="4616" max="4618" width="15.140625" style="67" customWidth="1"/>
    <col min="4619" max="4619" width="16.85546875" style="67" customWidth="1"/>
    <col min="4620" max="4620" width="16.5703125" style="67" customWidth="1"/>
    <col min="4621" max="4621" width="9.140625" style="67"/>
    <col min="4622" max="4622" width="7.28515625" style="67" customWidth="1"/>
    <col min="4623" max="4864" width="9.140625" style="67"/>
    <col min="4865" max="4865" width="6.42578125" style="67" customWidth="1"/>
    <col min="4866" max="4866" width="48.7109375" style="67" customWidth="1"/>
    <col min="4867" max="4867" width="14.7109375" style="67" customWidth="1"/>
    <col min="4868" max="4868" width="16.28515625" style="67" customWidth="1"/>
    <col min="4869" max="4869" width="13.7109375" style="67" customWidth="1"/>
    <col min="4870" max="4870" width="8.42578125" style="67" customWidth="1"/>
    <col min="4871" max="4871" width="11" style="67" customWidth="1"/>
    <col min="4872" max="4874" width="15.140625" style="67" customWidth="1"/>
    <col min="4875" max="4875" width="16.85546875" style="67" customWidth="1"/>
    <col min="4876" max="4876" width="16.5703125" style="67" customWidth="1"/>
    <col min="4877" max="4877" width="9.140625" style="67"/>
    <col min="4878" max="4878" width="7.28515625" style="67" customWidth="1"/>
    <col min="4879" max="5120" width="9.140625" style="67"/>
    <col min="5121" max="5121" width="6.42578125" style="67" customWidth="1"/>
    <col min="5122" max="5122" width="48.7109375" style="67" customWidth="1"/>
    <col min="5123" max="5123" width="14.7109375" style="67" customWidth="1"/>
    <col min="5124" max="5124" width="16.28515625" style="67" customWidth="1"/>
    <col min="5125" max="5125" width="13.7109375" style="67" customWidth="1"/>
    <col min="5126" max="5126" width="8.42578125" style="67" customWidth="1"/>
    <col min="5127" max="5127" width="11" style="67" customWidth="1"/>
    <col min="5128" max="5130" width="15.140625" style="67" customWidth="1"/>
    <col min="5131" max="5131" width="16.85546875" style="67" customWidth="1"/>
    <col min="5132" max="5132" width="16.5703125" style="67" customWidth="1"/>
    <col min="5133" max="5133" width="9.140625" style="67"/>
    <col min="5134" max="5134" width="7.28515625" style="67" customWidth="1"/>
    <col min="5135" max="5376" width="9.140625" style="67"/>
    <col min="5377" max="5377" width="6.42578125" style="67" customWidth="1"/>
    <col min="5378" max="5378" width="48.7109375" style="67" customWidth="1"/>
    <col min="5379" max="5379" width="14.7109375" style="67" customWidth="1"/>
    <col min="5380" max="5380" width="16.28515625" style="67" customWidth="1"/>
    <col min="5381" max="5381" width="13.7109375" style="67" customWidth="1"/>
    <col min="5382" max="5382" width="8.42578125" style="67" customWidth="1"/>
    <col min="5383" max="5383" width="11" style="67" customWidth="1"/>
    <col min="5384" max="5386" width="15.140625" style="67" customWidth="1"/>
    <col min="5387" max="5387" width="16.85546875" style="67" customWidth="1"/>
    <col min="5388" max="5388" width="16.5703125" style="67" customWidth="1"/>
    <col min="5389" max="5389" width="9.140625" style="67"/>
    <col min="5390" max="5390" width="7.28515625" style="67" customWidth="1"/>
    <col min="5391" max="5632" width="9.140625" style="67"/>
    <col min="5633" max="5633" width="6.42578125" style="67" customWidth="1"/>
    <col min="5634" max="5634" width="48.7109375" style="67" customWidth="1"/>
    <col min="5635" max="5635" width="14.7109375" style="67" customWidth="1"/>
    <col min="5636" max="5636" width="16.28515625" style="67" customWidth="1"/>
    <col min="5637" max="5637" width="13.7109375" style="67" customWidth="1"/>
    <col min="5638" max="5638" width="8.42578125" style="67" customWidth="1"/>
    <col min="5639" max="5639" width="11" style="67" customWidth="1"/>
    <col min="5640" max="5642" width="15.140625" style="67" customWidth="1"/>
    <col min="5643" max="5643" width="16.85546875" style="67" customWidth="1"/>
    <col min="5644" max="5644" width="16.5703125" style="67" customWidth="1"/>
    <col min="5645" max="5645" width="9.140625" style="67"/>
    <col min="5646" max="5646" width="7.28515625" style="67" customWidth="1"/>
    <col min="5647" max="5888" width="9.140625" style="67"/>
    <col min="5889" max="5889" width="6.42578125" style="67" customWidth="1"/>
    <col min="5890" max="5890" width="48.7109375" style="67" customWidth="1"/>
    <col min="5891" max="5891" width="14.7109375" style="67" customWidth="1"/>
    <col min="5892" max="5892" width="16.28515625" style="67" customWidth="1"/>
    <col min="5893" max="5893" width="13.7109375" style="67" customWidth="1"/>
    <col min="5894" max="5894" width="8.42578125" style="67" customWidth="1"/>
    <col min="5895" max="5895" width="11" style="67" customWidth="1"/>
    <col min="5896" max="5898" width="15.140625" style="67" customWidth="1"/>
    <col min="5899" max="5899" width="16.85546875" style="67" customWidth="1"/>
    <col min="5900" max="5900" width="16.5703125" style="67" customWidth="1"/>
    <col min="5901" max="5901" width="9.140625" style="67"/>
    <col min="5902" max="5902" width="7.28515625" style="67" customWidth="1"/>
    <col min="5903" max="6144" width="9.140625" style="67"/>
    <col min="6145" max="6145" width="6.42578125" style="67" customWidth="1"/>
    <col min="6146" max="6146" width="48.7109375" style="67" customWidth="1"/>
    <col min="6147" max="6147" width="14.7109375" style="67" customWidth="1"/>
    <col min="6148" max="6148" width="16.28515625" style="67" customWidth="1"/>
    <col min="6149" max="6149" width="13.7109375" style="67" customWidth="1"/>
    <col min="6150" max="6150" width="8.42578125" style="67" customWidth="1"/>
    <col min="6151" max="6151" width="11" style="67" customWidth="1"/>
    <col min="6152" max="6154" width="15.140625" style="67" customWidth="1"/>
    <col min="6155" max="6155" width="16.85546875" style="67" customWidth="1"/>
    <col min="6156" max="6156" width="16.5703125" style="67" customWidth="1"/>
    <col min="6157" max="6157" width="9.140625" style="67"/>
    <col min="6158" max="6158" width="7.28515625" style="67" customWidth="1"/>
    <col min="6159" max="6400" width="9.140625" style="67"/>
    <col min="6401" max="6401" width="6.42578125" style="67" customWidth="1"/>
    <col min="6402" max="6402" width="48.7109375" style="67" customWidth="1"/>
    <col min="6403" max="6403" width="14.7109375" style="67" customWidth="1"/>
    <col min="6404" max="6404" width="16.28515625" style="67" customWidth="1"/>
    <col min="6405" max="6405" width="13.7109375" style="67" customWidth="1"/>
    <col min="6406" max="6406" width="8.42578125" style="67" customWidth="1"/>
    <col min="6407" max="6407" width="11" style="67" customWidth="1"/>
    <col min="6408" max="6410" width="15.140625" style="67" customWidth="1"/>
    <col min="6411" max="6411" width="16.85546875" style="67" customWidth="1"/>
    <col min="6412" max="6412" width="16.5703125" style="67" customWidth="1"/>
    <col min="6413" max="6413" width="9.140625" style="67"/>
    <col min="6414" max="6414" width="7.28515625" style="67" customWidth="1"/>
    <col min="6415" max="6656" width="9.140625" style="67"/>
    <col min="6657" max="6657" width="6.42578125" style="67" customWidth="1"/>
    <col min="6658" max="6658" width="48.7109375" style="67" customWidth="1"/>
    <col min="6659" max="6659" width="14.7109375" style="67" customWidth="1"/>
    <col min="6660" max="6660" width="16.28515625" style="67" customWidth="1"/>
    <col min="6661" max="6661" width="13.7109375" style="67" customWidth="1"/>
    <col min="6662" max="6662" width="8.42578125" style="67" customWidth="1"/>
    <col min="6663" max="6663" width="11" style="67" customWidth="1"/>
    <col min="6664" max="6666" width="15.140625" style="67" customWidth="1"/>
    <col min="6667" max="6667" width="16.85546875" style="67" customWidth="1"/>
    <col min="6668" max="6668" width="16.5703125" style="67" customWidth="1"/>
    <col min="6669" max="6669" width="9.140625" style="67"/>
    <col min="6670" max="6670" width="7.28515625" style="67" customWidth="1"/>
    <col min="6671" max="6912" width="9.140625" style="67"/>
    <col min="6913" max="6913" width="6.42578125" style="67" customWidth="1"/>
    <col min="6914" max="6914" width="48.7109375" style="67" customWidth="1"/>
    <col min="6915" max="6915" width="14.7109375" style="67" customWidth="1"/>
    <col min="6916" max="6916" width="16.28515625" style="67" customWidth="1"/>
    <col min="6917" max="6917" width="13.7109375" style="67" customWidth="1"/>
    <col min="6918" max="6918" width="8.42578125" style="67" customWidth="1"/>
    <col min="6919" max="6919" width="11" style="67" customWidth="1"/>
    <col min="6920" max="6922" width="15.140625" style="67" customWidth="1"/>
    <col min="6923" max="6923" width="16.85546875" style="67" customWidth="1"/>
    <col min="6924" max="6924" width="16.5703125" style="67" customWidth="1"/>
    <col min="6925" max="6925" width="9.140625" style="67"/>
    <col min="6926" max="6926" width="7.28515625" style="67" customWidth="1"/>
    <col min="6927" max="7168" width="9.140625" style="67"/>
    <col min="7169" max="7169" width="6.42578125" style="67" customWidth="1"/>
    <col min="7170" max="7170" width="48.7109375" style="67" customWidth="1"/>
    <col min="7171" max="7171" width="14.7109375" style="67" customWidth="1"/>
    <col min="7172" max="7172" width="16.28515625" style="67" customWidth="1"/>
    <col min="7173" max="7173" width="13.7109375" style="67" customWidth="1"/>
    <col min="7174" max="7174" width="8.42578125" style="67" customWidth="1"/>
    <col min="7175" max="7175" width="11" style="67" customWidth="1"/>
    <col min="7176" max="7178" width="15.140625" style="67" customWidth="1"/>
    <col min="7179" max="7179" width="16.85546875" style="67" customWidth="1"/>
    <col min="7180" max="7180" width="16.5703125" style="67" customWidth="1"/>
    <col min="7181" max="7181" width="9.140625" style="67"/>
    <col min="7182" max="7182" width="7.28515625" style="67" customWidth="1"/>
    <col min="7183" max="7424" width="9.140625" style="67"/>
    <col min="7425" max="7425" width="6.42578125" style="67" customWidth="1"/>
    <col min="7426" max="7426" width="48.7109375" style="67" customWidth="1"/>
    <col min="7427" max="7427" width="14.7109375" style="67" customWidth="1"/>
    <col min="7428" max="7428" width="16.28515625" style="67" customWidth="1"/>
    <col min="7429" max="7429" width="13.7109375" style="67" customWidth="1"/>
    <col min="7430" max="7430" width="8.42578125" style="67" customWidth="1"/>
    <col min="7431" max="7431" width="11" style="67" customWidth="1"/>
    <col min="7432" max="7434" width="15.140625" style="67" customWidth="1"/>
    <col min="7435" max="7435" width="16.85546875" style="67" customWidth="1"/>
    <col min="7436" max="7436" width="16.5703125" style="67" customWidth="1"/>
    <col min="7437" max="7437" width="9.140625" style="67"/>
    <col min="7438" max="7438" width="7.28515625" style="67" customWidth="1"/>
    <col min="7439" max="7680" width="9.140625" style="67"/>
    <col min="7681" max="7681" width="6.42578125" style="67" customWidth="1"/>
    <col min="7682" max="7682" width="48.7109375" style="67" customWidth="1"/>
    <col min="7683" max="7683" width="14.7109375" style="67" customWidth="1"/>
    <col min="7684" max="7684" width="16.28515625" style="67" customWidth="1"/>
    <col min="7685" max="7685" width="13.7109375" style="67" customWidth="1"/>
    <col min="7686" max="7686" width="8.42578125" style="67" customWidth="1"/>
    <col min="7687" max="7687" width="11" style="67" customWidth="1"/>
    <col min="7688" max="7690" width="15.140625" style="67" customWidth="1"/>
    <col min="7691" max="7691" width="16.85546875" style="67" customWidth="1"/>
    <col min="7692" max="7692" width="16.5703125" style="67" customWidth="1"/>
    <col min="7693" max="7693" width="9.140625" style="67"/>
    <col min="7694" max="7694" width="7.28515625" style="67" customWidth="1"/>
    <col min="7695" max="7936" width="9.140625" style="67"/>
    <col min="7937" max="7937" width="6.42578125" style="67" customWidth="1"/>
    <col min="7938" max="7938" width="48.7109375" style="67" customWidth="1"/>
    <col min="7939" max="7939" width="14.7109375" style="67" customWidth="1"/>
    <col min="7940" max="7940" width="16.28515625" style="67" customWidth="1"/>
    <col min="7941" max="7941" width="13.7109375" style="67" customWidth="1"/>
    <col min="7942" max="7942" width="8.42578125" style="67" customWidth="1"/>
    <col min="7943" max="7943" width="11" style="67" customWidth="1"/>
    <col min="7944" max="7946" width="15.140625" style="67" customWidth="1"/>
    <col min="7947" max="7947" width="16.85546875" style="67" customWidth="1"/>
    <col min="7948" max="7948" width="16.5703125" style="67" customWidth="1"/>
    <col min="7949" max="7949" width="9.140625" style="67"/>
    <col min="7950" max="7950" width="7.28515625" style="67" customWidth="1"/>
    <col min="7951" max="8192" width="9.140625" style="67"/>
    <col min="8193" max="8193" width="6.42578125" style="67" customWidth="1"/>
    <col min="8194" max="8194" width="48.7109375" style="67" customWidth="1"/>
    <col min="8195" max="8195" width="14.7109375" style="67" customWidth="1"/>
    <col min="8196" max="8196" width="16.28515625" style="67" customWidth="1"/>
    <col min="8197" max="8197" width="13.7109375" style="67" customWidth="1"/>
    <col min="8198" max="8198" width="8.42578125" style="67" customWidth="1"/>
    <col min="8199" max="8199" width="11" style="67" customWidth="1"/>
    <col min="8200" max="8202" width="15.140625" style="67" customWidth="1"/>
    <col min="8203" max="8203" width="16.85546875" style="67" customWidth="1"/>
    <col min="8204" max="8204" width="16.5703125" style="67" customWidth="1"/>
    <col min="8205" max="8205" width="9.140625" style="67"/>
    <col min="8206" max="8206" width="7.28515625" style="67" customWidth="1"/>
    <col min="8207" max="8448" width="9.140625" style="67"/>
    <col min="8449" max="8449" width="6.42578125" style="67" customWidth="1"/>
    <col min="8450" max="8450" width="48.7109375" style="67" customWidth="1"/>
    <col min="8451" max="8451" width="14.7109375" style="67" customWidth="1"/>
    <col min="8452" max="8452" width="16.28515625" style="67" customWidth="1"/>
    <col min="8453" max="8453" width="13.7109375" style="67" customWidth="1"/>
    <col min="8454" max="8454" width="8.42578125" style="67" customWidth="1"/>
    <col min="8455" max="8455" width="11" style="67" customWidth="1"/>
    <col min="8456" max="8458" width="15.140625" style="67" customWidth="1"/>
    <col min="8459" max="8459" width="16.85546875" style="67" customWidth="1"/>
    <col min="8460" max="8460" width="16.5703125" style="67" customWidth="1"/>
    <col min="8461" max="8461" width="9.140625" style="67"/>
    <col min="8462" max="8462" width="7.28515625" style="67" customWidth="1"/>
    <col min="8463" max="8704" width="9.140625" style="67"/>
    <col min="8705" max="8705" width="6.42578125" style="67" customWidth="1"/>
    <col min="8706" max="8706" width="48.7109375" style="67" customWidth="1"/>
    <col min="8707" max="8707" width="14.7109375" style="67" customWidth="1"/>
    <col min="8708" max="8708" width="16.28515625" style="67" customWidth="1"/>
    <col min="8709" max="8709" width="13.7109375" style="67" customWidth="1"/>
    <col min="8710" max="8710" width="8.42578125" style="67" customWidth="1"/>
    <col min="8711" max="8711" width="11" style="67" customWidth="1"/>
    <col min="8712" max="8714" width="15.140625" style="67" customWidth="1"/>
    <col min="8715" max="8715" width="16.85546875" style="67" customWidth="1"/>
    <col min="8716" max="8716" width="16.5703125" style="67" customWidth="1"/>
    <col min="8717" max="8717" width="9.140625" style="67"/>
    <col min="8718" max="8718" width="7.28515625" style="67" customWidth="1"/>
    <col min="8719" max="8960" width="9.140625" style="67"/>
    <col min="8961" max="8961" width="6.42578125" style="67" customWidth="1"/>
    <col min="8962" max="8962" width="48.7109375" style="67" customWidth="1"/>
    <col min="8963" max="8963" width="14.7109375" style="67" customWidth="1"/>
    <col min="8964" max="8964" width="16.28515625" style="67" customWidth="1"/>
    <col min="8965" max="8965" width="13.7109375" style="67" customWidth="1"/>
    <col min="8966" max="8966" width="8.42578125" style="67" customWidth="1"/>
    <col min="8967" max="8967" width="11" style="67" customWidth="1"/>
    <col min="8968" max="8970" width="15.140625" style="67" customWidth="1"/>
    <col min="8971" max="8971" width="16.85546875" style="67" customWidth="1"/>
    <col min="8972" max="8972" width="16.5703125" style="67" customWidth="1"/>
    <col min="8973" max="8973" width="9.140625" style="67"/>
    <col min="8974" max="8974" width="7.28515625" style="67" customWidth="1"/>
    <col min="8975" max="9216" width="9.140625" style="67"/>
    <col min="9217" max="9217" width="6.42578125" style="67" customWidth="1"/>
    <col min="9218" max="9218" width="48.7109375" style="67" customWidth="1"/>
    <col min="9219" max="9219" width="14.7109375" style="67" customWidth="1"/>
    <col min="9220" max="9220" width="16.28515625" style="67" customWidth="1"/>
    <col min="9221" max="9221" width="13.7109375" style="67" customWidth="1"/>
    <col min="9222" max="9222" width="8.42578125" style="67" customWidth="1"/>
    <col min="9223" max="9223" width="11" style="67" customWidth="1"/>
    <col min="9224" max="9226" width="15.140625" style="67" customWidth="1"/>
    <col min="9227" max="9227" width="16.85546875" style="67" customWidth="1"/>
    <col min="9228" max="9228" width="16.5703125" style="67" customWidth="1"/>
    <col min="9229" max="9229" width="9.140625" style="67"/>
    <col min="9230" max="9230" width="7.28515625" style="67" customWidth="1"/>
    <col min="9231" max="9472" width="9.140625" style="67"/>
    <col min="9473" max="9473" width="6.42578125" style="67" customWidth="1"/>
    <col min="9474" max="9474" width="48.7109375" style="67" customWidth="1"/>
    <col min="9475" max="9475" width="14.7109375" style="67" customWidth="1"/>
    <col min="9476" max="9476" width="16.28515625" style="67" customWidth="1"/>
    <col min="9477" max="9477" width="13.7109375" style="67" customWidth="1"/>
    <col min="9478" max="9478" width="8.42578125" style="67" customWidth="1"/>
    <col min="9479" max="9479" width="11" style="67" customWidth="1"/>
    <col min="9480" max="9482" width="15.140625" style="67" customWidth="1"/>
    <col min="9483" max="9483" width="16.85546875" style="67" customWidth="1"/>
    <col min="9484" max="9484" width="16.5703125" style="67" customWidth="1"/>
    <col min="9485" max="9485" width="9.140625" style="67"/>
    <col min="9486" max="9486" width="7.28515625" style="67" customWidth="1"/>
    <col min="9487" max="9728" width="9.140625" style="67"/>
    <col min="9729" max="9729" width="6.42578125" style="67" customWidth="1"/>
    <col min="9730" max="9730" width="48.7109375" style="67" customWidth="1"/>
    <col min="9731" max="9731" width="14.7109375" style="67" customWidth="1"/>
    <col min="9732" max="9732" width="16.28515625" style="67" customWidth="1"/>
    <col min="9733" max="9733" width="13.7109375" style="67" customWidth="1"/>
    <col min="9734" max="9734" width="8.42578125" style="67" customWidth="1"/>
    <col min="9735" max="9735" width="11" style="67" customWidth="1"/>
    <col min="9736" max="9738" width="15.140625" style="67" customWidth="1"/>
    <col min="9739" max="9739" width="16.85546875" style="67" customWidth="1"/>
    <col min="9740" max="9740" width="16.5703125" style="67" customWidth="1"/>
    <col min="9741" max="9741" width="9.140625" style="67"/>
    <col min="9742" max="9742" width="7.28515625" style="67" customWidth="1"/>
    <col min="9743" max="9984" width="9.140625" style="67"/>
    <col min="9985" max="9985" width="6.42578125" style="67" customWidth="1"/>
    <col min="9986" max="9986" width="48.7109375" style="67" customWidth="1"/>
    <col min="9987" max="9987" width="14.7109375" style="67" customWidth="1"/>
    <col min="9988" max="9988" width="16.28515625" style="67" customWidth="1"/>
    <col min="9989" max="9989" width="13.7109375" style="67" customWidth="1"/>
    <col min="9990" max="9990" width="8.42578125" style="67" customWidth="1"/>
    <col min="9991" max="9991" width="11" style="67" customWidth="1"/>
    <col min="9992" max="9994" width="15.140625" style="67" customWidth="1"/>
    <col min="9995" max="9995" width="16.85546875" style="67" customWidth="1"/>
    <col min="9996" max="9996" width="16.5703125" style="67" customWidth="1"/>
    <col min="9997" max="9997" width="9.140625" style="67"/>
    <col min="9998" max="9998" width="7.28515625" style="67" customWidth="1"/>
    <col min="9999" max="10240" width="9.140625" style="67"/>
    <col min="10241" max="10241" width="6.42578125" style="67" customWidth="1"/>
    <col min="10242" max="10242" width="48.7109375" style="67" customWidth="1"/>
    <col min="10243" max="10243" width="14.7109375" style="67" customWidth="1"/>
    <col min="10244" max="10244" width="16.28515625" style="67" customWidth="1"/>
    <col min="10245" max="10245" width="13.7109375" style="67" customWidth="1"/>
    <col min="10246" max="10246" width="8.42578125" style="67" customWidth="1"/>
    <col min="10247" max="10247" width="11" style="67" customWidth="1"/>
    <col min="10248" max="10250" width="15.140625" style="67" customWidth="1"/>
    <col min="10251" max="10251" width="16.85546875" style="67" customWidth="1"/>
    <col min="10252" max="10252" width="16.5703125" style="67" customWidth="1"/>
    <col min="10253" max="10253" width="9.140625" style="67"/>
    <col min="10254" max="10254" width="7.28515625" style="67" customWidth="1"/>
    <col min="10255" max="10496" width="9.140625" style="67"/>
    <col min="10497" max="10497" width="6.42578125" style="67" customWidth="1"/>
    <col min="10498" max="10498" width="48.7109375" style="67" customWidth="1"/>
    <col min="10499" max="10499" width="14.7109375" style="67" customWidth="1"/>
    <col min="10500" max="10500" width="16.28515625" style="67" customWidth="1"/>
    <col min="10501" max="10501" width="13.7109375" style="67" customWidth="1"/>
    <col min="10502" max="10502" width="8.42578125" style="67" customWidth="1"/>
    <col min="10503" max="10503" width="11" style="67" customWidth="1"/>
    <col min="10504" max="10506" width="15.140625" style="67" customWidth="1"/>
    <col min="10507" max="10507" width="16.85546875" style="67" customWidth="1"/>
    <col min="10508" max="10508" width="16.5703125" style="67" customWidth="1"/>
    <col min="10509" max="10509" width="9.140625" style="67"/>
    <col min="10510" max="10510" width="7.28515625" style="67" customWidth="1"/>
    <col min="10511" max="10752" width="9.140625" style="67"/>
    <col min="10753" max="10753" width="6.42578125" style="67" customWidth="1"/>
    <col min="10754" max="10754" width="48.7109375" style="67" customWidth="1"/>
    <col min="10755" max="10755" width="14.7109375" style="67" customWidth="1"/>
    <col min="10756" max="10756" width="16.28515625" style="67" customWidth="1"/>
    <col min="10757" max="10757" width="13.7109375" style="67" customWidth="1"/>
    <col min="10758" max="10758" width="8.42578125" style="67" customWidth="1"/>
    <col min="10759" max="10759" width="11" style="67" customWidth="1"/>
    <col min="10760" max="10762" width="15.140625" style="67" customWidth="1"/>
    <col min="10763" max="10763" width="16.85546875" style="67" customWidth="1"/>
    <col min="10764" max="10764" width="16.5703125" style="67" customWidth="1"/>
    <col min="10765" max="10765" width="9.140625" style="67"/>
    <col min="10766" max="10766" width="7.28515625" style="67" customWidth="1"/>
    <col min="10767" max="11008" width="9.140625" style="67"/>
    <col min="11009" max="11009" width="6.42578125" style="67" customWidth="1"/>
    <col min="11010" max="11010" width="48.7109375" style="67" customWidth="1"/>
    <col min="11011" max="11011" width="14.7109375" style="67" customWidth="1"/>
    <col min="11012" max="11012" width="16.28515625" style="67" customWidth="1"/>
    <col min="11013" max="11013" width="13.7109375" style="67" customWidth="1"/>
    <col min="11014" max="11014" width="8.42578125" style="67" customWidth="1"/>
    <col min="11015" max="11015" width="11" style="67" customWidth="1"/>
    <col min="11016" max="11018" width="15.140625" style="67" customWidth="1"/>
    <col min="11019" max="11019" width="16.85546875" style="67" customWidth="1"/>
    <col min="11020" max="11020" width="16.5703125" style="67" customWidth="1"/>
    <col min="11021" max="11021" width="9.140625" style="67"/>
    <col min="11022" max="11022" width="7.28515625" style="67" customWidth="1"/>
    <col min="11023" max="11264" width="9.140625" style="67"/>
    <col min="11265" max="11265" width="6.42578125" style="67" customWidth="1"/>
    <col min="11266" max="11266" width="48.7109375" style="67" customWidth="1"/>
    <col min="11267" max="11267" width="14.7109375" style="67" customWidth="1"/>
    <col min="11268" max="11268" width="16.28515625" style="67" customWidth="1"/>
    <col min="11269" max="11269" width="13.7109375" style="67" customWidth="1"/>
    <col min="11270" max="11270" width="8.42578125" style="67" customWidth="1"/>
    <col min="11271" max="11271" width="11" style="67" customWidth="1"/>
    <col min="11272" max="11274" width="15.140625" style="67" customWidth="1"/>
    <col min="11275" max="11275" width="16.85546875" style="67" customWidth="1"/>
    <col min="11276" max="11276" width="16.5703125" style="67" customWidth="1"/>
    <col min="11277" max="11277" width="9.140625" style="67"/>
    <col min="11278" max="11278" width="7.28515625" style="67" customWidth="1"/>
    <col min="11279" max="11520" width="9.140625" style="67"/>
    <col min="11521" max="11521" width="6.42578125" style="67" customWidth="1"/>
    <col min="11522" max="11522" width="48.7109375" style="67" customWidth="1"/>
    <col min="11523" max="11523" width="14.7109375" style="67" customWidth="1"/>
    <col min="11524" max="11524" width="16.28515625" style="67" customWidth="1"/>
    <col min="11525" max="11525" width="13.7109375" style="67" customWidth="1"/>
    <col min="11526" max="11526" width="8.42578125" style="67" customWidth="1"/>
    <col min="11527" max="11527" width="11" style="67" customWidth="1"/>
    <col min="11528" max="11530" width="15.140625" style="67" customWidth="1"/>
    <col min="11531" max="11531" width="16.85546875" style="67" customWidth="1"/>
    <col min="11532" max="11532" width="16.5703125" style="67" customWidth="1"/>
    <col min="11533" max="11533" width="9.140625" style="67"/>
    <col min="11534" max="11534" width="7.28515625" style="67" customWidth="1"/>
    <col min="11535" max="11776" width="9.140625" style="67"/>
    <col min="11777" max="11777" width="6.42578125" style="67" customWidth="1"/>
    <col min="11778" max="11778" width="48.7109375" style="67" customWidth="1"/>
    <col min="11779" max="11779" width="14.7109375" style="67" customWidth="1"/>
    <col min="11780" max="11780" width="16.28515625" style="67" customWidth="1"/>
    <col min="11781" max="11781" width="13.7109375" style="67" customWidth="1"/>
    <col min="11782" max="11782" width="8.42578125" style="67" customWidth="1"/>
    <col min="11783" max="11783" width="11" style="67" customWidth="1"/>
    <col min="11784" max="11786" width="15.140625" style="67" customWidth="1"/>
    <col min="11787" max="11787" width="16.85546875" style="67" customWidth="1"/>
    <col min="11788" max="11788" width="16.5703125" style="67" customWidth="1"/>
    <col min="11789" max="11789" width="9.140625" style="67"/>
    <col min="11790" max="11790" width="7.28515625" style="67" customWidth="1"/>
    <col min="11791" max="12032" width="9.140625" style="67"/>
    <col min="12033" max="12033" width="6.42578125" style="67" customWidth="1"/>
    <col min="12034" max="12034" width="48.7109375" style="67" customWidth="1"/>
    <col min="12035" max="12035" width="14.7109375" style="67" customWidth="1"/>
    <col min="12036" max="12036" width="16.28515625" style="67" customWidth="1"/>
    <col min="12037" max="12037" width="13.7109375" style="67" customWidth="1"/>
    <col min="12038" max="12038" width="8.42578125" style="67" customWidth="1"/>
    <col min="12039" max="12039" width="11" style="67" customWidth="1"/>
    <col min="12040" max="12042" width="15.140625" style="67" customWidth="1"/>
    <col min="12043" max="12043" width="16.85546875" style="67" customWidth="1"/>
    <col min="12044" max="12044" width="16.5703125" style="67" customWidth="1"/>
    <col min="12045" max="12045" width="9.140625" style="67"/>
    <col min="12046" max="12046" width="7.28515625" style="67" customWidth="1"/>
    <col min="12047" max="12288" width="9.140625" style="67"/>
    <col min="12289" max="12289" width="6.42578125" style="67" customWidth="1"/>
    <col min="12290" max="12290" width="48.7109375" style="67" customWidth="1"/>
    <col min="12291" max="12291" width="14.7109375" style="67" customWidth="1"/>
    <col min="12292" max="12292" width="16.28515625" style="67" customWidth="1"/>
    <col min="12293" max="12293" width="13.7109375" style="67" customWidth="1"/>
    <col min="12294" max="12294" width="8.42578125" style="67" customWidth="1"/>
    <col min="12295" max="12295" width="11" style="67" customWidth="1"/>
    <col min="12296" max="12298" width="15.140625" style="67" customWidth="1"/>
    <col min="12299" max="12299" width="16.85546875" style="67" customWidth="1"/>
    <col min="12300" max="12300" width="16.5703125" style="67" customWidth="1"/>
    <col min="12301" max="12301" width="9.140625" style="67"/>
    <col min="12302" max="12302" width="7.28515625" style="67" customWidth="1"/>
    <col min="12303" max="12544" width="9.140625" style="67"/>
    <col min="12545" max="12545" width="6.42578125" style="67" customWidth="1"/>
    <col min="12546" max="12546" width="48.7109375" style="67" customWidth="1"/>
    <col min="12547" max="12547" width="14.7109375" style="67" customWidth="1"/>
    <col min="12548" max="12548" width="16.28515625" style="67" customWidth="1"/>
    <col min="12549" max="12549" width="13.7109375" style="67" customWidth="1"/>
    <col min="12550" max="12550" width="8.42578125" style="67" customWidth="1"/>
    <col min="12551" max="12551" width="11" style="67" customWidth="1"/>
    <col min="12552" max="12554" width="15.140625" style="67" customWidth="1"/>
    <col min="12555" max="12555" width="16.85546875" style="67" customWidth="1"/>
    <col min="12556" max="12556" width="16.5703125" style="67" customWidth="1"/>
    <col min="12557" max="12557" width="9.140625" style="67"/>
    <col min="12558" max="12558" width="7.28515625" style="67" customWidth="1"/>
    <col min="12559" max="12800" width="9.140625" style="67"/>
    <col min="12801" max="12801" width="6.42578125" style="67" customWidth="1"/>
    <col min="12802" max="12802" width="48.7109375" style="67" customWidth="1"/>
    <col min="12803" max="12803" width="14.7109375" style="67" customWidth="1"/>
    <col min="12804" max="12804" width="16.28515625" style="67" customWidth="1"/>
    <col min="12805" max="12805" width="13.7109375" style="67" customWidth="1"/>
    <col min="12806" max="12806" width="8.42578125" style="67" customWidth="1"/>
    <col min="12807" max="12807" width="11" style="67" customWidth="1"/>
    <col min="12808" max="12810" width="15.140625" style="67" customWidth="1"/>
    <col min="12811" max="12811" width="16.85546875" style="67" customWidth="1"/>
    <col min="12812" max="12812" width="16.5703125" style="67" customWidth="1"/>
    <col min="12813" max="12813" width="9.140625" style="67"/>
    <col min="12814" max="12814" width="7.28515625" style="67" customWidth="1"/>
    <col min="12815" max="13056" width="9.140625" style="67"/>
    <col min="13057" max="13057" width="6.42578125" style="67" customWidth="1"/>
    <col min="13058" max="13058" width="48.7109375" style="67" customWidth="1"/>
    <col min="13059" max="13059" width="14.7109375" style="67" customWidth="1"/>
    <col min="13060" max="13060" width="16.28515625" style="67" customWidth="1"/>
    <col min="13061" max="13061" width="13.7109375" style="67" customWidth="1"/>
    <col min="13062" max="13062" width="8.42578125" style="67" customWidth="1"/>
    <col min="13063" max="13063" width="11" style="67" customWidth="1"/>
    <col min="13064" max="13066" width="15.140625" style="67" customWidth="1"/>
    <col min="13067" max="13067" width="16.85546875" style="67" customWidth="1"/>
    <col min="13068" max="13068" width="16.5703125" style="67" customWidth="1"/>
    <col min="13069" max="13069" width="9.140625" style="67"/>
    <col min="13070" max="13070" width="7.28515625" style="67" customWidth="1"/>
    <col min="13071" max="13312" width="9.140625" style="67"/>
    <col min="13313" max="13313" width="6.42578125" style="67" customWidth="1"/>
    <col min="13314" max="13314" width="48.7109375" style="67" customWidth="1"/>
    <col min="13315" max="13315" width="14.7109375" style="67" customWidth="1"/>
    <col min="13316" max="13316" width="16.28515625" style="67" customWidth="1"/>
    <col min="13317" max="13317" width="13.7109375" style="67" customWidth="1"/>
    <col min="13318" max="13318" width="8.42578125" style="67" customWidth="1"/>
    <col min="13319" max="13319" width="11" style="67" customWidth="1"/>
    <col min="13320" max="13322" width="15.140625" style="67" customWidth="1"/>
    <col min="13323" max="13323" width="16.85546875" style="67" customWidth="1"/>
    <col min="13324" max="13324" width="16.5703125" style="67" customWidth="1"/>
    <col min="13325" max="13325" width="9.140625" style="67"/>
    <col min="13326" max="13326" width="7.28515625" style="67" customWidth="1"/>
    <col min="13327" max="13568" width="9.140625" style="67"/>
    <col min="13569" max="13569" width="6.42578125" style="67" customWidth="1"/>
    <col min="13570" max="13570" width="48.7109375" style="67" customWidth="1"/>
    <col min="13571" max="13571" width="14.7109375" style="67" customWidth="1"/>
    <col min="13572" max="13572" width="16.28515625" style="67" customWidth="1"/>
    <col min="13573" max="13573" width="13.7109375" style="67" customWidth="1"/>
    <col min="13574" max="13574" width="8.42578125" style="67" customWidth="1"/>
    <col min="13575" max="13575" width="11" style="67" customWidth="1"/>
    <col min="13576" max="13578" width="15.140625" style="67" customWidth="1"/>
    <col min="13579" max="13579" width="16.85546875" style="67" customWidth="1"/>
    <col min="13580" max="13580" width="16.5703125" style="67" customWidth="1"/>
    <col min="13581" max="13581" width="9.140625" style="67"/>
    <col min="13582" max="13582" width="7.28515625" style="67" customWidth="1"/>
    <col min="13583" max="13824" width="9.140625" style="67"/>
    <col min="13825" max="13825" width="6.42578125" style="67" customWidth="1"/>
    <col min="13826" max="13826" width="48.7109375" style="67" customWidth="1"/>
    <col min="13827" max="13827" width="14.7109375" style="67" customWidth="1"/>
    <col min="13828" max="13828" width="16.28515625" style="67" customWidth="1"/>
    <col min="13829" max="13829" width="13.7109375" style="67" customWidth="1"/>
    <col min="13830" max="13830" width="8.42578125" style="67" customWidth="1"/>
    <col min="13831" max="13831" width="11" style="67" customWidth="1"/>
    <col min="13832" max="13834" width="15.140625" style="67" customWidth="1"/>
    <col min="13835" max="13835" width="16.85546875" style="67" customWidth="1"/>
    <col min="13836" max="13836" width="16.5703125" style="67" customWidth="1"/>
    <col min="13837" max="13837" width="9.140625" style="67"/>
    <col min="13838" max="13838" width="7.28515625" style="67" customWidth="1"/>
    <col min="13839" max="14080" width="9.140625" style="67"/>
    <col min="14081" max="14081" width="6.42578125" style="67" customWidth="1"/>
    <col min="14082" max="14082" width="48.7109375" style="67" customWidth="1"/>
    <col min="14083" max="14083" width="14.7109375" style="67" customWidth="1"/>
    <col min="14084" max="14084" width="16.28515625" style="67" customWidth="1"/>
    <col min="14085" max="14085" width="13.7109375" style="67" customWidth="1"/>
    <col min="14086" max="14086" width="8.42578125" style="67" customWidth="1"/>
    <col min="14087" max="14087" width="11" style="67" customWidth="1"/>
    <col min="14088" max="14090" width="15.140625" style="67" customWidth="1"/>
    <col min="14091" max="14091" width="16.85546875" style="67" customWidth="1"/>
    <col min="14092" max="14092" width="16.5703125" style="67" customWidth="1"/>
    <col min="14093" max="14093" width="9.140625" style="67"/>
    <col min="14094" max="14094" width="7.28515625" style="67" customWidth="1"/>
    <col min="14095" max="14336" width="9.140625" style="67"/>
    <col min="14337" max="14337" width="6.42578125" style="67" customWidth="1"/>
    <col min="14338" max="14338" width="48.7109375" style="67" customWidth="1"/>
    <col min="14339" max="14339" width="14.7109375" style="67" customWidth="1"/>
    <col min="14340" max="14340" width="16.28515625" style="67" customWidth="1"/>
    <col min="14341" max="14341" width="13.7109375" style="67" customWidth="1"/>
    <col min="14342" max="14342" width="8.42578125" style="67" customWidth="1"/>
    <col min="14343" max="14343" width="11" style="67" customWidth="1"/>
    <col min="14344" max="14346" width="15.140625" style="67" customWidth="1"/>
    <col min="14347" max="14347" width="16.85546875" style="67" customWidth="1"/>
    <col min="14348" max="14348" width="16.5703125" style="67" customWidth="1"/>
    <col min="14349" max="14349" width="9.140625" style="67"/>
    <col min="14350" max="14350" width="7.28515625" style="67" customWidth="1"/>
    <col min="14351" max="14592" width="9.140625" style="67"/>
    <col min="14593" max="14593" width="6.42578125" style="67" customWidth="1"/>
    <col min="14594" max="14594" width="48.7109375" style="67" customWidth="1"/>
    <col min="14595" max="14595" width="14.7109375" style="67" customWidth="1"/>
    <col min="14596" max="14596" width="16.28515625" style="67" customWidth="1"/>
    <col min="14597" max="14597" width="13.7109375" style="67" customWidth="1"/>
    <col min="14598" max="14598" width="8.42578125" style="67" customWidth="1"/>
    <col min="14599" max="14599" width="11" style="67" customWidth="1"/>
    <col min="14600" max="14602" width="15.140625" style="67" customWidth="1"/>
    <col min="14603" max="14603" width="16.85546875" style="67" customWidth="1"/>
    <col min="14604" max="14604" width="16.5703125" style="67" customWidth="1"/>
    <col min="14605" max="14605" width="9.140625" style="67"/>
    <col min="14606" max="14606" width="7.28515625" style="67" customWidth="1"/>
    <col min="14607" max="14848" width="9.140625" style="67"/>
    <col min="14849" max="14849" width="6.42578125" style="67" customWidth="1"/>
    <col min="14850" max="14850" width="48.7109375" style="67" customWidth="1"/>
    <col min="14851" max="14851" width="14.7109375" style="67" customWidth="1"/>
    <col min="14852" max="14852" width="16.28515625" style="67" customWidth="1"/>
    <col min="14853" max="14853" width="13.7109375" style="67" customWidth="1"/>
    <col min="14854" max="14854" width="8.42578125" style="67" customWidth="1"/>
    <col min="14855" max="14855" width="11" style="67" customWidth="1"/>
    <col min="14856" max="14858" width="15.140625" style="67" customWidth="1"/>
    <col min="14859" max="14859" width="16.85546875" style="67" customWidth="1"/>
    <col min="14860" max="14860" width="16.5703125" style="67" customWidth="1"/>
    <col min="14861" max="14861" width="9.140625" style="67"/>
    <col min="14862" max="14862" width="7.28515625" style="67" customWidth="1"/>
    <col min="14863" max="15104" width="9.140625" style="67"/>
    <col min="15105" max="15105" width="6.42578125" style="67" customWidth="1"/>
    <col min="15106" max="15106" width="48.7109375" style="67" customWidth="1"/>
    <col min="15107" max="15107" width="14.7109375" style="67" customWidth="1"/>
    <col min="15108" max="15108" width="16.28515625" style="67" customWidth="1"/>
    <col min="15109" max="15109" width="13.7109375" style="67" customWidth="1"/>
    <col min="15110" max="15110" width="8.42578125" style="67" customWidth="1"/>
    <col min="15111" max="15111" width="11" style="67" customWidth="1"/>
    <col min="15112" max="15114" width="15.140625" style="67" customWidth="1"/>
    <col min="15115" max="15115" width="16.85546875" style="67" customWidth="1"/>
    <col min="15116" max="15116" width="16.5703125" style="67" customWidth="1"/>
    <col min="15117" max="15117" width="9.140625" style="67"/>
    <col min="15118" max="15118" width="7.28515625" style="67" customWidth="1"/>
    <col min="15119" max="15360" width="9.140625" style="67"/>
    <col min="15361" max="15361" width="6.42578125" style="67" customWidth="1"/>
    <col min="15362" max="15362" width="48.7109375" style="67" customWidth="1"/>
    <col min="15363" max="15363" width="14.7109375" style="67" customWidth="1"/>
    <col min="15364" max="15364" width="16.28515625" style="67" customWidth="1"/>
    <col min="15365" max="15365" width="13.7109375" style="67" customWidth="1"/>
    <col min="15366" max="15366" width="8.42578125" style="67" customWidth="1"/>
    <col min="15367" max="15367" width="11" style="67" customWidth="1"/>
    <col min="15368" max="15370" width="15.140625" style="67" customWidth="1"/>
    <col min="15371" max="15371" width="16.85546875" style="67" customWidth="1"/>
    <col min="15372" max="15372" width="16.5703125" style="67" customWidth="1"/>
    <col min="15373" max="15373" width="9.140625" style="67"/>
    <col min="15374" max="15374" width="7.28515625" style="67" customWidth="1"/>
    <col min="15375" max="15616" width="9.140625" style="67"/>
    <col min="15617" max="15617" width="6.42578125" style="67" customWidth="1"/>
    <col min="15618" max="15618" width="48.7109375" style="67" customWidth="1"/>
    <col min="15619" max="15619" width="14.7109375" style="67" customWidth="1"/>
    <col min="15620" max="15620" width="16.28515625" style="67" customWidth="1"/>
    <col min="15621" max="15621" width="13.7109375" style="67" customWidth="1"/>
    <col min="15622" max="15622" width="8.42578125" style="67" customWidth="1"/>
    <col min="15623" max="15623" width="11" style="67" customWidth="1"/>
    <col min="15624" max="15626" width="15.140625" style="67" customWidth="1"/>
    <col min="15627" max="15627" width="16.85546875" style="67" customWidth="1"/>
    <col min="15628" max="15628" width="16.5703125" style="67" customWidth="1"/>
    <col min="15629" max="15629" width="9.140625" style="67"/>
    <col min="15630" max="15630" width="7.28515625" style="67" customWidth="1"/>
    <col min="15631" max="15872" width="9.140625" style="67"/>
    <col min="15873" max="15873" width="6.42578125" style="67" customWidth="1"/>
    <col min="15874" max="15874" width="48.7109375" style="67" customWidth="1"/>
    <col min="15875" max="15875" width="14.7109375" style="67" customWidth="1"/>
    <col min="15876" max="15876" width="16.28515625" style="67" customWidth="1"/>
    <col min="15877" max="15877" width="13.7109375" style="67" customWidth="1"/>
    <col min="15878" max="15878" width="8.42578125" style="67" customWidth="1"/>
    <col min="15879" max="15879" width="11" style="67" customWidth="1"/>
    <col min="15880" max="15882" width="15.140625" style="67" customWidth="1"/>
    <col min="15883" max="15883" width="16.85546875" style="67" customWidth="1"/>
    <col min="15884" max="15884" width="16.5703125" style="67" customWidth="1"/>
    <col min="15885" max="15885" width="9.140625" style="67"/>
    <col min="15886" max="15886" width="7.28515625" style="67" customWidth="1"/>
    <col min="15887" max="16128" width="9.140625" style="67"/>
    <col min="16129" max="16129" width="6.42578125" style="67" customWidth="1"/>
    <col min="16130" max="16130" width="48.7109375" style="67" customWidth="1"/>
    <col min="16131" max="16131" width="14.7109375" style="67" customWidth="1"/>
    <col min="16132" max="16132" width="16.28515625" style="67" customWidth="1"/>
    <col min="16133" max="16133" width="13.7109375" style="67" customWidth="1"/>
    <col min="16134" max="16134" width="8.42578125" style="67" customWidth="1"/>
    <col min="16135" max="16135" width="11" style="67" customWidth="1"/>
    <col min="16136" max="16138" width="15.140625" style="67" customWidth="1"/>
    <col min="16139" max="16139" width="16.85546875" style="67" customWidth="1"/>
    <col min="16140" max="16140" width="16.5703125" style="67" customWidth="1"/>
    <col min="16141" max="16141" width="9.140625" style="67"/>
    <col min="16142" max="16142" width="7.28515625" style="67" customWidth="1"/>
    <col min="16143" max="16384" width="9.140625" style="67"/>
  </cols>
  <sheetData>
    <row r="1" spans="1:12" s="34" customFormat="1" ht="36" customHeight="1" x14ac:dyDescent="0.25">
      <c r="B1" s="1025" t="s">
        <v>1093</v>
      </c>
      <c r="C1" s="1025"/>
      <c r="D1" s="1025"/>
      <c r="E1" s="1025"/>
      <c r="F1" s="1025"/>
      <c r="K1" s="32"/>
      <c r="L1" s="54"/>
    </row>
    <row r="2" spans="1:12" s="34" customFormat="1" ht="18.75" customHeight="1" x14ac:dyDescent="0.25">
      <c r="B2" s="1025" t="s">
        <v>1049</v>
      </c>
      <c r="C2" s="1025"/>
      <c r="D2" s="1025"/>
      <c r="E2" s="1025"/>
      <c r="F2" s="1025"/>
      <c r="K2" s="32"/>
      <c r="L2" s="54"/>
    </row>
    <row r="3" spans="1:12" ht="24.75" customHeight="1" x14ac:dyDescent="0.2"/>
    <row r="4" spans="1:12" ht="25.5" customHeight="1" x14ac:dyDescent="0.2"/>
    <row r="5" spans="1:12" ht="32.25" customHeight="1" x14ac:dyDescent="0.3">
      <c r="A5" s="1026" t="s">
        <v>1050</v>
      </c>
      <c r="B5" s="1026"/>
      <c r="C5" s="1026"/>
      <c r="D5" s="1026"/>
      <c r="E5" s="1026"/>
      <c r="F5" s="1026"/>
      <c r="G5" s="72"/>
      <c r="H5" s="142"/>
      <c r="K5" s="67"/>
      <c r="L5" s="67"/>
    </row>
    <row r="6" spans="1:12" ht="30.75" customHeight="1" x14ac:dyDescent="0.25">
      <c r="A6" s="1046" t="s">
        <v>5651</v>
      </c>
      <c r="B6" s="1046"/>
      <c r="C6" s="1046"/>
      <c r="D6" s="1046"/>
      <c r="E6" s="1046"/>
      <c r="F6" s="1046"/>
      <c r="G6" s="73"/>
      <c r="H6" s="59"/>
      <c r="K6" s="67"/>
      <c r="L6" s="67"/>
    </row>
    <row r="7" spans="1:12" s="75" customFormat="1" ht="27.75" customHeight="1" x14ac:dyDescent="0.25">
      <c r="A7" s="1027" t="s">
        <v>2</v>
      </c>
      <c r="B7" s="1027" t="s">
        <v>549</v>
      </c>
      <c r="C7" s="1028" t="s">
        <v>550</v>
      </c>
      <c r="D7" s="1029"/>
      <c r="E7" s="1030"/>
      <c r="F7" s="1082" t="s">
        <v>630</v>
      </c>
      <c r="G7" s="143"/>
      <c r="H7" s="144"/>
      <c r="K7" s="1028" t="s">
        <v>1051</v>
      </c>
      <c r="L7" s="1030"/>
    </row>
    <row r="8" spans="1:12" s="75" customFormat="1" ht="84.75" customHeight="1" x14ac:dyDescent="0.25">
      <c r="A8" s="1027"/>
      <c r="B8" s="1027"/>
      <c r="C8" s="27" t="s">
        <v>5373</v>
      </c>
      <c r="D8" s="28" t="s">
        <v>5417</v>
      </c>
      <c r="E8" s="10" t="s">
        <v>5352</v>
      </c>
      <c r="F8" s="1083"/>
      <c r="G8" s="143" t="s">
        <v>423</v>
      </c>
      <c r="H8" s="144" t="s">
        <v>994</v>
      </c>
      <c r="I8" s="75" t="s">
        <v>1052</v>
      </c>
      <c r="J8" s="75" t="s">
        <v>1053</v>
      </c>
      <c r="K8" s="27" t="s">
        <v>1054</v>
      </c>
      <c r="L8" s="27" t="s">
        <v>469</v>
      </c>
    </row>
    <row r="9" spans="1:12" s="81" customFormat="1" ht="44.25" customHeight="1" x14ac:dyDescent="0.25">
      <c r="A9" s="53">
        <f>IF(D9&lt;&gt;"",COUNTA($D$9:D9),"")</f>
        <v>1</v>
      </c>
      <c r="B9" s="109" t="s">
        <v>1055</v>
      </c>
      <c r="C9" s="147">
        <v>255000</v>
      </c>
      <c r="D9" s="99">
        <v>255000</v>
      </c>
      <c r="E9" s="138"/>
      <c r="F9" s="145"/>
      <c r="G9" s="146" t="s">
        <v>1056</v>
      </c>
      <c r="H9" s="146" t="s">
        <v>1057</v>
      </c>
      <c r="J9" s="81" t="s">
        <v>1058</v>
      </c>
      <c r="K9" s="147">
        <v>240000</v>
      </c>
      <c r="L9" s="147">
        <v>240000</v>
      </c>
    </row>
    <row r="10" spans="1:12" s="81" customFormat="1" ht="43.5" customHeight="1" x14ac:dyDescent="0.25">
      <c r="A10" s="53">
        <f>IF(D10&lt;&gt;"",COUNTA($D$9:D10),"")</f>
        <v>2</v>
      </c>
      <c r="B10" s="109" t="s">
        <v>1059</v>
      </c>
      <c r="C10" s="147">
        <v>455000</v>
      </c>
      <c r="D10" s="99">
        <v>455000</v>
      </c>
      <c r="E10" s="138"/>
      <c r="F10" s="148" t="s">
        <v>1060</v>
      </c>
      <c r="G10" s="81" t="s">
        <v>1061</v>
      </c>
      <c r="H10" s="146" t="s">
        <v>1062</v>
      </c>
      <c r="I10" s="81" t="s">
        <v>1061</v>
      </c>
      <c r="J10" s="81" t="s">
        <v>1063</v>
      </c>
      <c r="K10" s="147">
        <v>426000</v>
      </c>
      <c r="L10" s="147">
        <v>426000</v>
      </c>
    </row>
    <row r="11" spans="1:12" s="81" customFormat="1" ht="25.5" customHeight="1" x14ac:dyDescent="0.25">
      <c r="A11" s="53">
        <f>IF(D11&lt;&gt;"",COUNTA($D$9:D11),"")</f>
        <v>3</v>
      </c>
      <c r="B11" s="109" t="s">
        <v>1064</v>
      </c>
      <c r="C11" s="147">
        <v>302000</v>
      </c>
      <c r="D11" s="99">
        <v>302000</v>
      </c>
      <c r="E11" s="138"/>
      <c r="F11" s="145"/>
      <c r="G11" s="146" t="s">
        <v>1065</v>
      </c>
      <c r="H11" s="146"/>
      <c r="J11" s="81" t="s">
        <v>1066</v>
      </c>
      <c r="K11" s="147">
        <v>291000</v>
      </c>
      <c r="L11" s="147">
        <v>291000</v>
      </c>
    </row>
    <row r="12" spans="1:12" s="81" customFormat="1" ht="42" customHeight="1" x14ac:dyDescent="0.25">
      <c r="A12" s="53">
        <f>IF(D12&lt;&gt;"",COUNTA($D$9:D12),"")</f>
        <v>4</v>
      </c>
      <c r="B12" s="109" t="s">
        <v>1067</v>
      </c>
      <c r="C12" s="147">
        <v>322000</v>
      </c>
      <c r="D12" s="99">
        <v>322000</v>
      </c>
      <c r="E12" s="138"/>
      <c r="F12" s="149"/>
      <c r="G12" s="81" t="s">
        <v>1068</v>
      </c>
      <c r="H12" s="146" t="s">
        <v>1069</v>
      </c>
      <c r="I12" s="81" t="s">
        <v>1068</v>
      </c>
      <c r="J12" s="81" t="s">
        <v>1070</v>
      </c>
      <c r="K12" s="147">
        <v>300000</v>
      </c>
      <c r="L12" s="147">
        <v>300000</v>
      </c>
    </row>
    <row r="13" spans="1:12" s="81" customFormat="1" ht="38.25" customHeight="1" x14ac:dyDescent="0.25">
      <c r="A13" s="53">
        <f>IF(D13&lt;&gt;"",COUNTA($D$9:D13),"")</f>
        <v>5</v>
      </c>
      <c r="B13" s="109" t="s">
        <v>1071</v>
      </c>
      <c r="C13" s="147">
        <v>430000</v>
      </c>
      <c r="D13" s="99">
        <v>430000</v>
      </c>
      <c r="E13" s="138"/>
      <c r="F13" s="149"/>
      <c r="G13" s="81" t="s">
        <v>1072</v>
      </c>
      <c r="H13" s="146" t="s">
        <v>1073</v>
      </c>
      <c r="I13" s="81" t="s">
        <v>1072</v>
      </c>
      <c r="J13" s="81" t="s">
        <v>1074</v>
      </c>
      <c r="K13" s="147">
        <v>401000</v>
      </c>
      <c r="L13" s="147">
        <v>401000</v>
      </c>
    </row>
    <row r="14" spans="1:12" s="81" customFormat="1" ht="36" customHeight="1" x14ac:dyDescent="0.25">
      <c r="A14" s="53">
        <f>IF(D14&lt;&gt;"",COUNTA($D$9:D14),"")</f>
        <v>6</v>
      </c>
      <c r="B14" s="109" t="s">
        <v>1075</v>
      </c>
      <c r="C14" s="147">
        <v>198000</v>
      </c>
      <c r="D14" s="99">
        <v>198000</v>
      </c>
      <c r="E14" s="138"/>
      <c r="F14" s="149"/>
      <c r="G14" s="81" t="s">
        <v>1076</v>
      </c>
      <c r="H14" s="146" t="s">
        <v>1077</v>
      </c>
      <c r="I14" s="81" t="s">
        <v>1076</v>
      </c>
      <c r="J14" s="81" t="s">
        <v>1078</v>
      </c>
      <c r="K14" s="147">
        <v>186000</v>
      </c>
      <c r="L14" s="147">
        <v>186000</v>
      </c>
    </row>
    <row r="15" spans="1:12" s="81" customFormat="1" ht="24.75" customHeight="1" x14ac:dyDescent="0.25">
      <c r="A15" s="53">
        <f>IF(D15&lt;&gt;"",COUNTA($D$9:D15),"")</f>
        <v>7</v>
      </c>
      <c r="B15" s="109" t="s">
        <v>1079</v>
      </c>
      <c r="C15" s="147">
        <v>302000</v>
      </c>
      <c r="D15" s="99">
        <v>302000</v>
      </c>
      <c r="E15" s="138"/>
      <c r="F15" s="149"/>
      <c r="G15" s="81" t="s">
        <v>1080</v>
      </c>
      <c r="H15" s="146" t="s">
        <v>1081</v>
      </c>
      <c r="I15" s="81" t="s">
        <v>1080</v>
      </c>
      <c r="J15" s="81" t="s">
        <v>1082</v>
      </c>
      <c r="K15" s="147">
        <v>287000</v>
      </c>
      <c r="L15" s="147">
        <v>287000</v>
      </c>
    </row>
    <row r="16" spans="1:12" s="81" customFormat="1" ht="24.75" customHeight="1" x14ac:dyDescent="0.25">
      <c r="A16" s="53">
        <f>IF(D16&lt;&gt;"",COUNTA($D$9:D16),"")</f>
        <v>8</v>
      </c>
      <c r="B16" s="109" t="s">
        <v>1083</v>
      </c>
      <c r="C16" s="147">
        <v>854000</v>
      </c>
      <c r="D16" s="99">
        <v>854000</v>
      </c>
      <c r="E16" s="99"/>
      <c r="F16" s="150"/>
      <c r="G16" s="81" t="s">
        <v>1084</v>
      </c>
      <c r="H16" s="146" t="s">
        <v>1009</v>
      </c>
      <c r="I16" s="81" t="s">
        <v>1084</v>
      </c>
      <c r="J16" s="81" t="s">
        <v>1085</v>
      </c>
      <c r="K16" s="147">
        <v>815000</v>
      </c>
      <c r="L16" s="147">
        <v>815000</v>
      </c>
    </row>
    <row r="17" spans="1:16" s="81" customFormat="1" ht="24.75" customHeight="1" x14ac:dyDescent="0.25">
      <c r="A17" s="53">
        <f>IF(D17&lt;&gt;"",COUNTA($D$9:D17),"")</f>
        <v>9</v>
      </c>
      <c r="B17" s="109" t="s">
        <v>1086</v>
      </c>
      <c r="C17" s="147">
        <v>1023000</v>
      </c>
      <c r="D17" s="99">
        <v>1023000</v>
      </c>
      <c r="E17" s="99"/>
      <c r="F17" s="150"/>
      <c r="G17" s="81" t="s">
        <v>1087</v>
      </c>
      <c r="H17" s="146" t="s">
        <v>1088</v>
      </c>
      <c r="I17" s="81" t="s">
        <v>1087</v>
      </c>
      <c r="J17" s="81" t="s">
        <v>1089</v>
      </c>
      <c r="K17" s="147">
        <v>968000</v>
      </c>
      <c r="L17" s="147">
        <v>968000</v>
      </c>
    </row>
    <row r="18" spans="1:16" s="81" customFormat="1" ht="34.5" customHeight="1" x14ac:dyDescent="0.25">
      <c r="A18" s="151">
        <v>10</v>
      </c>
      <c r="B18" s="109" t="s">
        <v>1090</v>
      </c>
      <c r="C18" s="147"/>
      <c r="D18" s="99"/>
      <c r="E18" s="99">
        <v>100000</v>
      </c>
      <c r="F18" s="150"/>
      <c r="G18" s="146"/>
      <c r="H18" s="146"/>
      <c r="K18" s="138"/>
      <c r="L18" s="138">
        <v>70000</v>
      </c>
    </row>
    <row r="19" spans="1:16" s="81" customFormat="1" ht="27.75" customHeight="1" x14ac:dyDescent="0.25">
      <c r="A19" s="151">
        <v>11</v>
      </c>
      <c r="B19" s="109" t="s">
        <v>1091</v>
      </c>
      <c r="C19" s="138"/>
      <c r="D19" s="99"/>
      <c r="E19" s="99">
        <v>130000</v>
      </c>
      <c r="F19" s="150"/>
      <c r="G19" s="146"/>
      <c r="H19" s="146"/>
      <c r="K19" s="138"/>
      <c r="L19" s="138">
        <v>100000</v>
      </c>
    </row>
    <row r="20" spans="1:16" s="81" customFormat="1" ht="27.75" customHeight="1" x14ac:dyDescent="0.25">
      <c r="A20" s="151">
        <v>12</v>
      </c>
      <c r="B20" s="109" t="s">
        <v>4693</v>
      </c>
      <c r="C20" s="138"/>
      <c r="D20" s="99"/>
      <c r="E20" s="99">
        <v>760000</v>
      </c>
      <c r="F20" s="150"/>
      <c r="G20" s="146"/>
      <c r="H20" s="146"/>
      <c r="K20" s="139"/>
      <c r="L20" s="139"/>
    </row>
    <row r="21" spans="1:16" s="81" customFormat="1" ht="20.25" customHeight="1" x14ac:dyDescent="0.25">
      <c r="A21" s="152"/>
      <c r="B21" s="153"/>
      <c r="C21" s="139"/>
      <c r="D21" s="136"/>
      <c r="E21" s="139"/>
      <c r="F21" s="154"/>
      <c r="G21" s="146"/>
      <c r="H21" s="146"/>
      <c r="K21" s="139"/>
      <c r="L21" s="139"/>
    </row>
    <row r="22" spans="1:16" s="66" customFormat="1" ht="18.75" x14ac:dyDescent="0.3">
      <c r="A22" s="155"/>
      <c r="C22" s="1084" t="s">
        <v>5684</v>
      </c>
      <c r="D22" s="1084"/>
      <c r="E22" s="1084"/>
      <c r="F22" s="1084"/>
      <c r="G22" s="158"/>
      <c r="H22" s="156"/>
      <c r="I22" s="67"/>
      <c r="J22" s="67"/>
      <c r="K22" s="67"/>
      <c r="L22" s="67"/>
      <c r="M22" s="67"/>
      <c r="N22" s="67"/>
      <c r="O22" s="67"/>
      <c r="P22" s="67"/>
    </row>
    <row r="23" spans="1:16" s="66" customFormat="1" ht="18.75" x14ac:dyDescent="0.3">
      <c r="A23" s="1006" t="s">
        <v>463</v>
      </c>
      <c r="B23" s="1006"/>
      <c r="C23" s="1085" t="s">
        <v>44</v>
      </c>
      <c r="D23" s="1085"/>
      <c r="E23" s="1085"/>
      <c r="F23" s="1085"/>
      <c r="G23" s="157"/>
      <c r="H23" s="88"/>
      <c r="I23" s="67"/>
      <c r="J23" s="67"/>
      <c r="K23" s="67"/>
      <c r="L23" s="67"/>
      <c r="M23" s="67"/>
      <c r="N23" s="67"/>
      <c r="O23" s="67"/>
      <c r="P23" s="67"/>
    </row>
    <row r="24" spans="1:16" s="66" customFormat="1" ht="26.25" customHeight="1" x14ac:dyDescent="0.25">
      <c r="B24" s="112"/>
      <c r="C24" s="186"/>
      <c r="D24" s="140"/>
      <c r="E24" s="89"/>
      <c r="F24" s="89"/>
      <c r="G24" s="89"/>
      <c r="H24" s="89"/>
      <c r="I24" s="67"/>
      <c r="J24" s="67"/>
      <c r="K24" s="89"/>
      <c r="L24" s="89"/>
      <c r="M24" s="67"/>
      <c r="N24" s="67"/>
      <c r="O24" s="67"/>
      <c r="P24" s="67"/>
    </row>
    <row r="25" spans="1:16" s="66" customFormat="1" ht="18" customHeight="1" x14ac:dyDescent="0.25">
      <c r="B25" s="112"/>
      <c r="C25" s="186"/>
      <c r="D25" s="140"/>
      <c r="E25" s="89"/>
      <c r="F25" s="89"/>
      <c r="G25" s="89"/>
      <c r="H25" s="89"/>
      <c r="I25" s="67"/>
      <c r="J25" s="67"/>
      <c r="K25" s="89"/>
      <c r="L25" s="89"/>
      <c r="M25" s="67"/>
      <c r="N25" s="67"/>
      <c r="O25" s="67"/>
      <c r="P25" s="67"/>
    </row>
    <row r="26" spans="1:16" s="66" customFormat="1" ht="26.25" customHeight="1" x14ac:dyDescent="0.25">
      <c r="B26" s="112"/>
      <c r="C26" s="186"/>
      <c r="D26" s="140"/>
      <c r="E26" s="89"/>
      <c r="F26" s="89"/>
      <c r="G26" s="89"/>
      <c r="H26" s="89"/>
      <c r="I26" s="67"/>
      <c r="J26" s="67"/>
      <c r="K26" s="89"/>
      <c r="L26" s="89"/>
      <c r="M26" s="67"/>
      <c r="N26" s="67"/>
      <c r="O26" s="67"/>
      <c r="P26" s="67"/>
    </row>
    <row r="27" spans="1:16" s="32" customFormat="1" ht="18.75" x14ac:dyDescent="0.3">
      <c r="A27" s="1006" t="s">
        <v>431</v>
      </c>
      <c r="B27" s="1006"/>
      <c r="C27" s="1085" t="s">
        <v>5177</v>
      </c>
      <c r="D27" s="1085"/>
      <c r="E27" s="1085"/>
      <c r="F27" s="1085"/>
      <c r="G27" s="157"/>
      <c r="H27" s="90"/>
      <c r="I27" s="67"/>
      <c r="J27" s="67"/>
      <c r="K27" s="67"/>
      <c r="L27" s="67"/>
      <c r="M27" s="67"/>
      <c r="N27" s="67"/>
      <c r="O27" s="67"/>
      <c r="P27" s="67"/>
    </row>
    <row r="28" spans="1:16" s="66" customFormat="1" ht="15.75" x14ac:dyDescent="0.25">
      <c r="C28" s="186"/>
      <c r="D28" s="140"/>
      <c r="E28" s="89"/>
      <c r="F28" s="89"/>
      <c r="G28" s="89"/>
      <c r="H28" s="89"/>
      <c r="K28" s="89"/>
      <c r="L28" s="89"/>
    </row>
    <row r="29" spans="1:16" s="66" customFormat="1" ht="15.75" x14ac:dyDescent="0.25">
      <c r="C29" s="186"/>
      <c r="D29" s="140"/>
      <c r="E29" s="89"/>
      <c r="F29" s="89"/>
      <c r="G29" s="89"/>
      <c r="H29" s="89"/>
      <c r="K29" s="89"/>
      <c r="L29" s="89"/>
    </row>
    <row r="30" spans="1:16" s="32" customFormat="1" ht="15.75" x14ac:dyDescent="0.25">
      <c r="C30" s="620"/>
      <c r="D30" s="728"/>
      <c r="E30" s="90"/>
      <c r="F30" s="90"/>
      <c r="G30" s="90"/>
      <c r="H30" s="90"/>
      <c r="K30" s="91"/>
      <c r="L30" s="90"/>
    </row>
  </sheetData>
  <mergeCells count="14">
    <mergeCell ref="K7:L7"/>
    <mergeCell ref="C22:F22"/>
    <mergeCell ref="A23:B23"/>
    <mergeCell ref="C23:F23"/>
    <mergeCell ref="A27:B27"/>
    <mergeCell ref="C27:F27"/>
    <mergeCell ref="B1:F1"/>
    <mergeCell ref="B2:F2"/>
    <mergeCell ref="A5:F5"/>
    <mergeCell ref="A6:F6"/>
    <mergeCell ref="A7:A8"/>
    <mergeCell ref="B7:B8"/>
    <mergeCell ref="C7:E7"/>
    <mergeCell ref="F7:F8"/>
  </mergeCells>
  <pageMargins left="0.25" right="0.13" top="0.24" bottom="0.28000000000000003" header="0.17" footer="0.16"/>
  <pageSetup paperSize="9" orientation="portrait" horizontalDpi="180" verticalDpi="18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topLeftCell="A10" workbookViewId="0">
      <selection activeCell="C23" sqref="C23:F23"/>
    </sheetView>
  </sheetViews>
  <sheetFormatPr defaultRowHeight="12.75" x14ac:dyDescent="0.2"/>
  <cols>
    <col min="1" max="1" width="6.42578125" style="67" customWidth="1"/>
    <col min="2" max="2" width="46.42578125" style="67" customWidth="1"/>
    <col min="3" max="3" width="12.28515625" style="105" customWidth="1"/>
    <col min="4" max="4" width="12.28515625" style="71" customWidth="1"/>
    <col min="5" max="5" width="13.140625" style="71" customWidth="1"/>
    <col min="6" max="6" width="8.42578125" style="71" customWidth="1"/>
    <col min="7" max="7" width="11" style="71" customWidth="1"/>
    <col min="8" max="8" width="15.140625" style="71" customWidth="1"/>
    <col min="9" max="10" width="15.140625" style="67" customWidth="1"/>
    <col min="11" max="11" width="16.85546875" style="71" customWidth="1"/>
    <col min="12" max="12" width="16.5703125" style="71" customWidth="1"/>
    <col min="13" max="13" width="9.140625" style="67"/>
    <col min="14" max="14" width="7.28515625" style="67" customWidth="1"/>
    <col min="15" max="256" width="9.140625" style="67"/>
    <col min="257" max="257" width="6.42578125" style="67" customWidth="1"/>
    <col min="258" max="258" width="48.7109375" style="67" customWidth="1"/>
    <col min="259" max="259" width="14.7109375" style="67" customWidth="1"/>
    <col min="260" max="260" width="16.28515625" style="67" customWidth="1"/>
    <col min="261" max="261" width="13.7109375" style="67" customWidth="1"/>
    <col min="262" max="262" width="8.42578125" style="67" customWidth="1"/>
    <col min="263" max="263" width="11" style="67" customWidth="1"/>
    <col min="264" max="266" width="15.140625" style="67" customWidth="1"/>
    <col min="267" max="267" width="16.85546875" style="67" customWidth="1"/>
    <col min="268" max="268" width="16.5703125" style="67" customWidth="1"/>
    <col min="269" max="269" width="9.140625" style="67"/>
    <col min="270" max="270" width="7.28515625" style="67" customWidth="1"/>
    <col min="271" max="512" width="9.140625" style="67"/>
    <col min="513" max="513" width="6.42578125" style="67" customWidth="1"/>
    <col min="514" max="514" width="48.7109375" style="67" customWidth="1"/>
    <col min="515" max="515" width="14.7109375" style="67" customWidth="1"/>
    <col min="516" max="516" width="16.28515625" style="67" customWidth="1"/>
    <col min="517" max="517" width="13.7109375" style="67" customWidth="1"/>
    <col min="518" max="518" width="8.42578125" style="67" customWidth="1"/>
    <col min="519" max="519" width="11" style="67" customWidth="1"/>
    <col min="520" max="522" width="15.140625" style="67" customWidth="1"/>
    <col min="523" max="523" width="16.85546875" style="67" customWidth="1"/>
    <col min="524" max="524" width="16.5703125" style="67" customWidth="1"/>
    <col min="525" max="525" width="9.140625" style="67"/>
    <col min="526" max="526" width="7.28515625" style="67" customWidth="1"/>
    <col min="527" max="768" width="9.140625" style="67"/>
    <col min="769" max="769" width="6.42578125" style="67" customWidth="1"/>
    <col min="770" max="770" width="48.7109375" style="67" customWidth="1"/>
    <col min="771" max="771" width="14.7109375" style="67" customWidth="1"/>
    <col min="772" max="772" width="16.28515625" style="67" customWidth="1"/>
    <col min="773" max="773" width="13.7109375" style="67" customWidth="1"/>
    <col min="774" max="774" width="8.42578125" style="67" customWidth="1"/>
    <col min="775" max="775" width="11" style="67" customWidth="1"/>
    <col min="776" max="778" width="15.140625" style="67" customWidth="1"/>
    <col min="779" max="779" width="16.85546875" style="67" customWidth="1"/>
    <col min="780" max="780" width="16.5703125" style="67" customWidth="1"/>
    <col min="781" max="781" width="9.140625" style="67"/>
    <col min="782" max="782" width="7.28515625" style="67" customWidth="1"/>
    <col min="783" max="1024" width="9.140625" style="67"/>
    <col min="1025" max="1025" width="6.42578125" style="67" customWidth="1"/>
    <col min="1026" max="1026" width="48.7109375" style="67" customWidth="1"/>
    <col min="1027" max="1027" width="14.7109375" style="67" customWidth="1"/>
    <col min="1028" max="1028" width="16.28515625" style="67" customWidth="1"/>
    <col min="1029" max="1029" width="13.7109375" style="67" customWidth="1"/>
    <col min="1030" max="1030" width="8.42578125" style="67" customWidth="1"/>
    <col min="1031" max="1031" width="11" style="67" customWidth="1"/>
    <col min="1032" max="1034" width="15.140625" style="67" customWidth="1"/>
    <col min="1035" max="1035" width="16.85546875" style="67" customWidth="1"/>
    <col min="1036" max="1036" width="16.5703125" style="67" customWidth="1"/>
    <col min="1037" max="1037" width="9.140625" style="67"/>
    <col min="1038" max="1038" width="7.28515625" style="67" customWidth="1"/>
    <col min="1039" max="1280" width="9.140625" style="67"/>
    <col min="1281" max="1281" width="6.42578125" style="67" customWidth="1"/>
    <col min="1282" max="1282" width="48.7109375" style="67" customWidth="1"/>
    <col min="1283" max="1283" width="14.7109375" style="67" customWidth="1"/>
    <col min="1284" max="1284" width="16.28515625" style="67" customWidth="1"/>
    <col min="1285" max="1285" width="13.7109375" style="67" customWidth="1"/>
    <col min="1286" max="1286" width="8.42578125" style="67" customWidth="1"/>
    <col min="1287" max="1287" width="11" style="67" customWidth="1"/>
    <col min="1288" max="1290" width="15.140625" style="67" customWidth="1"/>
    <col min="1291" max="1291" width="16.85546875" style="67" customWidth="1"/>
    <col min="1292" max="1292" width="16.5703125" style="67" customWidth="1"/>
    <col min="1293" max="1293" width="9.140625" style="67"/>
    <col min="1294" max="1294" width="7.28515625" style="67" customWidth="1"/>
    <col min="1295" max="1536" width="9.140625" style="67"/>
    <col min="1537" max="1537" width="6.42578125" style="67" customWidth="1"/>
    <col min="1538" max="1538" width="48.7109375" style="67" customWidth="1"/>
    <col min="1539" max="1539" width="14.7109375" style="67" customWidth="1"/>
    <col min="1540" max="1540" width="16.28515625" style="67" customWidth="1"/>
    <col min="1541" max="1541" width="13.7109375" style="67" customWidth="1"/>
    <col min="1542" max="1542" width="8.42578125" style="67" customWidth="1"/>
    <col min="1543" max="1543" width="11" style="67" customWidth="1"/>
    <col min="1544" max="1546" width="15.140625" style="67" customWidth="1"/>
    <col min="1547" max="1547" width="16.85546875" style="67" customWidth="1"/>
    <col min="1548" max="1548" width="16.5703125" style="67" customWidth="1"/>
    <col min="1549" max="1549" width="9.140625" style="67"/>
    <col min="1550" max="1550" width="7.28515625" style="67" customWidth="1"/>
    <col min="1551" max="1792" width="9.140625" style="67"/>
    <col min="1793" max="1793" width="6.42578125" style="67" customWidth="1"/>
    <col min="1794" max="1794" width="48.7109375" style="67" customWidth="1"/>
    <col min="1795" max="1795" width="14.7109375" style="67" customWidth="1"/>
    <col min="1796" max="1796" width="16.28515625" style="67" customWidth="1"/>
    <col min="1797" max="1797" width="13.7109375" style="67" customWidth="1"/>
    <col min="1798" max="1798" width="8.42578125" style="67" customWidth="1"/>
    <col min="1799" max="1799" width="11" style="67" customWidth="1"/>
    <col min="1800" max="1802" width="15.140625" style="67" customWidth="1"/>
    <col min="1803" max="1803" width="16.85546875" style="67" customWidth="1"/>
    <col min="1804" max="1804" width="16.5703125" style="67" customWidth="1"/>
    <col min="1805" max="1805" width="9.140625" style="67"/>
    <col min="1806" max="1806" width="7.28515625" style="67" customWidth="1"/>
    <col min="1807" max="2048" width="9.140625" style="67"/>
    <col min="2049" max="2049" width="6.42578125" style="67" customWidth="1"/>
    <col min="2050" max="2050" width="48.7109375" style="67" customWidth="1"/>
    <col min="2051" max="2051" width="14.7109375" style="67" customWidth="1"/>
    <col min="2052" max="2052" width="16.28515625" style="67" customWidth="1"/>
    <col min="2053" max="2053" width="13.7109375" style="67" customWidth="1"/>
    <col min="2054" max="2054" width="8.42578125" style="67" customWidth="1"/>
    <col min="2055" max="2055" width="11" style="67" customWidth="1"/>
    <col min="2056" max="2058" width="15.140625" style="67" customWidth="1"/>
    <col min="2059" max="2059" width="16.85546875" style="67" customWidth="1"/>
    <col min="2060" max="2060" width="16.5703125" style="67" customWidth="1"/>
    <col min="2061" max="2061" width="9.140625" style="67"/>
    <col min="2062" max="2062" width="7.28515625" style="67" customWidth="1"/>
    <col min="2063" max="2304" width="9.140625" style="67"/>
    <col min="2305" max="2305" width="6.42578125" style="67" customWidth="1"/>
    <col min="2306" max="2306" width="48.7109375" style="67" customWidth="1"/>
    <col min="2307" max="2307" width="14.7109375" style="67" customWidth="1"/>
    <col min="2308" max="2308" width="16.28515625" style="67" customWidth="1"/>
    <col min="2309" max="2309" width="13.7109375" style="67" customWidth="1"/>
    <col min="2310" max="2310" width="8.42578125" style="67" customWidth="1"/>
    <col min="2311" max="2311" width="11" style="67" customWidth="1"/>
    <col min="2312" max="2314" width="15.140625" style="67" customWidth="1"/>
    <col min="2315" max="2315" width="16.85546875" style="67" customWidth="1"/>
    <col min="2316" max="2316" width="16.5703125" style="67" customWidth="1"/>
    <col min="2317" max="2317" width="9.140625" style="67"/>
    <col min="2318" max="2318" width="7.28515625" style="67" customWidth="1"/>
    <col min="2319" max="2560" width="9.140625" style="67"/>
    <col min="2561" max="2561" width="6.42578125" style="67" customWidth="1"/>
    <col min="2562" max="2562" width="48.7109375" style="67" customWidth="1"/>
    <col min="2563" max="2563" width="14.7109375" style="67" customWidth="1"/>
    <col min="2564" max="2564" width="16.28515625" style="67" customWidth="1"/>
    <col min="2565" max="2565" width="13.7109375" style="67" customWidth="1"/>
    <col min="2566" max="2566" width="8.42578125" style="67" customWidth="1"/>
    <col min="2567" max="2567" width="11" style="67" customWidth="1"/>
    <col min="2568" max="2570" width="15.140625" style="67" customWidth="1"/>
    <col min="2571" max="2571" width="16.85546875" style="67" customWidth="1"/>
    <col min="2572" max="2572" width="16.5703125" style="67" customWidth="1"/>
    <col min="2573" max="2573" width="9.140625" style="67"/>
    <col min="2574" max="2574" width="7.28515625" style="67" customWidth="1"/>
    <col min="2575" max="2816" width="9.140625" style="67"/>
    <col min="2817" max="2817" width="6.42578125" style="67" customWidth="1"/>
    <col min="2818" max="2818" width="48.7109375" style="67" customWidth="1"/>
    <col min="2819" max="2819" width="14.7109375" style="67" customWidth="1"/>
    <col min="2820" max="2820" width="16.28515625" style="67" customWidth="1"/>
    <col min="2821" max="2821" width="13.7109375" style="67" customWidth="1"/>
    <col min="2822" max="2822" width="8.42578125" style="67" customWidth="1"/>
    <col min="2823" max="2823" width="11" style="67" customWidth="1"/>
    <col min="2824" max="2826" width="15.140625" style="67" customWidth="1"/>
    <col min="2827" max="2827" width="16.85546875" style="67" customWidth="1"/>
    <col min="2828" max="2828" width="16.5703125" style="67" customWidth="1"/>
    <col min="2829" max="2829" width="9.140625" style="67"/>
    <col min="2830" max="2830" width="7.28515625" style="67" customWidth="1"/>
    <col min="2831" max="3072" width="9.140625" style="67"/>
    <col min="3073" max="3073" width="6.42578125" style="67" customWidth="1"/>
    <col min="3074" max="3074" width="48.7109375" style="67" customWidth="1"/>
    <col min="3075" max="3075" width="14.7109375" style="67" customWidth="1"/>
    <col min="3076" max="3076" width="16.28515625" style="67" customWidth="1"/>
    <col min="3077" max="3077" width="13.7109375" style="67" customWidth="1"/>
    <col min="3078" max="3078" width="8.42578125" style="67" customWidth="1"/>
    <col min="3079" max="3079" width="11" style="67" customWidth="1"/>
    <col min="3080" max="3082" width="15.140625" style="67" customWidth="1"/>
    <col min="3083" max="3083" width="16.85546875" style="67" customWidth="1"/>
    <col min="3084" max="3084" width="16.5703125" style="67" customWidth="1"/>
    <col min="3085" max="3085" width="9.140625" style="67"/>
    <col min="3086" max="3086" width="7.28515625" style="67" customWidth="1"/>
    <col min="3087" max="3328" width="9.140625" style="67"/>
    <col min="3329" max="3329" width="6.42578125" style="67" customWidth="1"/>
    <col min="3330" max="3330" width="48.7109375" style="67" customWidth="1"/>
    <col min="3331" max="3331" width="14.7109375" style="67" customWidth="1"/>
    <col min="3332" max="3332" width="16.28515625" style="67" customWidth="1"/>
    <col min="3333" max="3333" width="13.7109375" style="67" customWidth="1"/>
    <col min="3334" max="3334" width="8.42578125" style="67" customWidth="1"/>
    <col min="3335" max="3335" width="11" style="67" customWidth="1"/>
    <col min="3336" max="3338" width="15.140625" style="67" customWidth="1"/>
    <col min="3339" max="3339" width="16.85546875" style="67" customWidth="1"/>
    <col min="3340" max="3340" width="16.5703125" style="67" customWidth="1"/>
    <col min="3341" max="3341" width="9.140625" style="67"/>
    <col min="3342" max="3342" width="7.28515625" style="67" customWidth="1"/>
    <col min="3343" max="3584" width="9.140625" style="67"/>
    <col min="3585" max="3585" width="6.42578125" style="67" customWidth="1"/>
    <col min="3586" max="3586" width="48.7109375" style="67" customWidth="1"/>
    <col min="3587" max="3587" width="14.7109375" style="67" customWidth="1"/>
    <col min="3588" max="3588" width="16.28515625" style="67" customWidth="1"/>
    <col min="3589" max="3589" width="13.7109375" style="67" customWidth="1"/>
    <col min="3590" max="3590" width="8.42578125" style="67" customWidth="1"/>
    <col min="3591" max="3591" width="11" style="67" customWidth="1"/>
    <col min="3592" max="3594" width="15.140625" style="67" customWidth="1"/>
    <col min="3595" max="3595" width="16.85546875" style="67" customWidth="1"/>
    <col min="3596" max="3596" width="16.5703125" style="67" customWidth="1"/>
    <col min="3597" max="3597" width="9.140625" style="67"/>
    <col min="3598" max="3598" width="7.28515625" style="67" customWidth="1"/>
    <col min="3599" max="3840" width="9.140625" style="67"/>
    <col min="3841" max="3841" width="6.42578125" style="67" customWidth="1"/>
    <col min="3842" max="3842" width="48.7109375" style="67" customWidth="1"/>
    <col min="3843" max="3843" width="14.7109375" style="67" customWidth="1"/>
    <col min="3844" max="3844" width="16.28515625" style="67" customWidth="1"/>
    <col min="3845" max="3845" width="13.7109375" style="67" customWidth="1"/>
    <col min="3846" max="3846" width="8.42578125" style="67" customWidth="1"/>
    <col min="3847" max="3847" width="11" style="67" customWidth="1"/>
    <col min="3848" max="3850" width="15.140625" style="67" customWidth="1"/>
    <col min="3851" max="3851" width="16.85546875" style="67" customWidth="1"/>
    <col min="3852" max="3852" width="16.5703125" style="67" customWidth="1"/>
    <col min="3853" max="3853" width="9.140625" style="67"/>
    <col min="3854" max="3854" width="7.28515625" style="67" customWidth="1"/>
    <col min="3855" max="4096" width="9.140625" style="67"/>
    <col min="4097" max="4097" width="6.42578125" style="67" customWidth="1"/>
    <col min="4098" max="4098" width="48.7109375" style="67" customWidth="1"/>
    <col min="4099" max="4099" width="14.7109375" style="67" customWidth="1"/>
    <col min="4100" max="4100" width="16.28515625" style="67" customWidth="1"/>
    <col min="4101" max="4101" width="13.7109375" style="67" customWidth="1"/>
    <col min="4102" max="4102" width="8.42578125" style="67" customWidth="1"/>
    <col min="4103" max="4103" width="11" style="67" customWidth="1"/>
    <col min="4104" max="4106" width="15.140625" style="67" customWidth="1"/>
    <col min="4107" max="4107" width="16.85546875" style="67" customWidth="1"/>
    <col min="4108" max="4108" width="16.5703125" style="67" customWidth="1"/>
    <col min="4109" max="4109" width="9.140625" style="67"/>
    <col min="4110" max="4110" width="7.28515625" style="67" customWidth="1"/>
    <col min="4111" max="4352" width="9.140625" style="67"/>
    <col min="4353" max="4353" width="6.42578125" style="67" customWidth="1"/>
    <col min="4354" max="4354" width="48.7109375" style="67" customWidth="1"/>
    <col min="4355" max="4355" width="14.7109375" style="67" customWidth="1"/>
    <col min="4356" max="4356" width="16.28515625" style="67" customWidth="1"/>
    <col min="4357" max="4357" width="13.7109375" style="67" customWidth="1"/>
    <col min="4358" max="4358" width="8.42578125" style="67" customWidth="1"/>
    <col min="4359" max="4359" width="11" style="67" customWidth="1"/>
    <col min="4360" max="4362" width="15.140625" style="67" customWidth="1"/>
    <col min="4363" max="4363" width="16.85546875" style="67" customWidth="1"/>
    <col min="4364" max="4364" width="16.5703125" style="67" customWidth="1"/>
    <col min="4365" max="4365" width="9.140625" style="67"/>
    <col min="4366" max="4366" width="7.28515625" style="67" customWidth="1"/>
    <col min="4367" max="4608" width="9.140625" style="67"/>
    <col min="4609" max="4609" width="6.42578125" style="67" customWidth="1"/>
    <col min="4610" max="4610" width="48.7109375" style="67" customWidth="1"/>
    <col min="4611" max="4611" width="14.7109375" style="67" customWidth="1"/>
    <col min="4612" max="4612" width="16.28515625" style="67" customWidth="1"/>
    <col min="4613" max="4613" width="13.7109375" style="67" customWidth="1"/>
    <col min="4614" max="4614" width="8.42578125" style="67" customWidth="1"/>
    <col min="4615" max="4615" width="11" style="67" customWidth="1"/>
    <col min="4616" max="4618" width="15.140625" style="67" customWidth="1"/>
    <col min="4619" max="4619" width="16.85546875" style="67" customWidth="1"/>
    <col min="4620" max="4620" width="16.5703125" style="67" customWidth="1"/>
    <col min="4621" max="4621" width="9.140625" style="67"/>
    <col min="4622" max="4622" width="7.28515625" style="67" customWidth="1"/>
    <col min="4623" max="4864" width="9.140625" style="67"/>
    <col min="4865" max="4865" width="6.42578125" style="67" customWidth="1"/>
    <col min="4866" max="4866" width="48.7109375" style="67" customWidth="1"/>
    <col min="4867" max="4867" width="14.7109375" style="67" customWidth="1"/>
    <col min="4868" max="4868" width="16.28515625" style="67" customWidth="1"/>
    <col min="4869" max="4869" width="13.7109375" style="67" customWidth="1"/>
    <col min="4870" max="4870" width="8.42578125" style="67" customWidth="1"/>
    <col min="4871" max="4871" width="11" style="67" customWidth="1"/>
    <col min="4872" max="4874" width="15.140625" style="67" customWidth="1"/>
    <col min="4875" max="4875" width="16.85546875" style="67" customWidth="1"/>
    <col min="4876" max="4876" width="16.5703125" style="67" customWidth="1"/>
    <col min="4877" max="4877" width="9.140625" style="67"/>
    <col min="4878" max="4878" width="7.28515625" style="67" customWidth="1"/>
    <col min="4879" max="5120" width="9.140625" style="67"/>
    <col min="5121" max="5121" width="6.42578125" style="67" customWidth="1"/>
    <col min="5122" max="5122" width="48.7109375" style="67" customWidth="1"/>
    <col min="5123" max="5123" width="14.7109375" style="67" customWidth="1"/>
    <col min="5124" max="5124" width="16.28515625" style="67" customWidth="1"/>
    <col min="5125" max="5125" width="13.7109375" style="67" customWidth="1"/>
    <col min="5126" max="5126" width="8.42578125" style="67" customWidth="1"/>
    <col min="5127" max="5127" width="11" style="67" customWidth="1"/>
    <col min="5128" max="5130" width="15.140625" style="67" customWidth="1"/>
    <col min="5131" max="5131" width="16.85546875" style="67" customWidth="1"/>
    <col min="5132" max="5132" width="16.5703125" style="67" customWidth="1"/>
    <col min="5133" max="5133" width="9.140625" style="67"/>
    <col min="5134" max="5134" width="7.28515625" style="67" customWidth="1"/>
    <col min="5135" max="5376" width="9.140625" style="67"/>
    <col min="5377" max="5377" width="6.42578125" style="67" customWidth="1"/>
    <col min="5378" max="5378" width="48.7109375" style="67" customWidth="1"/>
    <col min="5379" max="5379" width="14.7109375" style="67" customWidth="1"/>
    <col min="5380" max="5380" width="16.28515625" style="67" customWidth="1"/>
    <col min="5381" max="5381" width="13.7109375" style="67" customWidth="1"/>
    <col min="5382" max="5382" width="8.42578125" style="67" customWidth="1"/>
    <col min="5383" max="5383" width="11" style="67" customWidth="1"/>
    <col min="5384" max="5386" width="15.140625" style="67" customWidth="1"/>
    <col min="5387" max="5387" width="16.85546875" style="67" customWidth="1"/>
    <col min="5388" max="5388" width="16.5703125" style="67" customWidth="1"/>
    <col min="5389" max="5389" width="9.140625" style="67"/>
    <col min="5390" max="5390" width="7.28515625" style="67" customWidth="1"/>
    <col min="5391" max="5632" width="9.140625" style="67"/>
    <col min="5633" max="5633" width="6.42578125" style="67" customWidth="1"/>
    <col min="5634" max="5634" width="48.7109375" style="67" customWidth="1"/>
    <col min="5635" max="5635" width="14.7109375" style="67" customWidth="1"/>
    <col min="5636" max="5636" width="16.28515625" style="67" customWidth="1"/>
    <col min="5637" max="5637" width="13.7109375" style="67" customWidth="1"/>
    <col min="5638" max="5638" width="8.42578125" style="67" customWidth="1"/>
    <col min="5639" max="5639" width="11" style="67" customWidth="1"/>
    <col min="5640" max="5642" width="15.140625" style="67" customWidth="1"/>
    <col min="5643" max="5643" width="16.85546875" style="67" customWidth="1"/>
    <col min="5644" max="5644" width="16.5703125" style="67" customWidth="1"/>
    <col min="5645" max="5645" width="9.140625" style="67"/>
    <col min="5646" max="5646" width="7.28515625" style="67" customWidth="1"/>
    <col min="5647" max="5888" width="9.140625" style="67"/>
    <col min="5889" max="5889" width="6.42578125" style="67" customWidth="1"/>
    <col min="5890" max="5890" width="48.7109375" style="67" customWidth="1"/>
    <col min="5891" max="5891" width="14.7109375" style="67" customWidth="1"/>
    <col min="5892" max="5892" width="16.28515625" style="67" customWidth="1"/>
    <col min="5893" max="5893" width="13.7109375" style="67" customWidth="1"/>
    <col min="5894" max="5894" width="8.42578125" style="67" customWidth="1"/>
    <col min="5895" max="5895" width="11" style="67" customWidth="1"/>
    <col min="5896" max="5898" width="15.140625" style="67" customWidth="1"/>
    <col min="5899" max="5899" width="16.85546875" style="67" customWidth="1"/>
    <col min="5900" max="5900" width="16.5703125" style="67" customWidth="1"/>
    <col min="5901" max="5901" width="9.140625" style="67"/>
    <col min="5902" max="5902" width="7.28515625" style="67" customWidth="1"/>
    <col min="5903" max="6144" width="9.140625" style="67"/>
    <col min="6145" max="6145" width="6.42578125" style="67" customWidth="1"/>
    <col min="6146" max="6146" width="48.7109375" style="67" customWidth="1"/>
    <col min="6147" max="6147" width="14.7109375" style="67" customWidth="1"/>
    <col min="6148" max="6148" width="16.28515625" style="67" customWidth="1"/>
    <col min="6149" max="6149" width="13.7109375" style="67" customWidth="1"/>
    <col min="6150" max="6150" width="8.42578125" style="67" customWidth="1"/>
    <col min="6151" max="6151" width="11" style="67" customWidth="1"/>
    <col min="6152" max="6154" width="15.140625" style="67" customWidth="1"/>
    <col min="6155" max="6155" width="16.85546875" style="67" customWidth="1"/>
    <col min="6156" max="6156" width="16.5703125" style="67" customWidth="1"/>
    <col min="6157" max="6157" width="9.140625" style="67"/>
    <col min="6158" max="6158" width="7.28515625" style="67" customWidth="1"/>
    <col min="6159" max="6400" width="9.140625" style="67"/>
    <col min="6401" max="6401" width="6.42578125" style="67" customWidth="1"/>
    <col min="6402" max="6402" width="48.7109375" style="67" customWidth="1"/>
    <col min="6403" max="6403" width="14.7109375" style="67" customWidth="1"/>
    <col min="6404" max="6404" width="16.28515625" style="67" customWidth="1"/>
    <col min="6405" max="6405" width="13.7109375" style="67" customWidth="1"/>
    <col min="6406" max="6406" width="8.42578125" style="67" customWidth="1"/>
    <col min="6407" max="6407" width="11" style="67" customWidth="1"/>
    <col min="6408" max="6410" width="15.140625" style="67" customWidth="1"/>
    <col min="6411" max="6411" width="16.85546875" style="67" customWidth="1"/>
    <col min="6412" max="6412" width="16.5703125" style="67" customWidth="1"/>
    <col min="6413" max="6413" width="9.140625" style="67"/>
    <col min="6414" max="6414" width="7.28515625" style="67" customWidth="1"/>
    <col min="6415" max="6656" width="9.140625" style="67"/>
    <col min="6657" max="6657" width="6.42578125" style="67" customWidth="1"/>
    <col min="6658" max="6658" width="48.7109375" style="67" customWidth="1"/>
    <col min="6659" max="6659" width="14.7109375" style="67" customWidth="1"/>
    <col min="6660" max="6660" width="16.28515625" style="67" customWidth="1"/>
    <col min="6661" max="6661" width="13.7109375" style="67" customWidth="1"/>
    <col min="6662" max="6662" width="8.42578125" style="67" customWidth="1"/>
    <col min="6663" max="6663" width="11" style="67" customWidth="1"/>
    <col min="6664" max="6666" width="15.140625" style="67" customWidth="1"/>
    <col min="6667" max="6667" width="16.85546875" style="67" customWidth="1"/>
    <col min="6668" max="6668" width="16.5703125" style="67" customWidth="1"/>
    <col min="6669" max="6669" width="9.140625" style="67"/>
    <col min="6670" max="6670" width="7.28515625" style="67" customWidth="1"/>
    <col min="6671" max="6912" width="9.140625" style="67"/>
    <col min="6913" max="6913" width="6.42578125" style="67" customWidth="1"/>
    <col min="6914" max="6914" width="48.7109375" style="67" customWidth="1"/>
    <col min="6915" max="6915" width="14.7109375" style="67" customWidth="1"/>
    <col min="6916" max="6916" width="16.28515625" style="67" customWidth="1"/>
    <col min="6917" max="6917" width="13.7109375" style="67" customWidth="1"/>
    <col min="6918" max="6918" width="8.42578125" style="67" customWidth="1"/>
    <col min="6919" max="6919" width="11" style="67" customWidth="1"/>
    <col min="6920" max="6922" width="15.140625" style="67" customWidth="1"/>
    <col min="6923" max="6923" width="16.85546875" style="67" customWidth="1"/>
    <col min="6924" max="6924" width="16.5703125" style="67" customWidth="1"/>
    <col min="6925" max="6925" width="9.140625" style="67"/>
    <col min="6926" max="6926" width="7.28515625" style="67" customWidth="1"/>
    <col min="6927" max="7168" width="9.140625" style="67"/>
    <col min="7169" max="7169" width="6.42578125" style="67" customWidth="1"/>
    <col min="7170" max="7170" width="48.7109375" style="67" customWidth="1"/>
    <col min="7171" max="7171" width="14.7109375" style="67" customWidth="1"/>
    <col min="7172" max="7172" width="16.28515625" style="67" customWidth="1"/>
    <col min="7173" max="7173" width="13.7109375" style="67" customWidth="1"/>
    <col min="7174" max="7174" width="8.42578125" style="67" customWidth="1"/>
    <col min="7175" max="7175" width="11" style="67" customWidth="1"/>
    <col min="7176" max="7178" width="15.140625" style="67" customWidth="1"/>
    <col min="7179" max="7179" width="16.85546875" style="67" customWidth="1"/>
    <col min="7180" max="7180" width="16.5703125" style="67" customWidth="1"/>
    <col min="7181" max="7181" width="9.140625" style="67"/>
    <col min="7182" max="7182" width="7.28515625" style="67" customWidth="1"/>
    <col min="7183" max="7424" width="9.140625" style="67"/>
    <col min="7425" max="7425" width="6.42578125" style="67" customWidth="1"/>
    <col min="7426" max="7426" width="48.7109375" style="67" customWidth="1"/>
    <col min="7427" max="7427" width="14.7109375" style="67" customWidth="1"/>
    <col min="7428" max="7428" width="16.28515625" style="67" customWidth="1"/>
    <col min="7429" max="7429" width="13.7109375" style="67" customWidth="1"/>
    <col min="7430" max="7430" width="8.42578125" style="67" customWidth="1"/>
    <col min="7431" max="7431" width="11" style="67" customWidth="1"/>
    <col min="7432" max="7434" width="15.140625" style="67" customWidth="1"/>
    <col min="7435" max="7435" width="16.85546875" style="67" customWidth="1"/>
    <col min="7436" max="7436" width="16.5703125" style="67" customWidth="1"/>
    <col min="7437" max="7437" width="9.140625" style="67"/>
    <col min="7438" max="7438" width="7.28515625" style="67" customWidth="1"/>
    <col min="7439" max="7680" width="9.140625" style="67"/>
    <col min="7681" max="7681" width="6.42578125" style="67" customWidth="1"/>
    <col min="7682" max="7682" width="48.7109375" style="67" customWidth="1"/>
    <col min="7683" max="7683" width="14.7109375" style="67" customWidth="1"/>
    <col min="7684" max="7684" width="16.28515625" style="67" customWidth="1"/>
    <col min="7685" max="7685" width="13.7109375" style="67" customWidth="1"/>
    <col min="7686" max="7686" width="8.42578125" style="67" customWidth="1"/>
    <col min="7687" max="7687" width="11" style="67" customWidth="1"/>
    <col min="7688" max="7690" width="15.140625" style="67" customWidth="1"/>
    <col min="7691" max="7691" width="16.85546875" style="67" customWidth="1"/>
    <col min="7692" max="7692" width="16.5703125" style="67" customWidth="1"/>
    <col min="7693" max="7693" width="9.140625" style="67"/>
    <col min="7694" max="7694" width="7.28515625" style="67" customWidth="1"/>
    <col min="7695" max="7936" width="9.140625" style="67"/>
    <col min="7937" max="7937" width="6.42578125" style="67" customWidth="1"/>
    <col min="7938" max="7938" width="48.7109375" style="67" customWidth="1"/>
    <col min="7939" max="7939" width="14.7109375" style="67" customWidth="1"/>
    <col min="7940" max="7940" width="16.28515625" style="67" customWidth="1"/>
    <col min="7941" max="7941" width="13.7109375" style="67" customWidth="1"/>
    <col min="7942" max="7942" width="8.42578125" style="67" customWidth="1"/>
    <col min="7943" max="7943" width="11" style="67" customWidth="1"/>
    <col min="7944" max="7946" width="15.140625" style="67" customWidth="1"/>
    <col min="7947" max="7947" width="16.85546875" style="67" customWidth="1"/>
    <col min="7948" max="7948" width="16.5703125" style="67" customWidth="1"/>
    <col min="7949" max="7949" width="9.140625" style="67"/>
    <col min="7950" max="7950" width="7.28515625" style="67" customWidth="1"/>
    <col min="7951" max="8192" width="9.140625" style="67"/>
    <col min="8193" max="8193" width="6.42578125" style="67" customWidth="1"/>
    <col min="8194" max="8194" width="48.7109375" style="67" customWidth="1"/>
    <col min="8195" max="8195" width="14.7109375" style="67" customWidth="1"/>
    <col min="8196" max="8196" width="16.28515625" style="67" customWidth="1"/>
    <col min="8197" max="8197" width="13.7109375" style="67" customWidth="1"/>
    <col min="8198" max="8198" width="8.42578125" style="67" customWidth="1"/>
    <col min="8199" max="8199" width="11" style="67" customWidth="1"/>
    <col min="8200" max="8202" width="15.140625" style="67" customWidth="1"/>
    <col min="8203" max="8203" width="16.85546875" style="67" customWidth="1"/>
    <col min="8204" max="8204" width="16.5703125" style="67" customWidth="1"/>
    <col min="8205" max="8205" width="9.140625" style="67"/>
    <col min="8206" max="8206" width="7.28515625" style="67" customWidth="1"/>
    <col min="8207" max="8448" width="9.140625" style="67"/>
    <col min="8449" max="8449" width="6.42578125" style="67" customWidth="1"/>
    <col min="8450" max="8450" width="48.7109375" style="67" customWidth="1"/>
    <col min="8451" max="8451" width="14.7109375" style="67" customWidth="1"/>
    <col min="8452" max="8452" width="16.28515625" style="67" customWidth="1"/>
    <col min="8453" max="8453" width="13.7109375" style="67" customWidth="1"/>
    <col min="8454" max="8454" width="8.42578125" style="67" customWidth="1"/>
    <col min="8455" max="8455" width="11" style="67" customWidth="1"/>
    <col min="8456" max="8458" width="15.140625" style="67" customWidth="1"/>
    <col min="8459" max="8459" width="16.85546875" style="67" customWidth="1"/>
    <col min="8460" max="8460" width="16.5703125" style="67" customWidth="1"/>
    <col min="8461" max="8461" width="9.140625" style="67"/>
    <col min="8462" max="8462" width="7.28515625" style="67" customWidth="1"/>
    <col min="8463" max="8704" width="9.140625" style="67"/>
    <col min="8705" max="8705" width="6.42578125" style="67" customWidth="1"/>
    <col min="8706" max="8706" width="48.7109375" style="67" customWidth="1"/>
    <col min="8707" max="8707" width="14.7109375" style="67" customWidth="1"/>
    <col min="8708" max="8708" width="16.28515625" style="67" customWidth="1"/>
    <col min="8709" max="8709" width="13.7109375" style="67" customWidth="1"/>
    <col min="8710" max="8710" width="8.42578125" style="67" customWidth="1"/>
    <col min="8711" max="8711" width="11" style="67" customWidth="1"/>
    <col min="8712" max="8714" width="15.140625" style="67" customWidth="1"/>
    <col min="8715" max="8715" width="16.85546875" style="67" customWidth="1"/>
    <col min="8716" max="8716" width="16.5703125" style="67" customWidth="1"/>
    <col min="8717" max="8717" width="9.140625" style="67"/>
    <col min="8718" max="8718" width="7.28515625" style="67" customWidth="1"/>
    <col min="8719" max="8960" width="9.140625" style="67"/>
    <col min="8961" max="8961" width="6.42578125" style="67" customWidth="1"/>
    <col min="8962" max="8962" width="48.7109375" style="67" customWidth="1"/>
    <col min="8963" max="8963" width="14.7109375" style="67" customWidth="1"/>
    <col min="8964" max="8964" width="16.28515625" style="67" customWidth="1"/>
    <col min="8965" max="8965" width="13.7109375" style="67" customWidth="1"/>
    <col min="8966" max="8966" width="8.42578125" style="67" customWidth="1"/>
    <col min="8967" max="8967" width="11" style="67" customWidth="1"/>
    <col min="8968" max="8970" width="15.140625" style="67" customWidth="1"/>
    <col min="8971" max="8971" width="16.85546875" style="67" customWidth="1"/>
    <col min="8972" max="8972" width="16.5703125" style="67" customWidth="1"/>
    <col min="8973" max="8973" width="9.140625" style="67"/>
    <col min="8974" max="8974" width="7.28515625" style="67" customWidth="1"/>
    <col min="8975" max="9216" width="9.140625" style="67"/>
    <col min="9217" max="9217" width="6.42578125" style="67" customWidth="1"/>
    <col min="9218" max="9218" width="48.7109375" style="67" customWidth="1"/>
    <col min="9219" max="9219" width="14.7109375" style="67" customWidth="1"/>
    <col min="9220" max="9220" width="16.28515625" style="67" customWidth="1"/>
    <col min="9221" max="9221" width="13.7109375" style="67" customWidth="1"/>
    <col min="9222" max="9222" width="8.42578125" style="67" customWidth="1"/>
    <col min="9223" max="9223" width="11" style="67" customWidth="1"/>
    <col min="9224" max="9226" width="15.140625" style="67" customWidth="1"/>
    <col min="9227" max="9227" width="16.85546875" style="67" customWidth="1"/>
    <col min="9228" max="9228" width="16.5703125" style="67" customWidth="1"/>
    <col min="9229" max="9229" width="9.140625" style="67"/>
    <col min="9230" max="9230" width="7.28515625" style="67" customWidth="1"/>
    <col min="9231" max="9472" width="9.140625" style="67"/>
    <col min="9473" max="9473" width="6.42578125" style="67" customWidth="1"/>
    <col min="9474" max="9474" width="48.7109375" style="67" customWidth="1"/>
    <col min="9475" max="9475" width="14.7109375" style="67" customWidth="1"/>
    <col min="9476" max="9476" width="16.28515625" style="67" customWidth="1"/>
    <col min="9477" max="9477" width="13.7109375" style="67" customWidth="1"/>
    <col min="9478" max="9478" width="8.42578125" style="67" customWidth="1"/>
    <col min="9479" max="9479" width="11" style="67" customWidth="1"/>
    <col min="9480" max="9482" width="15.140625" style="67" customWidth="1"/>
    <col min="9483" max="9483" width="16.85546875" style="67" customWidth="1"/>
    <col min="9484" max="9484" width="16.5703125" style="67" customWidth="1"/>
    <col min="9485" max="9485" width="9.140625" style="67"/>
    <col min="9486" max="9486" width="7.28515625" style="67" customWidth="1"/>
    <col min="9487" max="9728" width="9.140625" style="67"/>
    <col min="9729" max="9729" width="6.42578125" style="67" customWidth="1"/>
    <col min="9730" max="9730" width="48.7109375" style="67" customWidth="1"/>
    <col min="9731" max="9731" width="14.7109375" style="67" customWidth="1"/>
    <col min="9732" max="9732" width="16.28515625" style="67" customWidth="1"/>
    <col min="9733" max="9733" width="13.7109375" style="67" customWidth="1"/>
    <col min="9734" max="9734" width="8.42578125" style="67" customWidth="1"/>
    <col min="9735" max="9735" width="11" style="67" customWidth="1"/>
    <col min="9736" max="9738" width="15.140625" style="67" customWidth="1"/>
    <col min="9739" max="9739" width="16.85546875" style="67" customWidth="1"/>
    <col min="9740" max="9740" width="16.5703125" style="67" customWidth="1"/>
    <col min="9741" max="9741" width="9.140625" style="67"/>
    <col min="9742" max="9742" width="7.28515625" style="67" customWidth="1"/>
    <col min="9743" max="9984" width="9.140625" style="67"/>
    <col min="9985" max="9985" width="6.42578125" style="67" customWidth="1"/>
    <col min="9986" max="9986" width="48.7109375" style="67" customWidth="1"/>
    <col min="9987" max="9987" width="14.7109375" style="67" customWidth="1"/>
    <col min="9988" max="9988" width="16.28515625" style="67" customWidth="1"/>
    <col min="9989" max="9989" width="13.7109375" style="67" customWidth="1"/>
    <col min="9990" max="9990" width="8.42578125" style="67" customWidth="1"/>
    <col min="9991" max="9991" width="11" style="67" customWidth="1"/>
    <col min="9992" max="9994" width="15.140625" style="67" customWidth="1"/>
    <col min="9995" max="9995" width="16.85546875" style="67" customWidth="1"/>
    <col min="9996" max="9996" width="16.5703125" style="67" customWidth="1"/>
    <col min="9997" max="9997" width="9.140625" style="67"/>
    <col min="9998" max="9998" width="7.28515625" style="67" customWidth="1"/>
    <col min="9999" max="10240" width="9.140625" style="67"/>
    <col min="10241" max="10241" width="6.42578125" style="67" customWidth="1"/>
    <col min="10242" max="10242" width="48.7109375" style="67" customWidth="1"/>
    <col min="10243" max="10243" width="14.7109375" style="67" customWidth="1"/>
    <col min="10244" max="10244" width="16.28515625" style="67" customWidth="1"/>
    <col min="10245" max="10245" width="13.7109375" style="67" customWidth="1"/>
    <col min="10246" max="10246" width="8.42578125" style="67" customWidth="1"/>
    <col min="10247" max="10247" width="11" style="67" customWidth="1"/>
    <col min="10248" max="10250" width="15.140625" style="67" customWidth="1"/>
    <col min="10251" max="10251" width="16.85546875" style="67" customWidth="1"/>
    <col min="10252" max="10252" width="16.5703125" style="67" customWidth="1"/>
    <col min="10253" max="10253" width="9.140625" style="67"/>
    <col min="10254" max="10254" width="7.28515625" style="67" customWidth="1"/>
    <col min="10255" max="10496" width="9.140625" style="67"/>
    <col min="10497" max="10497" width="6.42578125" style="67" customWidth="1"/>
    <col min="10498" max="10498" width="48.7109375" style="67" customWidth="1"/>
    <col min="10499" max="10499" width="14.7109375" style="67" customWidth="1"/>
    <col min="10500" max="10500" width="16.28515625" style="67" customWidth="1"/>
    <col min="10501" max="10501" width="13.7109375" style="67" customWidth="1"/>
    <col min="10502" max="10502" width="8.42578125" style="67" customWidth="1"/>
    <col min="10503" max="10503" width="11" style="67" customWidth="1"/>
    <col min="10504" max="10506" width="15.140625" style="67" customWidth="1"/>
    <col min="10507" max="10507" width="16.85546875" style="67" customWidth="1"/>
    <col min="10508" max="10508" width="16.5703125" style="67" customWidth="1"/>
    <col min="10509" max="10509" width="9.140625" style="67"/>
    <col min="10510" max="10510" width="7.28515625" style="67" customWidth="1"/>
    <col min="10511" max="10752" width="9.140625" style="67"/>
    <col min="10753" max="10753" width="6.42578125" style="67" customWidth="1"/>
    <col min="10754" max="10754" width="48.7109375" style="67" customWidth="1"/>
    <col min="10755" max="10755" width="14.7109375" style="67" customWidth="1"/>
    <col min="10756" max="10756" width="16.28515625" style="67" customWidth="1"/>
    <col min="10757" max="10757" width="13.7109375" style="67" customWidth="1"/>
    <col min="10758" max="10758" width="8.42578125" style="67" customWidth="1"/>
    <col min="10759" max="10759" width="11" style="67" customWidth="1"/>
    <col min="10760" max="10762" width="15.140625" style="67" customWidth="1"/>
    <col min="10763" max="10763" width="16.85546875" style="67" customWidth="1"/>
    <col min="10764" max="10764" width="16.5703125" style="67" customWidth="1"/>
    <col min="10765" max="10765" width="9.140625" style="67"/>
    <col min="10766" max="10766" width="7.28515625" style="67" customWidth="1"/>
    <col min="10767" max="11008" width="9.140625" style="67"/>
    <col min="11009" max="11009" width="6.42578125" style="67" customWidth="1"/>
    <col min="11010" max="11010" width="48.7109375" style="67" customWidth="1"/>
    <col min="11011" max="11011" width="14.7109375" style="67" customWidth="1"/>
    <col min="11012" max="11012" width="16.28515625" style="67" customWidth="1"/>
    <col min="11013" max="11013" width="13.7109375" style="67" customWidth="1"/>
    <col min="11014" max="11014" width="8.42578125" style="67" customWidth="1"/>
    <col min="11015" max="11015" width="11" style="67" customWidth="1"/>
    <col min="11016" max="11018" width="15.140625" style="67" customWidth="1"/>
    <col min="11019" max="11019" width="16.85546875" style="67" customWidth="1"/>
    <col min="11020" max="11020" width="16.5703125" style="67" customWidth="1"/>
    <col min="11021" max="11021" width="9.140625" style="67"/>
    <col min="11022" max="11022" width="7.28515625" style="67" customWidth="1"/>
    <col min="11023" max="11264" width="9.140625" style="67"/>
    <col min="11265" max="11265" width="6.42578125" style="67" customWidth="1"/>
    <col min="11266" max="11266" width="48.7109375" style="67" customWidth="1"/>
    <col min="11267" max="11267" width="14.7109375" style="67" customWidth="1"/>
    <col min="11268" max="11268" width="16.28515625" style="67" customWidth="1"/>
    <col min="11269" max="11269" width="13.7109375" style="67" customWidth="1"/>
    <col min="11270" max="11270" width="8.42578125" style="67" customWidth="1"/>
    <col min="11271" max="11271" width="11" style="67" customWidth="1"/>
    <col min="11272" max="11274" width="15.140625" style="67" customWidth="1"/>
    <col min="11275" max="11275" width="16.85546875" style="67" customWidth="1"/>
    <col min="11276" max="11276" width="16.5703125" style="67" customWidth="1"/>
    <col min="11277" max="11277" width="9.140625" style="67"/>
    <col min="11278" max="11278" width="7.28515625" style="67" customWidth="1"/>
    <col min="11279" max="11520" width="9.140625" style="67"/>
    <col min="11521" max="11521" width="6.42578125" style="67" customWidth="1"/>
    <col min="11522" max="11522" width="48.7109375" style="67" customWidth="1"/>
    <col min="11523" max="11523" width="14.7109375" style="67" customWidth="1"/>
    <col min="11524" max="11524" width="16.28515625" style="67" customWidth="1"/>
    <col min="11525" max="11525" width="13.7109375" style="67" customWidth="1"/>
    <col min="11526" max="11526" width="8.42578125" style="67" customWidth="1"/>
    <col min="11527" max="11527" width="11" style="67" customWidth="1"/>
    <col min="11528" max="11530" width="15.140625" style="67" customWidth="1"/>
    <col min="11531" max="11531" width="16.85546875" style="67" customWidth="1"/>
    <col min="11532" max="11532" width="16.5703125" style="67" customWidth="1"/>
    <col min="11533" max="11533" width="9.140625" style="67"/>
    <col min="11534" max="11534" width="7.28515625" style="67" customWidth="1"/>
    <col min="11535" max="11776" width="9.140625" style="67"/>
    <col min="11777" max="11777" width="6.42578125" style="67" customWidth="1"/>
    <col min="11778" max="11778" width="48.7109375" style="67" customWidth="1"/>
    <col min="11779" max="11779" width="14.7109375" style="67" customWidth="1"/>
    <col min="11780" max="11780" width="16.28515625" style="67" customWidth="1"/>
    <col min="11781" max="11781" width="13.7109375" style="67" customWidth="1"/>
    <col min="11782" max="11782" width="8.42578125" style="67" customWidth="1"/>
    <col min="11783" max="11783" width="11" style="67" customWidth="1"/>
    <col min="11784" max="11786" width="15.140625" style="67" customWidth="1"/>
    <col min="11787" max="11787" width="16.85546875" style="67" customWidth="1"/>
    <col min="11788" max="11788" width="16.5703125" style="67" customWidth="1"/>
    <col min="11789" max="11789" width="9.140625" style="67"/>
    <col min="11790" max="11790" width="7.28515625" style="67" customWidth="1"/>
    <col min="11791" max="12032" width="9.140625" style="67"/>
    <col min="12033" max="12033" width="6.42578125" style="67" customWidth="1"/>
    <col min="12034" max="12034" width="48.7109375" style="67" customWidth="1"/>
    <col min="12035" max="12035" width="14.7109375" style="67" customWidth="1"/>
    <col min="12036" max="12036" width="16.28515625" style="67" customWidth="1"/>
    <col min="12037" max="12037" width="13.7109375" style="67" customWidth="1"/>
    <col min="12038" max="12038" width="8.42578125" style="67" customWidth="1"/>
    <col min="12039" max="12039" width="11" style="67" customWidth="1"/>
    <col min="12040" max="12042" width="15.140625" style="67" customWidth="1"/>
    <col min="12043" max="12043" width="16.85546875" style="67" customWidth="1"/>
    <col min="12044" max="12044" width="16.5703125" style="67" customWidth="1"/>
    <col min="12045" max="12045" width="9.140625" style="67"/>
    <col min="12046" max="12046" width="7.28515625" style="67" customWidth="1"/>
    <col min="12047" max="12288" width="9.140625" style="67"/>
    <col min="12289" max="12289" width="6.42578125" style="67" customWidth="1"/>
    <col min="12290" max="12290" width="48.7109375" style="67" customWidth="1"/>
    <col min="12291" max="12291" width="14.7109375" style="67" customWidth="1"/>
    <col min="12292" max="12292" width="16.28515625" style="67" customWidth="1"/>
    <col min="12293" max="12293" width="13.7109375" style="67" customWidth="1"/>
    <col min="12294" max="12294" width="8.42578125" style="67" customWidth="1"/>
    <col min="12295" max="12295" width="11" style="67" customWidth="1"/>
    <col min="12296" max="12298" width="15.140625" style="67" customWidth="1"/>
    <col min="12299" max="12299" width="16.85546875" style="67" customWidth="1"/>
    <col min="12300" max="12300" width="16.5703125" style="67" customWidth="1"/>
    <col min="12301" max="12301" width="9.140625" style="67"/>
    <col min="12302" max="12302" width="7.28515625" style="67" customWidth="1"/>
    <col min="12303" max="12544" width="9.140625" style="67"/>
    <col min="12545" max="12545" width="6.42578125" style="67" customWidth="1"/>
    <col min="12546" max="12546" width="48.7109375" style="67" customWidth="1"/>
    <col min="12547" max="12547" width="14.7109375" style="67" customWidth="1"/>
    <col min="12548" max="12548" width="16.28515625" style="67" customWidth="1"/>
    <col min="12549" max="12549" width="13.7109375" style="67" customWidth="1"/>
    <col min="12550" max="12550" width="8.42578125" style="67" customWidth="1"/>
    <col min="12551" max="12551" width="11" style="67" customWidth="1"/>
    <col min="12552" max="12554" width="15.140625" style="67" customWidth="1"/>
    <col min="12555" max="12555" width="16.85546875" style="67" customWidth="1"/>
    <col min="12556" max="12556" width="16.5703125" style="67" customWidth="1"/>
    <col min="12557" max="12557" width="9.140625" style="67"/>
    <col min="12558" max="12558" width="7.28515625" style="67" customWidth="1"/>
    <col min="12559" max="12800" width="9.140625" style="67"/>
    <col min="12801" max="12801" width="6.42578125" style="67" customWidth="1"/>
    <col min="12802" max="12802" width="48.7109375" style="67" customWidth="1"/>
    <col min="12803" max="12803" width="14.7109375" style="67" customWidth="1"/>
    <col min="12804" max="12804" width="16.28515625" style="67" customWidth="1"/>
    <col min="12805" max="12805" width="13.7109375" style="67" customWidth="1"/>
    <col min="12806" max="12806" width="8.42578125" style="67" customWidth="1"/>
    <col min="12807" max="12807" width="11" style="67" customWidth="1"/>
    <col min="12808" max="12810" width="15.140625" style="67" customWidth="1"/>
    <col min="12811" max="12811" width="16.85546875" style="67" customWidth="1"/>
    <col min="12812" max="12812" width="16.5703125" style="67" customWidth="1"/>
    <col min="12813" max="12813" width="9.140625" style="67"/>
    <col min="12814" max="12814" width="7.28515625" style="67" customWidth="1"/>
    <col min="12815" max="13056" width="9.140625" style="67"/>
    <col min="13057" max="13057" width="6.42578125" style="67" customWidth="1"/>
    <col min="13058" max="13058" width="48.7109375" style="67" customWidth="1"/>
    <col min="13059" max="13059" width="14.7109375" style="67" customWidth="1"/>
    <col min="13060" max="13060" width="16.28515625" style="67" customWidth="1"/>
    <col min="13061" max="13061" width="13.7109375" style="67" customWidth="1"/>
    <col min="13062" max="13062" width="8.42578125" style="67" customWidth="1"/>
    <col min="13063" max="13063" width="11" style="67" customWidth="1"/>
    <col min="13064" max="13066" width="15.140625" style="67" customWidth="1"/>
    <col min="13067" max="13067" width="16.85546875" style="67" customWidth="1"/>
    <col min="13068" max="13068" width="16.5703125" style="67" customWidth="1"/>
    <col min="13069" max="13069" width="9.140625" style="67"/>
    <col min="13070" max="13070" width="7.28515625" style="67" customWidth="1"/>
    <col min="13071" max="13312" width="9.140625" style="67"/>
    <col min="13313" max="13313" width="6.42578125" style="67" customWidth="1"/>
    <col min="13314" max="13314" width="48.7109375" style="67" customWidth="1"/>
    <col min="13315" max="13315" width="14.7109375" style="67" customWidth="1"/>
    <col min="13316" max="13316" width="16.28515625" style="67" customWidth="1"/>
    <col min="13317" max="13317" width="13.7109375" style="67" customWidth="1"/>
    <col min="13318" max="13318" width="8.42578125" style="67" customWidth="1"/>
    <col min="13319" max="13319" width="11" style="67" customWidth="1"/>
    <col min="13320" max="13322" width="15.140625" style="67" customWidth="1"/>
    <col min="13323" max="13323" width="16.85546875" style="67" customWidth="1"/>
    <col min="13324" max="13324" width="16.5703125" style="67" customWidth="1"/>
    <col min="13325" max="13325" width="9.140625" style="67"/>
    <col min="13326" max="13326" width="7.28515625" style="67" customWidth="1"/>
    <col min="13327" max="13568" width="9.140625" style="67"/>
    <col min="13569" max="13569" width="6.42578125" style="67" customWidth="1"/>
    <col min="13570" max="13570" width="48.7109375" style="67" customWidth="1"/>
    <col min="13571" max="13571" width="14.7109375" style="67" customWidth="1"/>
    <col min="13572" max="13572" width="16.28515625" style="67" customWidth="1"/>
    <col min="13573" max="13573" width="13.7109375" style="67" customWidth="1"/>
    <col min="13574" max="13574" width="8.42578125" style="67" customWidth="1"/>
    <col min="13575" max="13575" width="11" style="67" customWidth="1"/>
    <col min="13576" max="13578" width="15.140625" style="67" customWidth="1"/>
    <col min="13579" max="13579" width="16.85546875" style="67" customWidth="1"/>
    <col min="13580" max="13580" width="16.5703125" style="67" customWidth="1"/>
    <col min="13581" max="13581" width="9.140625" style="67"/>
    <col min="13582" max="13582" width="7.28515625" style="67" customWidth="1"/>
    <col min="13583" max="13824" width="9.140625" style="67"/>
    <col min="13825" max="13825" width="6.42578125" style="67" customWidth="1"/>
    <col min="13826" max="13826" width="48.7109375" style="67" customWidth="1"/>
    <col min="13827" max="13827" width="14.7109375" style="67" customWidth="1"/>
    <col min="13828" max="13828" width="16.28515625" style="67" customWidth="1"/>
    <col min="13829" max="13829" width="13.7109375" style="67" customWidth="1"/>
    <col min="13830" max="13830" width="8.42578125" style="67" customWidth="1"/>
    <col min="13831" max="13831" width="11" style="67" customWidth="1"/>
    <col min="13832" max="13834" width="15.140625" style="67" customWidth="1"/>
    <col min="13835" max="13835" width="16.85546875" style="67" customWidth="1"/>
    <col min="13836" max="13836" width="16.5703125" style="67" customWidth="1"/>
    <col min="13837" max="13837" width="9.140625" style="67"/>
    <col min="13838" max="13838" width="7.28515625" style="67" customWidth="1"/>
    <col min="13839" max="14080" width="9.140625" style="67"/>
    <col min="14081" max="14081" width="6.42578125" style="67" customWidth="1"/>
    <col min="14082" max="14082" width="48.7109375" style="67" customWidth="1"/>
    <col min="14083" max="14083" width="14.7109375" style="67" customWidth="1"/>
    <col min="14084" max="14084" width="16.28515625" style="67" customWidth="1"/>
    <col min="14085" max="14085" width="13.7109375" style="67" customWidth="1"/>
    <col min="14086" max="14086" width="8.42578125" style="67" customWidth="1"/>
    <col min="14087" max="14087" width="11" style="67" customWidth="1"/>
    <col min="14088" max="14090" width="15.140625" style="67" customWidth="1"/>
    <col min="14091" max="14091" width="16.85546875" style="67" customWidth="1"/>
    <col min="14092" max="14092" width="16.5703125" style="67" customWidth="1"/>
    <col min="14093" max="14093" width="9.140625" style="67"/>
    <col min="14094" max="14094" width="7.28515625" style="67" customWidth="1"/>
    <col min="14095" max="14336" width="9.140625" style="67"/>
    <col min="14337" max="14337" width="6.42578125" style="67" customWidth="1"/>
    <col min="14338" max="14338" width="48.7109375" style="67" customWidth="1"/>
    <col min="14339" max="14339" width="14.7109375" style="67" customWidth="1"/>
    <col min="14340" max="14340" width="16.28515625" style="67" customWidth="1"/>
    <col min="14341" max="14341" width="13.7109375" style="67" customWidth="1"/>
    <col min="14342" max="14342" width="8.42578125" style="67" customWidth="1"/>
    <col min="14343" max="14343" width="11" style="67" customWidth="1"/>
    <col min="14344" max="14346" width="15.140625" style="67" customWidth="1"/>
    <col min="14347" max="14347" width="16.85546875" style="67" customWidth="1"/>
    <col min="14348" max="14348" width="16.5703125" style="67" customWidth="1"/>
    <col min="14349" max="14349" width="9.140625" style="67"/>
    <col min="14350" max="14350" width="7.28515625" style="67" customWidth="1"/>
    <col min="14351" max="14592" width="9.140625" style="67"/>
    <col min="14593" max="14593" width="6.42578125" style="67" customWidth="1"/>
    <col min="14594" max="14594" width="48.7109375" style="67" customWidth="1"/>
    <col min="14595" max="14595" width="14.7109375" style="67" customWidth="1"/>
    <col min="14596" max="14596" width="16.28515625" style="67" customWidth="1"/>
    <col min="14597" max="14597" width="13.7109375" style="67" customWidth="1"/>
    <col min="14598" max="14598" width="8.42578125" style="67" customWidth="1"/>
    <col min="14599" max="14599" width="11" style="67" customWidth="1"/>
    <col min="14600" max="14602" width="15.140625" style="67" customWidth="1"/>
    <col min="14603" max="14603" width="16.85546875" style="67" customWidth="1"/>
    <col min="14604" max="14604" width="16.5703125" style="67" customWidth="1"/>
    <col min="14605" max="14605" width="9.140625" style="67"/>
    <col min="14606" max="14606" width="7.28515625" style="67" customWidth="1"/>
    <col min="14607" max="14848" width="9.140625" style="67"/>
    <col min="14849" max="14849" width="6.42578125" style="67" customWidth="1"/>
    <col min="14850" max="14850" width="48.7109375" style="67" customWidth="1"/>
    <col min="14851" max="14851" width="14.7109375" style="67" customWidth="1"/>
    <col min="14852" max="14852" width="16.28515625" style="67" customWidth="1"/>
    <col min="14853" max="14853" width="13.7109375" style="67" customWidth="1"/>
    <col min="14854" max="14854" width="8.42578125" style="67" customWidth="1"/>
    <col min="14855" max="14855" width="11" style="67" customWidth="1"/>
    <col min="14856" max="14858" width="15.140625" style="67" customWidth="1"/>
    <col min="14859" max="14859" width="16.85546875" style="67" customWidth="1"/>
    <col min="14860" max="14860" width="16.5703125" style="67" customWidth="1"/>
    <col min="14861" max="14861" width="9.140625" style="67"/>
    <col min="14862" max="14862" width="7.28515625" style="67" customWidth="1"/>
    <col min="14863" max="15104" width="9.140625" style="67"/>
    <col min="15105" max="15105" width="6.42578125" style="67" customWidth="1"/>
    <col min="15106" max="15106" width="48.7109375" style="67" customWidth="1"/>
    <col min="15107" max="15107" width="14.7109375" style="67" customWidth="1"/>
    <col min="15108" max="15108" width="16.28515625" style="67" customWidth="1"/>
    <col min="15109" max="15109" width="13.7109375" style="67" customWidth="1"/>
    <col min="15110" max="15110" width="8.42578125" style="67" customWidth="1"/>
    <col min="15111" max="15111" width="11" style="67" customWidth="1"/>
    <col min="15112" max="15114" width="15.140625" style="67" customWidth="1"/>
    <col min="15115" max="15115" width="16.85546875" style="67" customWidth="1"/>
    <col min="15116" max="15116" width="16.5703125" style="67" customWidth="1"/>
    <col min="15117" max="15117" width="9.140625" style="67"/>
    <col min="15118" max="15118" width="7.28515625" style="67" customWidth="1"/>
    <col min="15119" max="15360" width="9.140625" style="67"/>
    <col min="15361" max="15361" width="6.42578125" style="67" customWidth="1"/>
    <col min="15362" max="15362" width="48.7109375" style="67" customWidth="1"/>
    <col min="15363" max="15363" width="14.7109375" style="67" customWidth="1"/>
    <col min="15364" max="15364" width="16.28515625" style="67" customWidth="1"/>
    <col min="15365" max="15365" width="13.7109375" style="67" customWidth="1"/>
    <col min="15366" max="15366" width="8.42578125" style="67" customWidth="1"/>
    <col min="15367" max="15367" width="11" style="67" customWidth="1"/>
    <col min="15368" max="15370" width="15.140625" style="67" customWidth="1"/>
    <col min="15371" max="15371" width="16.85546875" style="67" customWidth="1"/>
    <col min="15372" max="15372" width="16.5703125" style="67" customWidth="1"/>
    <col min="15373" max="15373" width="9.140625" style="67"/>
    <col min="15374" max="15374" width="7.28515625" style="67" customWidth="1"/>
    <col min="15375" max="15616" width="9.140625" style="67"/>
    <col min="15617" max="15617" width="6.42578125" style="67" customWidth="1"/>
    <col min="15618" max="15618" width="48.7109375" style="67" customWidth="1"/>
    <col min="15619" max="15619" width="14.7109375" style="67" customWidth="1"/>
    <col min="15620" max="15620" width="16.28515625" style="67" customWidth="1"/>
    <col min="15621" max="15621" width="13.7109375" style="67" customWidth="1"/>
    <col min="15622" max="15622" width="8.42578125" style="67" customWidth="1"/>
    <col min="15623" max="15623" width="11" style="67" customWidth="1"/>
    <col min="15624" max="15626" width="15.140625" style="67" customWidth="1"/>
    <col min="15627" max="15627" width="16.85546875" style="67" customWidth="1"/>
    <col min="15628" max="15628" width="16.5703125" style="67" customWidth="1"/>
    <col min="15629" max="15629" width="9.140625" style="67"/>
    <col min="15630" max="15630" width="7.28515625" style="67" customWidth="1"/>
    <col min="15631" max="15872" width="9.140625" style="67"/>
    <col min="15873" max="15873" width="6.42578125" style="67" customWidth="1"/>
    <col min="15874" max="15874" width="48.7109375" style="67" customWidth="1"/>
    <col min="15875" max="15875" width="14.7109375" style="67" customWidth="1"/>
    <col min="15876" max="15876" width="16.28515625" style="67" customWidth="1"/>
    <col min="15877" max="15877" width="13.7109375" style="67" customWidth="1"/>
    <col min="15878" max="15878" width="8.42578125" style="67" customWidth="1"/>
    <col min="15879" max="15879" width="11" style="67" customWidth="1"/>
    <col min="15880" max="15882" width="15.140625" style="67" customWidth="1"/>
    <col min="15883" max="15883" width="16.85546875" style="67" customWidth="1"/>
    <col min="15884" max="15884" width="16.5703125" style="67" customWidth="1"/>
    <col min="15885" max="15885" width="9.140625" style="67"/>
    <col min="15886" max="15886" width="7.28515625" style="67" customWidth="1"/>
    <col min="15887" max="16128" width="9.140625" style="67"/>
    <col min="16129" max="16129" width="6.42578125" style="67" customWidth="1"/>
    <col min="16130" max="16130" width="48.7109375" style="67" customWidth="1"/>
    <col min="16131" max="16131" width="14.7109375" style="67" customWidth="1"/>
    <col min="16132" max="16132" width="16.28515625" style="67" customWidth="1"/>
    <col min="16133" max="16133" width="13.7109375" style="67" customWidth="1"/>
    <col min="16134" max="16134" width="8.42578125" style="67" customWidth="1"/>
    <col min="16135" max="16135" width="11" style="67" customWidth="1"/>
    <col min="16136" max="16138" width="15.140625" style="67" customWidth="1"/>
    <col min="16139" max="16139" width="16.85546875" style="67" customWidth="1"/>
    <col min="16140" max="16140" width="16.5703125" style="67" customWidth="1"/>
    <col min="16141" max="16141" width="9.140625" style="67"/>
    <col min="16142" max="16142" width="7.28515625" style="67" customWidth="1"/>
    <col min="16143" max="16384" width="9.140625" style="67"/>
  </cols>
  <sheetData>
    <row r="1" spans="1:12" s="34" customFormat="1" ht="36" customHeight="1" x14ac:dyDescent="0.25">
      <c r="B1" s="1025" t="s">
        <v>1093</v>
      </c>
      <c r="C1" s="1025"/>
      <c r="D1" s="1025"/>
      <c r="E1" s="1025"/>
      <c r="F1" s="1025"/>
      <c r="K1" s="32"/>
      <c r="L1" s="54"/>
    </row>
    <row r="2" spans="1:12" s="34" customFormat="1" ht="18.75" customHeight="1" x14ac:dyDescent="0.25">
      <c r="B2" s="1025" t="s">
        <v>1049</v>
      </c>
      <c r="C2" s="1025"/>
      <c r="D2" s="1025"/>
      <c r="E2" s="1025"/>
      <c r="F2" s="1025"/>
      <c r="K2" s="32"/>
      <c r="L2" s="54"/>
    </row>
    <row r="3" spans="1:12" ht="24.75" customHeight="1" x14ac:dyDescent="0.2"/>
    <row r="4" spans="1:12" ht="25.5" customHeight="1" x14ac:dyDescent="0.2"/>
    <row r="5" spans="1:12" ht="32.25" customHeight="1" x14ac:dyDescent="0.3">
      <c r="A5" s="1026" t="s">
        <v>1050</v>
      </c>
      <c r="B5" s="1026"/>
      <c r="C5" s="1026"/>
      <c r="D5" s="1026"/>
      <c r="E5" s="1026"/>
      <c r="F5" s="1026"/>
      <c r="G5" s="72"/>
      <c r="H5" s="142"/>
      <c r="K5" s="67"/>
      <c r="L5" s="67"/>
    </row>
    <row r="6" spans="1:12" ht="30.75" customHeight="1" x14ac:dyDescent="0.25">
      <c r="A6" s="1046" t="s">
        <v>5651</v>
      </c>
      <c r="B6" s="1046"/>
      <c r="C6" s="1046"/>
      <c r="D6" s="1046"/>
      <c r="E6" s="1046"/>
      <c r="F6" s="1046"/>
      <c r="G6" s="73"/>
      <c r="H6" s="59"/>
      <c r="K6" s="67"/>
      <c r="L6" s="67"/>
    </row>
    <row r="7" spans="1:12" s="75" customFormat="1" ht="27.75" customHeight="1" x14ac:dyDescent="0.25">
      <c r="A7" s="1027" t="s">
        <v>2</v>
      </c>
      <c r="B7" s="1027" t="s">
        <v>549</v>
      </c>
      <c r="C7" s="1028" t="s">
        <v>550</v>
      </c>
      <c r="D7" s="1029"/>
      <c r="E7" s="1030"/>
      <c r="F7" s="1082" t="s">
        <v>630</v>
      </c>
      <c r="G7" s="143"/>
      <c r="H7" s="144"/>
      <c r="K7" s="1028" t="s">
        <v>1051</v>
      </c>
      <c r="L7" s="1030"/>
    </row>
    <row r="8" spans="1:12" s="75" customFormat="1" ht="75.75" customHeight="1" x14ac:dyDescent="0.25">
      <c r="A8" s="1027"/>
      <c r="B8" s="1027"/>
      <c r="C8" s="28" t="s">
        <v>1042</v>
      </c>
      <c r="D8" s="27" t="s">
        <v>885</v>
      </c>
      <c r="E8" s="10" t="s">
        <v>1048</v>
      </c>
      <c r="F8" s="1083"/>
      <c r="G8" s="143" t="s">
        <v>423</v>
      </c>
      <c r="H8" s="144" t="s">
        <v>994</v>
      </c>
      <c r="I8" s="75" t="s">
        <v>1052</v>
      </c>
      <c r="J8" s="75" t="s">
        <v>1053</v>
      </c>
      <c r="K8" s="27" t="s">
        <v>1054</v>
      </c>
      <c r="L8" s="27" t="s">
        <v>469</v>
      </c>
    </row>
    <row r="9" spans="1:12" s="81" customFormat="1" ht="48" customHeight="1" x14ac:dyDescent="0.25">
      <c r="A9" s="53">
        <v>1</v>
      </c>
      <c r="B9" s="109" t="s">
        <v>5175</v>
      </c>
      <c r="C9" s="99"/>
      <c r="D9" s="99"/>
      <c r="E9" s="99">
        <v>900000</v>
      </c>
      <c r="F9" s="145"/>
      <c r="G9" s="146"/>
      <c r="H9" s="146"/>
      <c r="K9" s="139"/>
      <c r="L9" s="139"/>
    </row>
    <row r="10" spans="1:12" s="81" customFormat="1" ht="48" customHeight="1" x14ac:dyDescent="0.25">
      <c r="A10" s="53">
        <v>2</v>
      </c>
      <c r="B10" s="109" t="s">
        <v>5176</v>
      </c>
      <c r="C10" s="99"/>
      <c r="D10" s="99"/>
      <c r="E10" s="99">
        <v>1500000</v>
      </c>
      <c r="F10" s="148"/>
      <c r="G10" s="158"/>
      <c r="H10" s="156"/>
      <c r="I10" s="67"/>
      <c r="J10" s="67"/>
      <c r="K10" s="67"/>
      <c r="L10" s="67"/>
    </row>
    <row r="11" spans="1:12" s="81" customFormat="1" ht="25.5" hidden="1" customHeight="1" x14ac:dyDescent="0.3">
      <c r="A11" s="53"/>
      <c r="B11" s="109"/>
      <c r="C11" s="99"/>
      <c r="D11" s="99"/>
      <c r="E11" s="99"/>
      <c r="F11" s="145"/>
      <c r="G11" s="157"/>
      <c r="H11" s="88"/>
      <c r="I11" s="67"/>
      <c r="J11" s="67"/>
      <c r="K11" s="67"/>
      <c r="L11" s="67"/>
    </row>
    <row r="12" spans="1:12" s="81" customFormat="1" ht="42" hidden="1" customHeight="1" x14ac:dyDescent="0.25">
      <c r="A12" s="53"/>
      <c r="B12" s="109"/>
      <c r="C12" s="99"/>
      <c r="D12" s="99"/>
      <c r="E12" s="99"/>
      <c r="F12" s="149"/>
      <c r="G12" s="89"/>
      <c r="H12" s="89"/>
      <c r="I12" s="67"/>
      <c r="J12" s="67"/>
      <c r="K12" s="89"/>
      <c r="L12" s="89"/>
    </row>
    <row r="13" spans="1:12" s="81" customFormat="1" ht="38.25" hidden="1" customHeight="1" x14ac:dyDescent="0.25">
      <c r="A13" s="53"/>
      <c r="B13" s="109"/>
      <c r="C13" s="99"/>
      <c r="D13" s="99"/>
      <c r="E13" s="99"/>
      <c r="F13" s="149"/>
      <c r="G13" s="89"/>
      <c r="H13" s="89"/>
      <c r="I13" s="67"/>
      <c r="J13" s="67"/>
      <c r="K13" s="89"/>
      <c r="L13" s="89"/>
    </row>
    <row r="14" spans="1:12" s="81" customFormat="1" ht="36" hidden="1" customHeight="1" x14ac:dyDescent="0.25">
      <c r="A14" s="53"/>
      <c r="B14" s="109"/>
      <c r="C14" s="99"/>
      <c r="D14" s="99"/>
      <c r="E14" s="99"/>
      <c r="F14" s="149"/>
      <c r="G14" s="89"/>
      <c r="H14" s="89"/>
      <c r="I14" s="67"/>
      <c r="J14" s="67"/>
      <c r="K14" s="89"/>
      <c r="L14" s="89"/>
    </row>
    <row r="15" spans="1:12" s="81" customFormat="1" ht="24.75" hidden="1" customHeight="1" x14ac:dyDescent="0.3">
      <c r="A15" s="53"/>
      <c r="B15" s="109"/>
      <c r="C15" s="99"/>
      <c r="D15" s="99"/>
      <c r="E15" s="99"/>
      <c r="F15" s="149"/>
      <c r="G15" s="157"/>
      <c r="H15" s="90"/>
      <c r="I15" s="67"/>
      <c r="J15" s="67"/>
      <c r="K15" s="67"/>
      <c r="L15" s="67"/>
    </row>
    <row r="16" spans="1:12" s="81" customFormat="1" ht="24.75" hidden="1" customHeight="1" x14ac:dyDescent="0.25">
      <c r="A16" s="53"/>
      <c r="B16" s="109"/>
      <c r="C16" s="99"/>
      <c r="D16" s="99"/>
      <c r="E16" s="99"/>
      <c r="F16" s="150"/>
      <c r="G16" s="89"/>
      <c r="H16" s="89"/>
      <c r="I16" s="66"/>
      <c r="J16" s="66"/>
      <c r="K16" s="89"/>
      <c r="L16" s="89"/>
    </row>
    <row r="17" spans="1:16" s="81" customFormat="1" ht="24.75" hidden="1" customHeight="1" x14ac:dyDescent="0.25">
      <c r="A17" s="53"/>
      <c r="B17" s="109"/>
      <c r="C17" s="99"/>
      <c r="D17" s="99"/>
      <c r="E17" s="99"/>
      <c r="F17" s="150"/>
      <c r="G17" s="89"/>
      <c r="H17" s="89"/>
      <c r="I17" s="66"/>
      <c r="J17" s="66"/>
      <c r="K17" s="89"/>
      <c r="L17" s="89"/>
    </row>
    <row r="18" spans="1:16" s="81" customFormat="1" ht="34.5" hidden="1" customHeight="1" x14ac:dyDescent="0.25">
      <c r="A18" s="151"/>
      <c r="B18" s="109"/>
      <c r="C18" s="99"/>
      <c r="D18" s="99"/>
      <c r="E18" s="99"/>
      <c r="F18" s="150"/>
      <c r="G18" s="90"/>
      <c r="H18" s="90"/>
      <c r="I18" s="32"/>
      <c r="J18" s="32"/>
      <c r="K18" s="91"/>
      <c r="L18" s="90"/>
    </row>
    <row r="19" spans="1:16" s="81" customFormat="1" ht="27.75" hidden="1" customHeight="1" x14ac:dyDescent="0.2">
      <c r="A19" s="151"/>
      <c r="B19" s="109"/>
      <c r="C19" s="99"/>
      <c r="D19" s="99"/>
      <c r="E19" s="99"/>
      <c r="F19" s="150"/>
      <c r="G19" s="71"/>
      <c r="H19" s="71"/>
      <c r="I19" s="67"/>
      <c r="J19" s="67"/>
      <c r="K19" s="71"/>
      <c r="L19" s="71"/>
    </row>
    <row r="20" spans="1:16" s="81" customFormat="1" ht="27.75" hidden="1" customHeight="1" x14ac:dyDescent="0.2">
      <c r="A20" s="151"/>
      <c r="B20" s="109"/>
      <c r="C20" s="99"/>
      <c r="D20" s="99"/>
      <c r="E20" s="99"/>
      <c r="F20" s="150"/>
      <c r="G20" s="71"/>
      <c r="H20" s="71"/>
      <c r="I20" s="67"/>
      <c r="J20" s="67"/>
      <c r="K20" s="71"/>
      <c r="L20" s="71"/>
    </row>
    <row r="21" spans="1:16" s="81" customFormat="1" ht="20.25" customHeight="1" x14ac:dyDescent="0.2">
      <c r="A21" s="152"/>
      <c r="B21" s="153"/>
      <c r="C21" s="136"/>
      <c r="D21" s="139"/>
      <c r="E21" s="139"/>
      <c r="F21" s="154"/>
      <c r="G21" s="71"/>
      <c r="H21" s="71"/>
      <c r="I21" s="67"/>
      <c r="J21" s="67"/>
      <c r="K21" s="71"/>
      <c r="L21" s="71"/>
    </row>
    <row r="22" spans="1:16" s="66" customFormat="1" ht="18.75" x14ac:dyDescent="0.3">
      <c r="A22" s="155"/>
      <c r="C22" s="1084" t="s">
        <v>5684</v>
      </c>
      <c r="D22" s="1084"/>
      <c r="E22" s="1084"/>
      <c r="F22" s="1084"/>
      <c r="G22" s="71"/>
      <c r="H22" s="71"/>
      <c r="I22" s="67"/>
      <c r="J22" s="67"/>
      <c r="K22" s="71"/>
      <c r="L22" s="71"/>
      <c r="M22" s="67"/>
      <c r="N22" s="67"/>
      <c r="O22" s="67"/>
      <c r="P22" s="67"/>
    </row>
    <row r="23" spans="1:16" s="66" customFormat="1" ht="18.75" x14ac:dyDescent="0.3">
      <c r="A23" s="1006" t="s">
        <v>463</v>
      </c>
      <c r="B23" s="1006"/>
      <c r="C23" s="1085" t="s">
        <v>44</v>
      </c>
      <c r="D23" s="1085"/>
      <c r="E23" s="1085"/>
      <c r="F23" s="1085"/>
      <c r="G23" s="71"/>
      <c r="H23" s="71"/>
      <c r="I23" s="67"/>
      <c r="J23" s="67"/>
      <c r="K23" s="71"/>
      <c r="L23" s="71"/>
      <c r="M23" s="67"/>
      <c r="N23" s="67"/>
      <c r="O23" s="67"/>
      <c r="P23" s="67"/>
    </row>
    <row r="24" spans="1:16" s="66" customFormat="1" ht="26.25" customHeight="1" x14ac:dyDescent="0.25">
      <c r="B24" s="112"/>
      <c r="C24" s="140"/>
      <c r="D24" s="89"/>
      <c r="E24" s="89"/>
      <c r="F24" s="89"/>
      <c r="G24" s="71"/>
      <c r="H24" s="71"/>
      <c r="I24" s="67"/>
      <c r="J24" s="67"/>
      <c r="K24" s="71"/>
      <c r="L24" s="71"/>
      <c r="M24" s="67"/>
      <c r="N24" s="67"/>
      <c r="O24" s="67"/>
      <c r="P24" s="67"/>
    </row>
    <row r="25" spans="1:16" s="66" customFormat="1" ht="26.25" customHeight="1" x14ac:dyDescent="0.25">
      <c r="B25" s="112"/>
      <c r="C25" s="140"/>
      <c r="D25" s="89"/>
      <c r="E25" s="89"/>
      <c r="F25" s="89"/>
      <c r="G25" s="71"/>
      <c r="H25" s="71"/>
      <c r="I25" s="67"/>
      <c r="J25" s="67"/>
      <c r="K25" s="71"/>
      <c r="L25" s="71"/>
      <c r="M25" s="67"/>
      <c r="N25" s="67"/>
      <c r="O25" s="67"/>
      <c r="P25" s="67"/>
    </row>
    <row r="26" spans="1:16" s="66" customFormat="1" ht="26.25" customHeight="1" x14ac:dyDescent="0.25">
      <c r="B26" s="112"/>
      <c r="C26" s="140"/>
      <c r="D26" s="89"/>
      <c r="E26" s="89"/>
      <c r="F26" s="89"/>
      <c r="G26" s="71"/>
      <c r="H26" s="71"/>
      <c r="I26" s="67"/>
      <c r="J26" s="67"/>
      <c r="K26" s="71"/>
      <c r="L26" s="71"/>
      <c r="M26" s="67"/>
      <c r="N26" s="67"/>
      <c r="O26" s="67"/>
      <c r="P26" s="67"/>
    </row>
    <row r="27" spans="1:16" s="32" customFormat="1" ht="18.75" x14ac:dyDescent="0.3">
      <c r="A27" s="1006" t="s">
        <v>431</v>
      </c>
      <c r="B27" s="1006"/>
      <c r="C27" s="1085" t="s">
        <v>5177</v>
      </c>
      <c r="D27" s="1085"/>
      <c r="E27" s="1085"/>
      <c r="F27" s="1085"/>
      <c r="G27" s="71"/>
      <c r="H27" s="71"/>
      <c r="I27" s="67"/>
      <c r="J27" s="67"/>
      <c r="K27" s="71"/>
      <c r="L27" s="71"/>
      <c r="M27" s="67"/>
      <c r="N27" s="67"/>
      <c r="O27" s="67"/>
      <c r="P27" s="67"/>
    </row>
    <row r="28" spans="1:16" s="66" customFormat="1" ht="15.75" x14ac:dyDescent="0.25">
      <c r="C28" s="140"/>
      <c r="D28" s="89"/>
      <c r="E28" s="89"/>
      <c r="F28" s="89"/>
      <c r="G28" s="71"/>
      <c r="H28" s="71"/>
      <c r="I28" s="67"/>
      <c r="J28" s="67"/>
      <c r="K28" s="71"/>
      <c r="L28" s="71"/>
    </row>
    <row r="29" spans="1:16" s="66" customFormat="1" ht="15.75" x14ac:dyDescent="0.25">
      <c r="C29" s="140"/>
      <c r="D29" s="89"/>
      <c r="E29" s="89"/>
      <c r="F29" s="89"/>
      <c r="G29" s="71"/>
      <c r="H29" s="71"/>
      <c r="I29" s="67"/>
      <c r="J29" s="67"/>
      <c r="K29" s="71"/>
      <c r="L29" s="71"/>
    </row>
    <row r="30" spans="1:16" s="32" customFormat="1" ht="15.75" x14ac:dyDescent="0.25">
      <c r="C30" s="141"/>
      <c r="D30" s="90"/>
      <c r="E30" s="90"/>
      <c r="F30" s="90"/>
      <c r="G30" s="71"/>
      <c r="H30" s="71"/>
      <c r="I30" s="67"/>
      <c r="J30" s="67"/>
      <c r="K30" s="71"/>
      <c r="L30" s="71"/>
    </row>
  </sheetData>
  <mergeCells count="14">
    <mergeCell ref="B1:F1"/>
    <mergeCell ref="B2:F2"/>
    <mergeCell ref="A5:F5"/>
    <mergeCell ref="A6:F6"/>
    <mergeCell ref="A7:A8"/>
    <mergeCell ref="B7:B8"/>
    <mergeCell ref="C7:E7"/>
    <mergeCell ref="F7:F8"/>
    <mergeCell ref="K7:L7"/>
    <mergeCell ref="C22:F22"/>
    <mergeCell ref="A23:B23"/>
    <mergeCell ref="C23:F23"/>
    <mergeCell ref="A27:B27"/>
    <mergeCell ref="C27:F27"/>
  </mergeCells>
  <pageMargins left="0.25" right="0.13" top="0.24" bottom="0.28000000000000003" header="0.17" footer="0.16"/>
  <pageSetup paperSize="9" orientation="portrait" horizontalDpi="180" verticalDpi="18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76"/>
  <sheetViews>
    <sheetView workbookViewId="0">
      <selection activeCell="B16" sqref="B16"/>
    </sheetView>
  </sheetViews>
  <sheetFormatPr defaultRowHeight="15" x14ac:dyDescent="0.25"/>
  <cols>
    <col min="1" max="1" width="6.5703125" style="161" bestFit="1" customWidth="1"/>
    <col min="2" max="2" width="52.7109375" style="161" customWidth="1"/>
    <col min="3" max="3" width="13.28515625" style="112" customWidth="1"/>
    <col min="4" max="5" width="13.28515625" style="161" customWidth="1"/>
    <col min="6" max="6" width="14.140625" style="161" customWidth="1"/>
    <col min="7" max="7" width="13.85546875" style="161" hidden="1" customWidth="1"/>
    <col min="8" max="8" width="13.85546875" style="161" customWidth="1"/>
    <col min="9" max="9" width="19.7109375" style="161" customWidth="1"/>
    <col min="10" max="10" width="15.28515625" style="112" customWidth="1"/>
    <col min="11" max="11" width="16.42578125" style="161" customWidth="1"/>
    <col min="12" max="12" width="14.140625" style="161" customWidth="1"/>
    <col min="13" max="256" width="9.140625" style="161"/>
    <col min="257" max="257" width="6.5703125" style="161" bestFit="1" customWidth="1"/>
    <col min="258" max="258" width="64.85546875" style="161" customWidth="1"/>
    <col min="259" max="259" width="15.28515625" style="161" customWidth="1"/>
    <col min="260" max="260" width="16.42578125" style="161" customWidth="1"/>
    <col min="261" max="262" width="14.140625" style="161" customWidth="1"/>
    <col min="263" max="263" width="0" style="161" hidden="1" customWidth="1"/>
    <col min="264" max="264" width="13.85546875" style="161" customWidth="1"/>
    <col min="265" max="265" width="19.7109375" style="161" customWidth="1"/>
    <col min="266" max="266" width="15.28515625" style="161" customWidth="1"/>
    <col min="267" max="267" width="16.42578125" style="161" customWidth="1"/>
    <col min="268" max="268" width="14.140625" style="161" customWidth="1"/>
    <col min="269" max="512" width="9.140625" style="161"/>
    <col min="513" max="513" width="6.5703125" style="161" bestFit="1" customWidth="1"/>
    <col min="514" max="514" width="64.85546875" style="161" customWidth="1"/>
    <col min="515" max="515" width="15.28515625" style="161" customWidth="1"/>
    <col min="516" max="516" width="16.42578125" style="161" customWidth="1"/>
    <col min="517" max="518" width="14.140625" style="161" customWidth="1"/>
    <col min="519" max="519" width="0" style="161" hidden="1" customWidth="1"/>
    <col min="520" max="520" width="13.85546875" style="161" customWidth="1"/>
    <col min="521" max="521" width="19.7109375" style="161" customWidth="1"/>
    <col min="522" max="522" width="15.28515625" style="161" customWidth="1"/>
    <col min="523" max="523" width="16.42578125" style="161" customWidth="1"/>
    <col min="524" max="524" width="14.140625" style="161" customWidth="1"/>
    <col min="525" max="768" width="9.140625" style="161"/>
    <col min="769" max="769" width="6.5703125" style="161" bestFit="1" customWidth="1"/>
    <col min="770" max="770" width="64.85546875" style="161" customWidth="1"/>
    <col min="771" max="771" width="15.28515625" style="161" customWidth="1"/>
    <col min="772" max="772" width="16.42578125" style="161" customWidth="1"/>
    <col min="773" max="774" width="14.140625" style="161" customWidth="1"/>
    <col min="775" max="775" width="0" style="161" hidden="1" customWidth="1"/>
    <col min="776" max="776" width="13.85546875" style="161" customWidth="1"/>
    <col min="777" max="777" width="19.7109375" style="161" customWidth="1"/>
    <col min="778" max="778" width="15.28515625" style="161" customWidth="1"/>
    <col min="779" max="779" width="16.42578125" style="161" customWidth="1"/>
    <col min="780" max="780" width="14.140625" style="161" customWidth="1"/>
    <col min="781" max="1024" width="9.140625" style="161"/>
    <col min="1025" max="1025" width="6.5703125" style="161" bestFit="1" customWidth="1"/>
    <col min="1026" max="1026" width="64.85546875" style="161" customWidth="1"/>
    <col min="1027" max="1027" width="15.28515625" style="161" customWidth="1"/>
    <col min="1028" max="1028" width="16.42578125" style="161" customWidth="1"/>
    <col min="1029" max="1030" width="14.140625" style="161" customWidth="1"/>
    <col min="1031" max="1031" width="0" style="161" hidden="1" customWidth="1"/>
    <col min="1032" max="1032" width="13.85546875" style="161" customWidth="1"/>
    <col min="1033" max="1033" width="19.7109375" style="161" customWidth="1"/>
    <col min="1034" max="1034" width="15.28515625" style="161" customWidth="1"/>
    <col min="1035" max="1035" width="16.42578125" style="161" customWidth="1"/>
    <col min="1036" max="1036" width="14.140625" style="161" customWidth="1"/>
    <col min="1037" max="1280" width="9.140625" style="161"/>
    <col min="1281" max="1281" width="6.5703125" style="161" bestFit="1" customWidth="1"/>
    <col min="1282" max="1282" width="64.85546875" style="161" customWidth="1"/>
    <col min="1283" max="1283" width="15.28515625" style="161" customWidth="1"/>
    <col min="1284" max="1284" width="16.42578125" style="161" customWidth="1"/>
    <col min="1285" max="1286" width="14.140625" style="161" customWidth="1"/>
    <col min="1287" max="1287" width="0" style="161" hidden="1" customWidth="1"/>
    <col min="1288" max="1288" width="13.85546875" style="161" customWidth="1"/>
    <col min="1289" max="1289" width="19.7109375" style="161" customWidth="1"/>
    <col min="1290" max="1290" width="15.28515625" style="161" customWidth="1"/>
    <col min="1291" max="1291" width="16.42578125" style="161" customWidth="1"/>
    <col min="1292" max="1292" width="14.140625" style="161" customWidth="1"/>
    <col min="1293" max="1536" width="9.140625" style="161"/>
    <col min="1537" max="1537" width="6.5703125" style="161" bestFit="1" customWidth="1"/>
    <col min="1538" max="1538" width="64.85546875" style="161" customWidth="1"/>
    <col min="1539" max="1539" width="15.28515625" style="161" customWidth="1"/>
    <col min="1540" max="1540" width="16.42578125" style="161" customWidth="1"/>
    <col min="1541" max="1542" width="14.140625" style="161" customWidth="1"/>
    <col min="1543" max="1543" width="0" style="161" hidden="1" customWidth="1"/>
    <col min="1544" max="1544" width="13.85546875" style="161" customWidth="1"/>
    <col min="1545" max="1545" width="19.7109375" style="161" customWidth="1"/>
    <col min="1546" max="1546" width="15.28515625" style="161" customWidth="1"/>
    <col min="1547" max="1547" width="16.42578125" style="161" customWidth="1"/>
    <col min="1548" max="1548" width="14.140625" style="161" customWidth="1"/>
    <col min="1549" max="1792" width="9.140625" style="161"/>
    <col min="1793" max="1793" width="6.5703125" style="161" bestFit="1" customWidth="1"/>
    <col min="1794" max="1794" width="64.85546875" style="161" customWidth="1"/>
    <col min="1795" max="1795" width="15.28515625" style="161" customWidth="1"/>
    <col min="1796" max="1796" width="16.42578125" style="161" customWidth="1"/>
    <col min="1797" max="1798" width="14.140625" style="161" customWidth="1"/>
    <col min="1799" max="1799" width="0" style="161" hidden="1" customWidth="1"/>
    <col min="1800" max="1800" width="13.85546875" style="161" customWidth="1"/>
    <col min="1801" max="1801" width="19.7109375" style="161" customWidth="1"/>
    <col min="1802" max="1802" width="15.28515625" style="161" customWidth="1"/>
    <col min="1803" max="1803" width="16.42578125" style="161" customWidth="1"/>
    <col min="1804" max="1804" width="14.140625" style="161" customWidth="1"/>
    <col min="1805" max="2048" width="9.140625" style="161"/>
    <col min="2049" max="2049" width="6.5703125" style="161" bestFit="1" customWidth="1"/>
    <col min="2050" max="2050" width="64.85546875" style="161" customWidth="1"/>
    <col min="2051" max="2051" width="15.28515625" style="161" customWidth="1"/>
    <col min="2052" max="2052" width="16.42578125" style="161" customWidth="1"/>
    <col min="2053" max="2054" width="14.140625" style="161" customWidth="1"/>
    <col min="2055" max="2055" width="0" style="161" hidden="1" customWidth="1"/>
    <col min="2056" max="2056" width="13.85546875" style="161" customWidth="1"/>
    <col min="2057" max="2057" width="19.7109375" style="161" customWidth="1"/>
    <col min="2058" max="2058" width="15.28515625" style="161" customWidth="1"/>
    <col min="2059" max="2059" width="16.42578125" style="161" customWidth="1"/>
    <col min="2060" max="2060" width="14.140625" style="161" customWidth="1"/>
    <col min="2061" max="2304" width="9.140625" style="161"/>
    <col min="2305" max="2305" width="6.5703125" style="161" bestFit="1" customWidth="1"/>
    <col min="2306" max="2306" width="64.85546875" style="161" customWidth="1"/>
    <col min="2307" max="2307" width="15.28515625" style="161" customWidth="1"/>
    <col min="2308" max="2308" width="16.42578125" style="161" customWidth="1"/>
    <col min="2309" max="2310" width="14.140625" style="161" customWidth="1"/>
    <col min="2311" max="2311" width="0" style="161" hidden="1" customWidth="1"/>
    <col min="2312" max="2312" width="13.85546875" style="161" customWidth="1"/>
    <col min="2313" max="2313" width="19.7109375" style="161" customWidth="1"/>
    <col min="2314" max="2314" width="15.28515625" style="161" customWidth="1"/>
    <col min="2315" max="2315" width="16.42578125" style="161" customWidth="1"/>
    <col min="2316" max="2316" width="14.140625" style="161" customWidth="1"/>
    <col min="2317" max="2560" width="9.140625" style="161"/>
    <col min="2561" max="2561" width="6.5703125" style="161" bestFit="1" customWidth="1"/>
    <col min="2562" max="2562" width="64.85546875" style="161" customWidth="1"/>
    <col min="2563" max="2563" width="15.28515625" style="161" customWidth="1"/>
    <col min="2564" max="2564" width="16.42578125" style="161" customWidth="1"/>
    <col min="2565" max="2566" width="14.140625" style="161" customWidth="1"/>
    <col min="2567" max="2567" width="0" style="161" hidden="1" customWidth="1"/>
    <col min="2568" max="2568" width="13.85546875" style="161" customWidth="1"/>
    <col min="2569" max="2569" width="19.7109375" style="161" customWidth="1"/>
    <col min="2570" max="2570" width="15.28515625" style="161" customWidth="1"/>
    <col min="2571" max="2571" width="16.42578125" style="161" customWidth="1"/>
    <col min="2572" max="2572" width="14.140625" style="161" customWidth="1"/>
    <col min="2573" max="2816" width="9.140625" style="161"/>
    <col min="2817" max="2817" width="6.5703125" style="161" bestFit="1" customWidth="1"/>
    <col min="2818" max="2818" width="64.85546875" style="161" customWidth="1"/>
    <col min="2819" max="2819" width="15.28515625" style="161" customWidth="1"/>
    <col min="2820" max="2820" width="16.42578125" style="161" customWidth="1"/>
    <col min="2821" max="2822" width="14.140625" style="161" customWidth="1"/>
    <col min="2823" max="2823" width="0" style="161" hidden="1" customWidth="1"/>
    <col min="2824" max="2824" width="13.85546875" style="161" customWidth="1"/>
    <col min="2825" max="2825" width="19.7109375" style="161" customWidth="1"/>
    <col min="2826" max="2826" width="15.28515625" style="161" customWidth="1"/>
    <col min="2827" max="2827" width="16.42578125" style="161" customWidth="1"/>
    <col min="2828" max="2828" width="14.140625" style="161" customWidth="1"/>
    <col min="2829" max="3072" width="9.140625" style="161"/>
    <col min="3073" max="3073" width="6.5703125" style="161" bestFit="1" customWidth="1"/>
    <col min="3074" max="3074" width="64.85546875" style="161" customWidth="1"/>
    <col min="3075" max="3075" width="15.28515625" style="161" customWidth="1"/>
    <col min="3076" max="3076" width="16.42578125" style="161" customWidth="1"/>
    <col min="3077" max="3078" width="14.140625" style="161" customWidth="1"/>
    <col min="3079" max="3079" width="0" style="161" hidden="1" customWidth="1"/>
    <col min="3080" max="3080" width="13.85546875" style="161" customWidth="1"/>
    <col min="3081" max="3081" width="19.7109375" style="161" customWidth="1"/>
    <col min="3082" max="3082" width="15.28515625" style="161" customWidth="1"/>
    <col min="3083" max="3083" width="16.42578125" style="161" customWidth="1"/>
    <col min="3084" max="3084" width="14.140625" style="161" customWidth="1"/>
    <col min="3085" max="3328" width="9.140625" style="161"/>
    <col min="3329" max="3329" width="6.5703125" style="161" bestFit="1" customWidth="1"/>
    <col min="3330" max="3330" width="64.85546875" style="161" customWidth="1"/>
    <col min="3331" max="3331" width="15.28515625" style="161" customWidth="1"/>
    <col min="3332" max="3332" width="16.42578125" style="161" customWidth="1"/>
    <col min="3333" max="3334" width="14.140625" style="161" customWidth="1"/>
    <col min="3335" max="3335" width="0" style="161" hidden="1" customWidth="1"/>
    <col min="3336" max="3336" width="13.85546875" style="161" customWidth="1"/>
    <col min="3337" max="3337" width="19.7109375" style="161" customWidth="1"/>
    <col min="3338" max="3338" width="15.28515625" style="161" customWidth="1"/>
    <col min="3339" max="3339" width="16.42578125" style="161" customWidth="1"/>
    <col min="3340" max="3340" width="14.140625" style="161" customWidth="1"/>
    <col min="3341" max="3584" width="9.140625" style="161"/>
    <col min="3585" max="3585" width="6.5703125" style="161" bestFit="1" customWidth="1"/>
    <col min="3586" max="3586" width="64.85546875" style="161" customWidth="1"/>
    <col min="3587" max="3587" width="15.28515625" style="161" customWidth="1"/>
    <col min="3588" max="3588" width="16.42578125" style="161" customWidth="1"/>
    <col min="3589" max="3590" width="14.140625" style="161" customWidth="1"/>
    <col min="3591" max="3591" width="0" style="161" hidden="1" customWidth="1"/>
    <col min="3592" max="3592" width="13.85546875" style="161" customWidth="1"/>
    <col min="3593" max="3593" width="19.7109375" style="161" customWidth="1"/>
    <col min="3594" max="3594" width="15.28515625" style="161" customWidth="1"/>
    <col min="3595" max="3595" width="16.42578125" style="161" customWidth="1"/>
    <col min="3596" max="3596" width="14.140625" style="161" customWidth="1"/>
    <col min="3597" max="3840" width="9.140625" style="161"/>
    <col min="3841" max="3841" width="6.5703125" style="161" bestFit="1" customWidth="1"/>
    <col min="3842" max="3842" width="64.85546875" style="161" customWidth="1"/>
    <col min="3843" max="3843" width="15.28515625" style="161" customWidth="1"/>
    <col min="3844" max="3844" width="16.42578125" style="161" customWidth="1"/>
    <col min="3845" max="3846" width="14.140625" style="161" customWidth="1"/>
    <col min="3847" max="3847" width="0" style="161" hidden="1" customWidth="1"/>
    <col min="3848" max="3848" width="13.85546875" style="161" customWidth="1"/>
    <col min="3849" max="3849" width="19.7109375" style="161" customWidth="1"/>
    <col min="3850" max="3850" width="15.28515625" style="161" customWidth="1"/>
    <col min="3851" max="3851" width="16.42578125" style="161" customWidth="1"/>
    <col min="3852" max="3852" width="14.140625" style="161" customWidth="1"/>
    <col min="3853" max="4096" width="9.140625" style="161"/>
    <col min="4097" max="4097" width="6.5703125" style="161" bestFit="1" customWidth="1"/>
    <col min="4098" max="4098" width="64.85546875" style="161" customWidth="1"/>
    <col min="4099" max="4099" width="15.28515625" style="161" customWidth="1"/>
    <col min="4100" max="4100" width="16.42578125" style="161" customWidth="1"/>
    <col min="4101" max="4102" width="14.140625" style="161" customWidth="1"/>
    <col min="4103" max="4103" width="0" style="161" hidden="1" customWidth="1"/>
    <col min="4104" max="4104" width="13.85546875" style="161" customWidth="1"/>
    <col min="4105" max="4105" width="19.7109375" style="161" customWidth="1"/>
    <col min="4106" max="4106" width="15.28515625" style="161" customWidth="1"/>
    <col min="4107" max="4107" width="16.42578125" style="161" customWidth="1"/>
    <col min="4108" max="4108" width="14.140625" style="161" customWidth="1"/>
    <col min="4109" max="4352" width="9.140625" style="161"/>
    <col min="4353" max="4353" width="6.5703125" style="161" bestFit="1" customWidth="1"/>
    <col min="4354" max="4354" width="64.85546875" style="161" customWidth="1"/>
    <col min="4355" max="4355" width="15.28515625" style="161" customWidth="1"/>
    <col min="4356" max="4356" width="16.42578125" style="161" customWidth="1"/>
    <col min="4357" max="4358" width="14.140625" style="161" customWidth="1"/>
    <col min="4359" max="4359" width="0" style="161" hidden="1" customWidth="1"/>
    <col min="4360" max="4360" width="13.85546875" style="161" customWidth="1"/>
    <col min="4361" max="4361" width="19.7109375" style="161" customWidth="1"/>
    <col min="4362" max="4362" width="15.28515625" style="161" customWidth="1"/>
    <col min="4363" max="4363" width="16.42578125" style="161" customWidth="1"/>
    <col min="4364" max="4364" width="14.140625" style="161" customWidth="1"/>
    <col min="4365" max="4608" width="9.140625" style="161"/>
    <col min="4609" max="4609" width="6.5703125" style="161" bestFit="1" customWidth="1"/>
    <col min="4610" max="4610" width="64.85546875" style="161" customWidth="1"/>
    <col min="4611" max="4611" width="15.28515625" style="161" customWidth="1"/>
    <col min="4612" max="4612" width="16.42578125" style="161" customWidth="1"/>
    <col min="4613" max="4614" width="14.140625" style="161" customWidth="1"/>
    <col min="4615" max="4615" width="0" style="161" hidden="1" customWidth="1"/>
    <col min="4616" max="4616" width="13.85546875" style="161" customWidth="1"/>
    <col min="4617" max="4617" width="19.7109375" style="161" customWidth="1"/>
    <col min="4618" max="4618" width="15.28515625" style="161" customWidth="1"/>
    <col min="4619" max="4619" width="16.42578125" style="161" customWidth="1"/>
    <col min="4620" max="4620" width="14.140625" style="161" customWidth="1"/>
    <col min="4621" max="4864" width="9.140625" style="161"/>
    <col min="4865" max="4865" width="6.5703125" style="161" bestFit="1" customWidth="1"/>
    <col min="4866" max="4866" width="64.85546875" style="161" customWidth="1"/>
    <col min="4867" max="4867" width="15.28515625" style="161" customWidth="1"/>
    <col min="4868" max="4868" width="16.42578125" style="161" customWidth="1"/>
    <col min="4869" max="4870" width="14.140625" style="161" customWidth="1"/>
    <col min="4871" max="4871" width="0" style="161" hidden="1" customWidth="1"/>
    <col min="4872" max="4872" width="13.85546875" style="161" customWidth="1"/>
    <col min="4873" max="4873" width="19.7109375" style="161" customWidth="1"/>
    <col min="4874" max="4874" width="15.28515625" style="161" customWidth="1"/>
    <col min="4875" max="4875" width="16.42578125" style="161" customWidth="1"/>
    <col min="4876" max="4876" width="14.140625" style="161" customWidth="1"/>
    <col min="4877" max="5120" width="9.140625" style="161"/>
    <col min="5121" max="5121" width="6.5703125" style="161" bestFit="1" customWidth="1"/>
    <col min="5122" max="5122" width="64.85546875" style="161" customWidth="1"/>
    <col min="5123" max="5123" width="15.28515625" style="161" customWidth="1"/>
    <col min="5124" max="5124" width="16.42578125" style="161" customWidth="1"/>
    <col min="5125" max="5126" width="14.140625" style="161" customWidth="1"/>
    <col min="5127" max="5127" width="0" style="161" hidden="1" customWidth="1"/>
    <col min="5128" max="5128" width="13.85546875" style="161" customWidth="1"/>
    <col min="5129" max="5129" width="19.7109375" style="161" customWidth="1"/>
    <col min="5130" max="5130" width="15.28515625" style="161" customWidth="1"/>
    <col min="5131" max="5131" width="16.42578125" style="161" customWidth="1"/>
    <col min="5132" max="5132" width="14.140625" style="161" customWidth="1"/>
    <col min="5133" max="5376" width="9.140625" style="161"/>
    <col min="5377" max="5377" width="6.5703125" style="161" bestFit="1" customWidth="1"/>
    <col min="5378" max="5378" width="64.85546875" style="161" customWidth="1"/>
    <col min="5379" max="5379" width="15.28515625" style="161" customWidth="1"/>
    <col min="5380" max="5380" width="16.42578125" style="161" customWidth="1"/>
    <col min="5381" max="5382" width="14.140625" style="161" customWidth="1"/>
    <col min="5383" max="5383" width="0" style="161" hidden="1" customWidth="1"/>
    <col min="5384" max="5384" width="13.85546875" style="161" customWidth="1"/>
    <col min="5385" max="5385" width="19.7109375" style="161" customWidth="1"/>
    <col min="5386" max="5386" width="15.28515625" style="161" customWidth="1"/>
    <col min="5387" max="5387" width="16.42578125" style="161" customWidth="1"/>
    <col min="5388" max="5388" width="14.140625" style="161" customWidth="1"/>
    <col min="5389" max="5632" width="9.140625" style="161"/>
    <col min="5633" max="5633" width="6.5703125" style="161" bestFit="1" customWidth="1"/>
    <col min="5634" max="5634" width="64.85546875" style="161" customWidth="1"/>
    <col min="5635" max="5635" width="15.28515625" style="161" customWidth="1"/>
    <col min="5636" max="5636" width="16.42578125" style="161" customWidth="1"/>
    <col min="5637" max="5638" width="14.140625" style="161" customWidth="1"/>
    <col min="5639" max="5639" width="0" style="161" hidden="1" customWidth="1"/>
    <col min="5640" max="5640" width="13.85546875" style="161" customWidth="1"/>
    <col min="5641" max="5641" width="19.7109375" style="161" customWidth="1"/>
    <col min="5642" max="5642" width="15.28515625" style="161" customWidth="1"/>
    <col min="5643" max="5643" width="16.42578125" style="161" customWidth="1"/>
    <col min="5644" max="5644" width="14.140625" style="161" customWidth="1"/>
    <col min="5645" max="5888" width="9.140625" style="161"/>
    <col min="5889" max="5889" width="6.5703125" style="161" bestFit="1" customWidth="1"/>
    <col min="5890" max="5890" width="64.85546875" style="161" customWidth="1"/>
    <col min="5891" max="5891" width="15.28515625" style="161" customWidth="1"/>
    <col min="5892" max="5892" width="16.42578125" style="161" customWidth="1"/>
    <col min="5893" max="5894" width="14.140625" style="161" customWidth="1"/>
    <col min="5895" max="5895" width="0" style="161" hidden="1" customWidth="1"/>
    <col min="5896" max="5896" width="13.85546875" style="161" customWidth="1"/>
    <col min="5897" max="5897" width="19.7109375" style="161" customWidth="1"/>
    <col min="5898" max="5898" width="15.28515625" style="161" customWidth="1"/>
    <col min="5899" max="5899" width="16.42578125" style="161" customWidth="1"/>
    <col min="5900" max="5900" width="14.140625" style="161" customWidth="1"/>
    <col min="5901" max="6144" width="9.140625" style="161"/>
    <col min="6145" max="6145" width="6.5703125" style="161" bestFit="1" customWidth="1"/>
    <col min="6146" max="6146" width="64.85546875" style="161" customWidth="1"/>
    <col min="6147" max="6147" width="15.28515625" style="161" customWidth="1"/>
    <col min="6148" max="6148" width="16.42578125" style="161" customWidth="1"/>
    <col min="6149" max="6150" width="14.140625" style="161" customWidth="1"/>
    <col min="6151" max="6151" width="0" style="161" hidden="1" customWidth="1"/>
    <col min="6152" max="6152" width="13.85546875" style="161" customWidth="1"/>
    <col min="6153" max="6153" width="19.7109375" style="161" customWidth="1"/>
    <col min="6154" max="6154" width="15.28515625" style="161" customWidth="1"/>
    <col min="6155" max="6155" width="16.42578125" style="161" customWidth="1"/>
    <col min="6156" max="6156" width="14.140625" style="161" customWidth="1"/>
    <col min="6157" max="6400" width="9.140625" style="161"/>
    <col min="6401" max="6401" width="6.5703125" style="161" bestFit="1" customWidth="1"/>
    <col min="6402" max="6402" width="64.85546875" style="161" customWidth="1"/>
    <col min="6403" max="6403" width="15.28515625" style="161" customWidth="1"/>
    <col min="6404" max="6404" width="16.42578125" style="161" customWidth="1"/>
    <col min="6405" max="6406" width="14.140625" style="161" customWidth="1"/>
    <col min="6407" max="6407" width="0" style="161" hidden="1" customWidth="1"/>
    <col min="6408" max="6408" width="13.85546875" style="161" customWidth="1"/>
    <col min="6409" max="6409" width="19.7109375" style="161" customWidth="1"/>
    <col min="6410" max="6410" width="15.28515625" style="161" customWidth="1"/>
    <col min="6411" max="6411" width="16.42578125" style="161" customWidth="1"/>
    <col min="6412" max="6412" width="14.140625" style="161" customWidth="1"/>
    <col min="6413" max="6656" width="9.140625" style="161"/>
    <col min="6657" max="6657" width="6.5703125" style="161" bestFit="1" customWidth="1"/>
    <col min="6658" max="6658" width="64.85546875" style="161" customWidth="1"/>
    <col min="6659" max="6659" width="15.28515625" style="161" customWidth="1"/>
    <col min="6660" max="6660" width="16.42578125" style="161" customWidth="1"/>
    <col min="6661" max="6662" width="14.140625" style="161" customWidth="1"/>
    <col min="6663" max="6663" width="0" style="161" hidden="1" customWidth="1"/>
    <col min="6664" max="6664" width="13.85546875" style="161" customWidth="1"/>
    <col min="6665" max="6665" width="19.7109375" style="161" customWidth="1"/>
    <col min="6666" max="6666" width="15.28515625" style="161" customWidth="1"/>
    <col min="6667" max="6667" width="16.42578125" style="161" customWidth="1"/>
    <col min="6668" max="6668" width="14.140625" style="161" customWidth="1"/>
    <col min="6669" max="6912" width="9.140625" style="161"/>
    <col min="6913" max="6913" width="6.5703125" style="161" bestFit="1" customWidth="1"/>
    <col min="6914" max="6914" width="64.85546875" style="161" customWidth="1"/>
    <col min="6915" max="6915" width="15.28515625" style="161" customWidth="1"/>
    <col min="6916" max="6916" width="16.42578125" style="161" customWidth="1"/>
    <col min="6917" max="6918" width="14.140625" style="161" customWidth="1"/>
    <col min="6919" max="6919" width="0" style="161" hidden="1" customWidth="1"/>
    <col min="6920" max="6920" width="13.85546875" style="161" customWidth="1"/>
    <col min="6921" max="6921" width="19.7109375" style="161" customWidth="1"/>
    <col min="6922" max="6922" width="15.28515625" style="161" customWidth="1"/>
    <col min="6923" max="6923" width="16.42578125" style="161" customWidth="1"/>
    <col min="6924" max="6924" width="14.140625" style="161" customWidth="1"/>
    <col min="6925" max="7168" width="9.140625" style="161"/>
    <col min="7169" max="7169" width="6.5703125" style="161" bestFit="1" customWidth="1"/>
    <col min="7170" max="7170" width="64.85546875" style="161" customWidth="1"/>
    <col min="7171" max="7171" width="15.28515625" style="161" customWidth="1"/>
    <col min="7172" max="7172" width="16.42578125" style="161" customWidth="1"/>
    <col min="7173" max="7174" width="14.140625" style="161" customWidth="1"/>
    <col min="7175" max="7175" width="0" style="161" hidden="1" customWidth="1"/>
    <col min="7176" max="7176" width="13.85546875" style="161" customWidth="1"/>
    <col min="7177" max="7177" width="19.7109375" style="161" customWidth="1"/>
    <col min="7178" max="7178" width="15.28515625" style="161" customWidth="1"/>
    <col min="7179" max="7179" width="16.42578125" style="161" customWidth="1"/>
    <col min="7180" max="7180" width="14.140625" style="161" customWidth="1"/>
    <col min="7181" max="7424" width="9.140625" style="161"/>
    <col min="7425" max="7425" width="6.5703125" style="161" bestFit="1" customWidth="1"/>
    <col min="7426" max="7426" width="64.85546875" style="161" customWidth="1"/>
    <col min="7427" max="7427" width="15.28515625" style="161" customWidth="1"/>
    <col min="7428" max="7428" width="16.42578125" style="161" customWidth="1"/>
    <col min="7429" max="7430" width="14.140625" style="161" customWidth="1"/>
    <col min="7431" max="7431" width="0" style="161" hidden="1" customWidth="1"/>
    <col min="7432" max="7432" width="13.85546875" style="161" customWidth="1"/>
    <col min="7433" max="7433" width="19.7109375" style="161" customWidth="1"/>
    <col min="7434" max="7434" width="15.28515625" style="161" customWidth="1"/>
    <col min="7435" max="7435" width="16.42578125" style="161" customWidth="1"/>
    <col min="7436" max="7436" width="14.140625" style="161" customWidth="1"/>
    <col min="7437" max="7680" width="9.140625" style="161"/>
    <col min="7681" max="7681" width="6.5703125" style="161" bestFit="1" customWidth="1"/>
    <col min="7682" max="7682" width="64.85546875" style="161" customWidth="1"/>
    <col min="7683" max="7683" width="15.28515625" style="161" customWidth="1"/>
    <col min="7684" max="7684" width="16.42578125" style="161" customWidth="1"/>
    <col min="7685" max="7686" width="14.140625" style="161" customWidth="1"/>
    <col min="7687" max="7687" width="0" style="161" hidden="1" customWidth="1"/>
    <col min="7688" max="7688" width="13.85546875" style="161" customWidth="1"/>
    <col min="7689" max="7689" width="19.7109375" style="161" customWidth="1"/>
    <col min="7690" max="7690" width="15.28515625" style="161" customWidth="1"/>
    <col min="7691" max="7691" width="16.42578125" style="161" customWidth="1"/>
    <col min="7692" max="7692" width="14.140625" style="161" customWidth="1"/>
    <col min="7693" max="7936" width="9.140625" style="161"/>
    <col min="7937" max="7937" width="6.5703125" style="161" bestFit="1" customWidth="1"/>
    <col min="7938" max="7938" width="64.85546875" style="161" customWidth="1"/>
    <col min="7939" max="7939" width="15.28515625" style="161" customWidth="1"/>
    <col min="7940" max="7940" width="16.42578125" style="161" customWidth="1"/>
    <col min="7941" max="7942" width="14.140625" style="161" customWidth="1"/>
    <col min="7943" max="7943" width="0" style="161" hidden="1" customWidth="1"/>
    <col min="7944" max="7944" width="13.85546875" style="161" customWidth="1"/>
    <col min="7945" max="7945" width="19.7109375" style="161" customWidth="1"/>
    <col min="7946" max="7946" width="15.28515625" style="161" customWidth="1"/>
    <col min="7947" max="7947" width="16.42578125" style="161" customWidth="1"/>
    <col min="7948" max="7948" width="14.140625" style="161" customWidth="1"/>
    <col min="7949" max="8192" width="9.140625" style="161"/>
    <col min="8193" max="8193" width="6.5703125" style="161" bestFit="1" customWidth="1"/>
    <col min="8194" max="8194" width="64.85546875" style="161" customWidth="1"/>
    <col min="8195" max="8195" width="15.28515625" style="161" customWidth="1"/>
    <col min="8196" max="8196" width="16.42578125" style="161" customWidth="1"/>
    <col min="8197" max="8198" width="14.140625" style="161" customWidth="1"/>
    <col min="8199" max="8199" width="0" style="161" hidden="1" customWidth="1"/>
    <col min="8200" max="8200" width="13.85546875" style="161" customWidth="1"/>
    <col min="8201" max="8201" width="19.7109375" style="161" customWidth="1"/>
    <col min="8202" max="8202" width="15.28515625" style="161" customWidth="1"/>
    <col min="8203" max="8203" width="16.42578125" style="161" customWidth="1"/>
    <col min="8204" max="8204" width="14.140625" style="161" customWidth="1"/>
    <col min="8205" max="8448" width="9.140625" style="161"/>
    <col min="8449" max="8449" width="6.5703125" style="161" bestFit="1" customWidth="1"/>
    <col min="8450" max="8450" width="64.85546875" style="161" customWidth="1"/>
    <col min="8451" max="8451" width="15.28515625" style="161" customWidth="1"/>
    <col min="8452" max="8452" width="16.42578125" style="161" customWidth="1"/>
    <col min="8453" max="8454" width="14.140625" style="161" customWidth="1"/>
    <col min="8455" max="8455" width="0" style="161" hidden="1" customWidth="1"/>
    <col min="8456" max="8456" width="13.85546875" style="161" customWidth="1"/>
    <col min="8457" max="8457" width="19.7109375" style="161" customWidth="1"/>
    <col min="8458" max="8458" width="15.28515625" style="161" customWidth="1"/>
    <col min="8459" max="8459" width="16.42578125" style="161" customWidth="1"/>
    <col min="8460" max="8460" width="14.140625" style="161" customWidth="1"/>
    <col min="8461" max="8704" width="9.140625" style="161"/>
    <col min="8705" max="8705" width="6.5703125" style="161" bestFit="1" customWidth="1"/>
    <col min="8706" max="8706" width="64.85546875" style="161" customWidth="1"/>
    <col min="8707" max="8707" width="15.28515625" style="161" customWidth="1"/>
    <col min="8708" max="8708" width="16.42578125" style="161" customWidth="1"/>
    <col min="8709" max="8710" width="14.140625" style="161" customWidth="1"/>
    <col min="8711" max="8711" width="0" style="161" hidden="1" customWidth="1"/>
    <col min="8712" max="8712" width="13.85546875" style="161" customWidth="1"/>
    <col min="8713" max="8713" width="19.7109375" style="161" customWidth="1"/>
    <col min="8714" max="8714" width="15.28515625" style="161" customWidth="1"/>
    <col min="8715" max="8715" width="16.42578125" style="161" customWidth="1"/>
    <col min="8716" max="8716" width="14.140625" style="161" customWidth="1"/>
    <col min="8717" max="8960" width="9.140625" style="161"/>
    <col min="8961" max="8961" width="6.5703125" style="161" bestFit="1" customWidth="1"/>
    <col min="8962" max="8962" width="64.85546875" style="161" customWidth="1"/>
    <col min="8963" max="8963" width="15.28515625" style="161" customWidth="1"/>
    <col min="8964" max="8964" width="16.42578125" style="161" customWidth="1"/>
    <col min="8965" max="8966" width="14.140625" style="161" customWidth="1"/>
    <col min="8967" max="8967" width="0" style="161" hidden="1" customWidth="1"/>
    <col min="8968" max="8968" width="13.85546875" style="161" customWidth="1"/>
    <col min="8969" max="8969" width="19.7109375" style="161" customWidth="1"/>
    <col min="8970" max="8970" width="15.28515625" style="161" customWidth="1"/>
    <col min="8971" max="8971" width="16.42578125" style="161" customWidth="1"/>
    <col min="8972" max="8972" width="14.140625" style="161" customWidth="1"/>
    <col min="8973" max="9216" width="9.140625" style="161"/>
    <col min="9217" max="9217" width="6.5703125" style="161" bestFit="1" customWidth="1"/>
    <col min="9218" max="9218" width="64.85546875" style="161" customWidth="1"/>
    <col min="9219" max="9219" width="15.28515625" style="161" customWidth="1"/>
    <col min="9220" max="9220" width="16.42578125" style="161" customWidth="1"/>
    <col min="9221" max="9222" width="14.140625" style="161" customWidth="1"/>
    <col min="9223" max="9223" width="0" style="161" hidden="1" customWidth="1"/>
    <col min="9224" max="9224" width="13.85546875" style="161" customWidth="1"/>
    <col min="9225" max="9225" width="19.7109375" style="161" customWidth="1"/>
    <col min="9226" max="9226" width="15.28515625" style="161" customWidth="1"/>
    <col min="9227" max="9227" width="16.42578125" style="161" customWidth="1"/>
    <col min="9228" max="9228" width="14.140625" style="161" customWidth="1"/>
    <col min="9229" max="9472" width="9.140625" style="161"/>
    <col min="9473" max="9473" width="6.5703125" style="161" bestFit="1" customWidth="1"/>
    <col min="9474" max="9474" width="64.85546875" style="161" customWidth="1"/>
    <col min="9475" max="9475" width="15.28515625" style="161" customWidth="1"/>
    <col min="9476" max="9476" width="16.42578125" style="161" customWidth="1"/>
    <col min="9477" max="9478" width="14.140625" style="161" customWidth="1"/>
    <col min="9479" max="9479" width="0" style="161" hidden="1" customWidth="1"/>
    <col min="9480" max="9480" width="13.85546875" style="161" customWidth="1"/>
    <col min="9481" max="9481" width="19.7109375" style="161" customWidth="1"/>
    <col min="9482" max="9482" width="15.28515625" style="161" customWidth="1"/>
    <col min="9483" max="9483" width="16.42578125" style="161" customWidth="1"/>
    <col min="9484" max="9484" width="14.140625" style="161" customWidth="1"/>
    <col min="9485" max="9728" width="9.140625" style="161"/>
    <col min="9729" max="9729" width="6.5703125" style="161" bestFit="1" customWidth="1"/>
    <col min="9730" max="9730" width="64.85546875" style="161" customWidth="1"/>
    <col min="9731" max="9731" width="15.28515625" style="161" customWidth="1"/>
    <col min="9732" max="9732" width="16.42578125" style="161" customWidth="1"/>
    <col min="9733" max="9734" width="14.140625" style="161" customWidth="1"/>
    <col min="9735" max="9735" width="0" style="161" hidden="1" customWidth="1"/>
    <col min="9736" max="9736" width="13.85546875" style="161" customWidth="1"/>
    <col min="9737" max="9737" width="19.7109375" style="161" customWidth="1"/>
    <col min="9738" max="9738" width="15.28515625" style="161" customWidth="1"/>
    <col min="9739" max="9739" width="16.42578125" style="161" customWidth="1"/>
    <col min="9740" max="9740" width="14.140625" style="161" customWidth="1"/>
    <col min="9741" max="9984" width="9.140625" style="161"/>
    <col min="9985" max="9985" width="6.5703125" style="161" bestFit="1" customWidth="1"/>
    <col min="9986" max="9986" width="64.85546875" style="161" customWidth="1"/>
    <col min="9987" max="9987" width="15.28515625" style="161" customWidth="1"/>
    <col min="9988" max="9988" width="16.42578125" style="161" customWidth="1"/>
    <col min="9989" max="9990" width="14.140625" style="161" customWidth="1"/>
    <col min="9991" max="9991" width="0" style="161" hidden="1" customWidth="1"/>
    <col min="9992" max="9992" width="13.85546875" style="161" customWidth="1"/>
    <col min="9993" max="9993" width="19.7109375" style="161" customWidth="1"/>
    <col min="9994" max="9994" width="15.28515625" style="161" customWidth="1"/>
    <col min="9995" max="9995" width="16.42578125" style="161" customWidth="1"/>
    <col min="9996" max="9996" width="14.140625" style="161" customWidth="1"/>
    <col min="9997" max="10240" width="9.140625" style="161"/>
    <col min="10241" max="10241" width="6.5703125" style="161" bestFit="1" customWidth="1"/>
    <col min="10242" max="10242" width="64.85546875" style="161" customWidth="1"/>
    <col min="10243" max="10243" width="15.28515625" style="161" customWidth="1"/>
    <col min="10244" max="10244" width="16.42578125" style="161" customWidth="1"/>
    <col min="10245" max="10246" width="14.140625" style="161" customWidth="1"/>
    <col min="10247" max="10247" width="0" style="161" hidden="1" customWidth="1"/>
    <col min="10248" max="10248" width="13.85546875" style="161" customWidth="1"/>
    <col min="10249" max="10249" width="19.7109375" style="161" customWidth="1"/>
    <col min="10250" max="10250" width="15.28515625" style="161" customWidth="1"/>
    <col min="10251" max="10251" width="16.42578125" style="161" customWidth="1"/>
    <col min="10252" max="10252" width="14.140625" style="161" customWidth="1"/>
    <col min="10253" max="10496" width="9.140625" style="161"/>
    <col min="10497" max="10497" width="6.5703125" style="161" bestFit="1" customWidth="1"/>
    <col min="10498" max="10498" width="64.85546875" style="161" customWidth="1"/>
    <col min="10499" max="10499" width="15.28515625" style="161" customWidth="1"/>
    <col min="10500" max="10500" width="16.42578125" style="161" customWidth="1"/>
    <col min="10501" max="10502" width="14.140625" style="161" customWidth="1"/>
    <col min="10503" max="10503" width="0" style="161" hidden="1" customWidth="1"/>
    <col min="10504" max="10504" width="13.85546875" style="161" customWidth="1"/>
    <col min="10505" max="10505" width="19.7109375" style="161" customWidth="1"/>
    <col min="10506" max="10506" width="15.28515625" style="161" customWidth="1"/>
    <col min="10507" max="10507" width="16.42578125" style="161" customWidth="1"/>
    <col min="10508" max="10508" width="14.140625" style="161" customWidth="1"/>
    <col min="10509" max="10752" width="9.140625" style="161"/>
    <col min="10753" max="10753" width="6.5703125" style="161" bestFit="1" customWidth="1"/>
    <col min="10754" max="10754" width="64.85546875" style="161" customWidth="1"/>
    <col min="10755" max="10755" width="15.28515625" style="161" customWidth="1"/>
    <col min="10756" max="10756" width="16.42578125" style="161" customWidth="1"/>
    <col min="10757" max="10758" width="14.140625" style="161" customWidth="1"/>
    <col min="10759" max="10759" width="0" style="161" hidden="1" customWidth="1"/>
    <col min="10760" max="10760" width="13.85546875" style="161" customWidth="1"/>
    <col min="10761" max="10761" width="19.7109375" style="161" customWidth="1"/>
    <col min="10762" max="10762" width="15.28515625" style="161" customWidth="1"/>
    <col min="10763" max="10763" width="16.42578125" style="161" customWidth="1"/>
    <col min="10764" max="10764" width="14.140625" style="161" customWidth="1"/>
    <col min="10765" max="11008" width="9.140625" style="161"/>
    <col min="11009" max="11009" width="6.5703125" style="161" bestFit="1" customWidth="1"/>
    <col min="11010" max="11010" width="64.85546875" style="161" customWidth="1"/>
    <col min="11011" max="11011" width="15.28515625" style="161" customWidth="1"/>
    <col min="11012" max="11012" width="16.42578125" style="161" customWidth="1"/>
    <col min="11013" max="11014" width="14.140625" style="161" customWidth="1"/>
    <col min="11015" max="11015" width="0" style="161" hidden="1" customWidth="1"/>
    <col min="11016" max="11016" width="13.85546875" style="161" customWidth="1"/>
    <col min="11017" max="11017" width="19.7109375" style="161" customWidth="1"/>
    <col min="11018" max="11018" width="15.28515625" style="161" customWidth="1"/>
    <col min="11019" max="11019" width="16.42578125" style="161" customWidth="1"/>
    <col min="11020" max="11020" width="14.140625" style="161" customWidth="1"/>
    <col min="11021" max="11264" width="9.140625" style="161"/>
    <col min="11265" max="11265" width="6.5703125" style="161" bestFit="1" customWidth="1"/>
    <col min="11266" max="11266" width="64.85546875" style="161" customWidth="1"/>
    <col min="11267" max="11267" width="15.28515625" style="161" customWidth="1"/>
    <col min="11268" max="11268" width="16.42578125" style="161" customWidth="1"/>
    <col min="11269" max="11270" width="14.140625" style="161" customWidth="1"/>
    <col min="11271" max="11271" width="0" style="161" hidden="1" customWidth="1"/>
    <col min="11272" max="11272" width="13.85546875" style="161" customWidth="1"/>
    <col min="11273" max="11273" width="19.7109375" style="161" customWidth="1"/>
    <col min="11274" max="11274" width="15.28515625" style="161" customWidth="1"/>
    <col min="11275" max="11275" width="16.42578125" style="161" customWidth="1"/>
    <col min="11276" max="11276" width="14.140625" style="161" customWidth="1"/>
    <col min="11277" max="11520" width="9.140625" style="161"/>
    <col min="11521" max="11521" width="6.5703125" style="161" bestFit="1" customWidth="1"/>
    <col min="11522" max="11522" width="64.85546875" style="161" customWidth="1"/>
    <col min="11523" max="11523" width="15.28515625" style="161" customWidth="1"/>
    <col min="11524" max="11524" width="16.42578125" style="161" customWidth="1"/>
    <col min="11525" max="11526" width="14.140625" style="161" customWidth="1"/>
    <col min="11527" max="11527" width="0" style="161" hidden="1" customWidth="1"/>
    <col min="11528" max="11528" width="13.85546875" style="161" customWidth="1"/>
    <col min="11529" max="11529" width="19.7109375" style="161" customWidth="1"/>
    <col min="11530" max="11530" width="15.28515625" style="161" customWidth="1"/>
    <col min="11531" max="11531" width="16.42578125" style="161" customWidth="1"/>
    <col min="11532" max="11532" width="14.140625" style="161" customWidth="1"/>
    <col min="11533" max="11776" width="9.140625" style="161"/>
    <col min="11777" max="11777" width="6.5703125" style="161" bestFit="1" customWidth="1"/>
    <col min="11778" max="11778" width="64.85546875" style="161" customWidth="1"/>
    <col min="11779" max="11779" width="15.28515625" style="161" customWidth="1"/>
    <col min="11780" max="11780" width="16.42578125" style="161" customWidth="1"/>
    <col min="11781" max="11782" width="14.140625" style="161" customWidth="1"/>
    <col min="11783" max="11783" width="0" style="161" hidden="1" customWidth="1"/>
    <col min="11784" max="11784" width="13.85546875" style="161" customWidth="1"/>
    <col min="11785" max="11785" width="19.7109375" style="161" customWidth="1"/>
    <col min="11786" max="11786" width="15.28515625" style="161" customWidth="1"/>
    <col min="11787" max="11787" width="16.42578125" style="161" customWidth="1"/>
    <col min="11788" max="11788" width="14.140625" style="161" customWidth="1"/>
    <col min="11789" max="12032" width="9.140625" style="161"/>
    <col min="12033" max="12033" width="6.5703125" style="161" bestFit="1" customWidth="1"/>
    <col min="12034" max="12034" width="64.85546875" style="161" customWidth="1"/>
    <col min="12035" max="12035" width="15.28515625" style="161" customWidth="1"/>
    <col min="12036" max="12036" width="16.42578125" style="161" customWidth="1"/>
    <col min="12037" max="12038" width="14.140625" style="161" customWidth="1"/>
    <col min="12039" max="12039" width="0" style="161" hidden="1" customWidth="1"/>
    <col min="12040" max="12040" width="13.85546875" style="161" customWidth="1"/>
    <col min="12041" max="12041" width="19.7109375" style="161" customWidth="1"/>
    <col min="12042" max="12042" width="15.28515625" style="161" customWidth="1"/>
    <col min="12043" max="12043" width="16.42578125" style="161" customWidth="1"/>
    <col min="12044" max="12044" width="14.140625" style="161" customWidth="1"/>
    <col min="12045" max="12288" width="9.140625" style="161"/>
    <col min="12289" max="12289" width="6.5703125" style="161" bestFit="1" customWidth="1"/>
    <col min="12290" max="12290" width="64.85546875" style="161" customWidth="1"/>
    <col min="12291" max="12291" width="15.28515625" style="161" customWidth="1"/>
    <col min="12292" max="12292" width="16.42578125" style="161" customWidth="1"/>
    <col min="12293" max="12294" width="14.140625" style="161" customWidth="1"/>
    <col min="12295" max="12295" width="0" style="161" hidden="1" customWidth="1"/>
    <col min="12296" max="12296" width="13.85546875" style="161" customWidth="1"/>
    <col min="12297" max="12297" width="19.7109375" style="161" customWidth="1"/>
    <col min="12298" max="12298" width="15.28515625" style="161" customWidth="1"/>
    <col min="12299" max="12299" width="16.42578125" style="161" customWidth="1"/>
    <col min="12300" max="12300" width="14.140625" style="161" customWidth="1"/>
    <col min="12301" max="12544" width="9.140625" style="161"/>
    <col min="12545" max="12545" width="6.5703125" style="161" bestFit="1" customWidth="1"/>
    <col min="12546" max="12546" width="64.85546875" style="161" customWidth="1"/>
    <col min="12547" max="12547" width="15.28515625" style="161" customWidth="1"/>
    <col min="12548" max="12548" width="16.42578125" style="161" customWidth="1"/>
    <col min="12549" max="12550" width="14.140625" style="161" customWidth="1"/>
    <col min="12551" max="12551" width="0" style="161" hidden="1" customWidth="1"/>
    <col min="12552" max="12552" width="13.85546875" style="161" customWidth="1"/>
    <col min="12553" max="12553" width="19.7109375" style="161" customWidth="1"/>
    <col min="12554" max="12554" width="15.28515625" style="161" customWidth="1"/>
    <col min="12555" max="12555" width="16.42578125" style="161" customWidth="1"/>
    <col min="12556" max="12556" width="14.140625" style="161" customWidth="1"/>
    <col min="12557" max="12800" width="9.140625" style="161"/>
    <col min="12801" max="12801" width="6.5703125" style="161" bestFit="1" customWidth="1"/>
    <col min="12802" max="12802" width="64.85546875" style="161" customWidth="1"/>
    <col min="12803" max="12803" width="15.28515625" style="161" customWidth="1"/>
    <col min="12804" max="12804" width="16.42578125" style="161" customWidth="1"/>
    <col min="12805" max="12806" width="14.140625" style="161" customWidth="1"/>
    <col min="12807" max="12807" width="0" style="161" hidden="1" customWidth="1"/>
    <col min="12808" max="12808" width="13.85546875" style="161" customWidth="1"/>
    <col min="12809" max="12809" width="19.7109375" style="161" customWidth="1"/>
    <col min="12810" max="12810" width="15.28515625" style="161" customWidth="1"/>
    <col min="12811" max="12811" width="16.42578125" style="161" customWidth="1"/>
    <col min="12812" max="12812" width="14.140625" style="161" customWidth="1"/>
    <col min="12813" max="13056" width="9.140625" style="161"/>
    <col min="13057" max="13057" width="6.5703125" style="161" bestFit="1" customWidth="1"/>
    <col min="13058" max="13058" width="64.85546875" style="161" customWidth="1"/>
    <col min="13059" max="13059" width="15.28515625" style="161" customWidth="1"/>
    <col min="13060" max="13060" width="16.42578125" style="161" customWidth="1"/>
    <col min="13061" max="13062" width="14.140625" style="161" customWidth="1"/>
    <col min="13063" max="13063" width="0" style="161" hidden="1" customWidth="1"/>
    <col min="13064" max="13064" width="13.85546875" style="161" customWidth="1"/>
    <col min="13065" max="13065" width="19.7109375" style="161" customWidth="1"/>
    <col min="13066" max="13066" width="15.28515625" style="161" customWidth="1"/>
    <col min="13067" max="13067" width="16.42578125" style="161" customWidth="1"/>
    <col min="13068" max="13068" width="14.140625" style="161" customWidth="1"/>
    <col min="13069" max="13312" width="9.140625" style="161"/>
    <col min="13313" max="13313" width="6.5703125" style="161" bestFit="1" customWidth="1"/>
    <col min="13314" max="13314" width="64.85546875" style="161" customWidth="1"/>
    <col min="13315" max="13315" width="15.28515625" style="161" customWidth="1"/>
    <col min="13316" max="13316" width="16.42578125" style="161" customWidth="1"/>
    <col min="13317" max="13318" width="14.140625" style="161" customWidth="1"/>
    <col min="13319" max="13319" width="0" style="161" hidden="1" customWidth="1"/>
    <col min="13320" max="13320" width="13.85546875" style="161" customWidth="1"/>
    <col min="13321" max="13321" width="19.7109375" style="161" customWidth="1"/>
    <col min="13322" max="13322" width="15.28515625" style="161" customWidth="1"/>
    <col min="13323" max="13323" width="16.42578125" style="161" customWidth="1"/>
    <col min="13324" max="13324" width="14.140625" style="161" customWidth="1"/>
    <col min="13325" max="13568" width="9.140625" style="161"/>
    <col min="13569" max="13569" width="6.5703125" style="161" bestFit="1" customWidth="1"/>
    <col min="13570" max="13570" width="64.85546875" style="161" customWidth="1"/>
    <col min="13571" max="13571" width="15.28515625" style="161" customWidth="1"/>
    <col min="13572" max="13572" width="16.42578125" style="161" customWidth="1"/>
    <col min="13573" max="13574" width="14.140625" style="161" customWidth="1"/>
    <col min="13575" max="13575" width="0" style="161" hidden="1" customWidth="1"/>
    <col min="13576" max="13576" width="13.85546875" style="161" customWidth="1"/>
    <col min="13577" max="13577" width="19.7109375" style="161" customWidth="1"/>
    <col min="13578" max="13578" width="15.28515625" style="161" customWidth="1"/>
    <col min="13579" max="13579" width="16.42578125" style="161" customWidth="1"/>
    <col min="13580" max="13580" width="14.140625" style="161" customWidth="1"/>
    <col min="13581" max="13824" width="9.140625" style="161"/>
    <col min="13825" max="13825" width="6.5703125" style="161" bestFit="1" customWidth="1"/>
    <col min="13826" max="13826" width="64.85546875" style="161" customWidth="1"/>
    <col min="13827" max="13827" width="15.28515625" style="161" customWidth="1"/>
    <col min="13828" max="13828" width="16.42578125" style="161" customWidth="1"/>
    <col min="13829" max="13830" width="14.140625" style="161" customWidth="1"/>
    <col min="13831" max="13831" width="0" style="161" hidden="1" customWidth="1"/>
    <col min="13832" max="13832" width="13.85546875" style="161" customWidth="1"/>
    <col min="13833" max="13833" width="19.7109375" style="161" customWidth="1"/>
    <col min="13834" max="13834" width="15.28515625" style="161" customWidth="1"/>
    <col min="13835" max="13835" width="16.42578125" style="161" customWidth="1"/>
    <col min="13836" max="13836" width="14.140625" style="161" customWidth="1"/>
    <col min="13837" max="14080" width="9.140625" style="161"/>
    <col min="14081" max="14081" width="6.5703125" style="161" bestFit="1" customWidth="1"/>
    <col min="14082" max="14082" width="64.85546875" style="161" customWidth="1"/>
    <col min="14083" max="14083" width="15.28515625" style="161" customWidth="1"/>
    <col min="14084" max="14084" width="16.42578125" style="161" customWidth="1"/>
    <col min="14085" max="14086" width="14.140625" style="161" customWidth="1"/>
    <col min="14087" max="14087" width="0" style="161" hidden="1" customWidth="1"/>
    <col min="14088" max="14088" width="13.85546875" style="161" customWidth="1"/>
    <col min="14089" max="14089" width="19.7109375" style="161" customWidth="1"/>
    <col min="14090" max="14090" width="15.28515625" style="161" customWidth="1"/>
    <col min="14091" max="14091" width="16.42578125" style="161" customWidth="1"/>
    <col min="14092" max="14092" width="14.140625" style="161" customWidth="1"/>
    <col min="14093" max="14336" width="9.140625" style="161"/>
    <col min="14337" max="14337" width="6.5703125" style="161" bestFit="1" customWidth="1"/>
    <col min="14338" max="14338" width="64.85546875" style="161" customWidth="1"/>
    <col min="14339" max="14339" width="15.28515625" style="161" customWidth="1"/>
    <col min="14340" max="14340" width="16.42578125" style="161" customWidth="1"/>
    <col min="14341" max="14342" width="14.140625" style="161" customWidth="1"/>
    <col min="14343" max="14343" width="0" style="161" hidden="1" customWidth="1"/>
    <col min="14344" max="14344" width="13.85546875" style="161" customWidth="1"/>
    <col min="14345" max="14345" width="19.7109375" style="161" customWidth="1"/>
    <col min="14346" max="14346" width="15.28515625" style="161" customWidth="1"/>
    <col min="14347" max="14347" width="16.42578125" style="161" customWidth="1"/>
    <col min="14348" max="14348" width="14.140625" style="161" customWidth="1"/>
    <col min="14349" max="14592" width="9.140625" style="161"/>
    <col min="14593" max="14593" width="6.5703125" style="161" bestFit="1" customWidth="1"/>
    <col min="14594" max="14594" width="64.85546875" style="161" customWidth="1"/>
    <col min="14595" max="14595" width="15.28515625" style="161" customWidth="1"/>
    <col min="14596" max="14596" width="16.42578125" style="161" customWidth="1"/>
    <col min="14597" max="14598" width="14.140625" style="161" customWidth="1"/>
    <col min="14599" max="14599" width="0" style="161" hidden="1" customWidth="1"/>
    <col min="14600" max="14600" width="13.85546875" style="161" customWidth="1"/>
    <col min="14601" max="14601" width="19.7109375" style="161" customWidth="1"/>
    <col min="14602" max="14602" width="15.28515625" style="161" customWidth="1"/>
    <col min="14603" max="14603" width="16.42578125" style="161" customWidth="1"/>
    <col min="14604" max="14604" width="14.140625" style="161" customWidth="1"/>
    <col min="14605" max="14848" width="9.140625" style="161"/>
    <col min="14849" max="14849" width="6.5703125" style="161" bestFit="1" customWidth="1"/>
    <col min="14850" max="14850" width="64.85546875" style="161" customWidth="1"/>
    <col min="14851" max="14851" width="15.28515625" style="161" customWidth="1"/>
    <col min="14852" max="14852" width="16.42578125" style="161" customWidth="1"/>
    <col min="14853" max="14854" width="14.140625" style="161" customWidth="1"/>
    <col min="14855" max="14855" width="0" style="161" hidden="1" customWidth="1"/>
    <col min="14856" max="14856" width="13.85546875" style="161" customWidth="1"/>
    <col min="14857" max="14857" width="19.7109375" style="161" customWidth="1"/>
    <col min="14858" max="14858" width="15.28515625" style="161" customWidth="1"/>
    <col min="14859" max="14859" width="16.42578125" style="161" customWidth="1"/>
    <col min="14860" max="14860" width="14.140625" style="161" customWidth="1"/>
    <col min="14861" max="15104" width="9.140625" style="161"/>
    <col min="15105" max="15105" width="6.5703125" style="161" bestFit="1" customWidth="1"/>
    <col min="15106" max="15106" width="64.85546875" style="161" customWidth="1"/>
    <col min="15107" max="15107" width="15.28515625" style="161" customWidth="1"/>
    <col min="15108" max="15108" width="16.42578125" style="161" customWidth="1"/>
    <col min="15109" max="15110" width="14.140625" style="161" customWidth="1"/>
    <col min="15111" max="15111" width="0" style="161" hidden="1" customWidth="1"/>
    <col min="15112" max="15112" width="13.85546875" style="161" customWidth="1"/>
    <col min="15113" max="15113" width="19.7109375" style="161" customWidth="1"/>
    <col min="15114" max="15114" width="15.28515625" style="161" customWidth="1"/>
    <col min="15115" max="15115" width="16.42578125" style="161" customWidth="1"/>
    <col min="15116" max="15116" width="14.140625" style="161" customWidth="1"/>
    <col min="15117" max="15360" width="9.140625" style="161"/>
    <col min="15361" max="15361" width="6.5703125" style="161" bestFit="1" customWidth="1"/>
    <col min="15362" max="15362" width="64.85546875" style="161" customWidth="1"/>
    <col min="15363" max="15363" width="15.28515625" style="161" customWidth="1"/>
    <col min="15364" max="15364" width="16.42578125" style="161" customWidth="1"/>
    <col min="15365" max="15366" width="14.140625" style="161" customWidth="1"/>
    <col min="15367" max="15367" width="0" style="161" hidden="1" customWidth="1"/>
    <col min="15368" max="15368" width="13.85546875" style="161" customWidth="1"/>
    <col min="15369" max="15369" width="19.7109375" style="161" customWidth="1"/>
    <col min="15370" max="15370" width="15.28515625" style="161" customWidth="1"/>
    <col min="15371" max="15371" width="16.42578125" style="161" customWidth="1"/>
    <col min="15372" max="15372" width="14.140625" style="161" customWidth="1"/>
    <col min="15373" max="15616" width="9.140625" style="161"/>
    <col min="15617" max="15617" width="6.5703125" style="161" bestFit="1" customWidth="1"/>
    <col min="15618" max="15618" width="64.85546875" style="161" customWidth="1"/>
    <col min="15619" max="15619" width="15.28515625" style="161" customWidth="1"/>
    <col min="15620" max="15620" width="16.42578125" style="161" customWidth="1"/>
    <col min="15621" max="15622" width="14.140625" style="161" customWidth="1"/>
    <col min="15623" max="15623" width="0" style="161" hidden="1" customWidth="1"/>
    <col min="15624" max="15624" width="13.85546875" style="161" customWidth="1"/>
    <col min="15625" max="15625" width="19.7109375" style="161" customWidth="1"/>
    <col min="15626" max="15626" width="15.28515625" style="161" customWidth="1"/>
    <col min="15627" max="15627" width="16.42578125" style="161" customWidth="1"/>
    <col min="15628" max="15628" width="14.140625" style="161" customWidth="1"/>
    <col min="15629" max="15872" width="9.140625" style="161"/>
    <col min="15873" max="15873" width="6.5703125" style="161" bestFit="1" customWidth="1"/>
    <col min="15874" max="15874" width="64.85546875" style="161" customWidth="1"/>
    <col min="15875" max="15875" width="15.28515625" style="161" customWidth="1"/>
    <col min="15876" max="15876" width="16.42578125" style="161" customWidth="1"/>
    <col min="15877" max="15878" width="14.140625" style="161" customWidth="1"/>
    <col min="15879" max="15879" width="0" style="161" hidden="1" customWidth="1"/>
    <col min="15880" max="15880" width="13.85546875" style="161" customWidth="1"/>
    <col min="15881" max="15881" width="19.7109375" style="161" customWidth="1"/>
    <col min="15882" max="15882" width="15.28515625" style="161" customWidth="1"/>
    <col min="15883" max="15883" width="16.42578125" style="161" customWidth="1"/>
    <col min="15884" max="15884" width="14.140625" style="161" customWidth="1"/>
    <col min="15885" max="16128" width="9.140625" style="161"/>
    <col min="16129" max="16129" width="6.5703125" style="161" bestFit="1" customWidth="1"/>
    <col min="16130" max="16130" width="64.85546875" style="161" customWidth="1"/>
    <col min="16131" max="16131" width="15.28515625" style="161" customWidth="1"/>
    <col min="16132" max="16132" width="16.42578125" style="161" customWidth="1"/>
    <col min="16133" max="16134" width="14.140625" style="161" customWidth="1"/>
    <col min="16135" max="16135" width="0" style="161" hidden="1" customWidth="1"/>
    <col min="16136" max="16136" width="13.85546875" style="161" customWidth="1"/>
    <col min="16137" max="16137" width="19.7109375" style="161" customWidth="1"/>
    <col min="16138" max="16138" width="15.28515625" style="161" customWidth="1"/>
    <col min="16139" max="16139" width="16.42578125" style="161" customWidth="1"/>
    <col min="16140" max="16140" width="14.140625" style="161" customWidth="1"/>
    <col min="16141" max="16384" width="9.140625" style="161"/>
  </cols>
  <sheetData>
    <row r="1" spans="1:14" s="34" customFormat="1" ht="27.75" customHeight="1" x14ac:dyDescent="0.25">
      <c r="B1" s="1025" t="s">
        <v>1250</v>
      </c>
      <c r="C1" s="1025"/>
      <c r="D1" s="1025"/>
      <c r="E1" s="1025"/>
      <c r="J1" s="35"/>
      <c r="K1" s="36"/>
    </row>
    <row r="2" spans="1:14" s="34" customFormat="1" ht="26.25" customHeight="1" x14ac:dyDescent="0.25">
      <c r="B2" s="1025" t="s">
        <v>1094</v>
      </c>
      <c r="C2" s="1025"/>
      <c r="D2" s="1025"/>
      <c r="E2" s="1025"/>
      <c r="J2" s="35"/>
      <c r="K2" s="36"/>
    </row>
    <row r="3" spans="1:14" s="160" customFormat="1" ht="33" customHeight="1" x14ac:dyDescent="0.25">
      <c r="A3" s="161"/>
      <c r="B3" s="161"/>
      <c r="C3" s="310"/>
      <c r="D3" s="162"/>
      <c r="E3" s="162"/>
      <c r="F3" s="162"/>
      <c r="G3" s="159"/>
      <c r="H3" s="159"/>
      <c r="I3" s="159"/>
      <c r="J3" s="310"/>
      <c r="K3" s="162"/>
      <c r="L3" s="162"/>
    </row>
    <row r="4" spans="1:14" ht="28.5" customHeight="1" x14ac:dyDescent="0.35">
      <c r="A4" s="1086" t="s">
        <v>1095</v>
      </c>
      <c r="B4" s="1086"/>
      <c r="C4" s="1086"/>
      <c r="D4" s="1086"/>
      <c r="E4" s="1086"/>
      <c r="F4" s="769"/>
      <c r="G4" s="159"/>
      <c r="H4" s="159"/>
      <c r="I4" s="159"/>
      <c r="J4" s="161"/>
    </row>
    <row r="5" spans="1:14" ht="21.75" customHeight="1" x14ac:dyDescent="0.3">
      <c r="A5" s="1087" t="s">
        <v>5651</v>
      </c>
      <c r="B5" s="1087"/>
      <c r="C5" s="1087"/>
      <c r="D5" s="1087"/>
      <c r="E5" s="1087"/>
      <c r="F5" s="770"/>
      <c r="G5" s="159"/>
      <c r="H5" s="159"/>
      <c r="I5" s="162"/>
      <c r="J5" s="161"/>
    </row>
    <row r="6" spans="1:14" ht="15.75" customHeight="1" x14ac:dyDescent="0.25"/>
    <row r="7" spans="1:14" s="160" customFormat="1" ht="33.75" customHeight="1" x14ac:dyDescent="0.2">
      <c r="A7" s="1088" t="s">
        <v>2</v>
      </c>
      <c r="B7" s="1089" t="s">
        <v>549</v>
      </c>
      <c r="C7" s="999" t="s">
        <v>425</v>
      </c>
      <c r="D7" s="1090"/>
      <c r="E7" s="1000"/>
      <c r="F7" s="765"/>
      <c r="G7" s="159"/>
      <c r="H7" s="159"/>
      <c r="I7" s="159"/>
      <c r="J7" s="999" t="s">
        <v>1051</v>
      </c>
      <c r="K7" s="1090"/>
      <c r="L7" s="1000"/>
    </row>
    <row r="8" spans="1:14" s="160" customFormat="1" ht="77.25" customHeight="1" x14ac:dyDescent="0.2">
      <c r="A8" s="1088"/>
      <c r="B8" s="1089"/>
      <c r="C8" s="773" t="s">
        <v>5373</v>
      </c>
      <c r="D8" s="773" t="s">
        <v>5414</v>
      </c>
      <c r="E8" s="773" t="s">
        <v>5351</v>
      </c>
      <c r="F8" s="74"/>
      <c r="G8" s="165"/>
      <c r="H8" s="165"/>
      <c r="I8" s="165"/>
      <c r="J8" s="773" t="s">
        <v>1096</v>
      </c>
      <c r="K8" s="773" t="s">
        <v>1097</v>
      </c>
      <c r="L8" s="773" t="s">
        <v>46</v>
      </c>
    </row>
    <row r="9" spans="1:14" s="167" customFormat="1" ht="18" customHeight="1" x14ac:dyDescent="0.25">
      <c r="A9" s="1091" t="s">
        <v>1098</v>
      </c>
      <c r="B9" s="1092"/>
      <c r="C9" s="621"/>
      <c r="D9" s="622"/>
      <c r="E9" s="622"/>
      <c r="F9" s="623" t="s">
        <v>577</v>
      </c>
      <c r="G9" s="166" t="s">
        <v>994</v>
      </c>
      <c r="H9" s="166" t="s">
        <v>1099</v>
      </c>
      <c r="I9" s="166" t="s">
        <v>553</v>
      </c>
      <c r="J9" s="621"/>
      <c r="K9" s="622"/>
      <c r="L9" s="622"/>
    </row>
    <row r="10" spans="1:14" s="167" customFormat="1" ht="20.25" customHeight="1" x14ac:dyDescent="0.25">
      <c r="A10" s="189">
        <f>IF(D10&lt;&gt;"",COUNTA($D$10:D10),"")</f>
        <v>1</v>
      </c>
      <c r="B10" s="192" t="s">
        <v>1100</v>
      </c>
      <c r="C10" s="527">
        <v>40700</v>
      </c>
      <c r="D10" s="527">
        <v>40700</v>
      </c>
      <c r="E10" s="147">
        <v>100000</v>
      </c>
      <c r="F10" s="168" t="s">
        <v>1101</v>
      </c>
      <c r="G10" s="168" t="s">
        <v>1102</v>
      </c>
      <c r="H10" s="168" t="s">
        <v>1101</v>
      </c>
      <c r="I10" s="167" t="s">
        <v>1103</v>
      </c>
      <c r="J10" s="527">
        <v>36200</v>
      </c>
      <c r="K10" s="527">
        <v>36200</v>
      </c>
      <c r="L10" s="147">
        <v>40000</v>
      </c>
      <c r="N10" s="167">
        <v>14000</v>
      </c>
    </row>
    <row r="11" spans="1:14" s="167" customFormat="1" ht="20.25" customHeight="1" x14ac:dyDescent="0.25">
      <c r="A11" s="189">
        <f>A10+1</f>
        <v>2</v>
      </c>
      <c r="B11" s="192" t="s">
        <v>1104</v>
      </c>
      <c r="C11" s="527">
        <v>40700</v>
      </c>
      <c r="D11" s="527">
        <v>40700</v>
      </c>
      <c r="E11" s="147">
        <v>100000</v>
      </c>
      <c r="F11" s="168" t="s">
        <v>1101</v>
      </c>
      <c r="G11" s="168" t="s">
        <v>1105</v>
      </c>
      <c r="H11" s="168" t="s">
        <v>1101</v>
      </c>
      <c r="I11" s="167" t="s">
        <v>1103</v>
      </c>
      <c r="J11" s="527">
        <v>36200</v>
      </c>
      <c r="K11" s="527">
        <v>36200</v>
      </c>
      <c r="L11" s="147">
        <v>40000</v>
      </c>
    </row>
    <row r="12" spans="1:14" s="167" customFormat="1" ht="20.25" customHeight="1" x14ac:dyDescent="0.25">
      <c r="A12" s="189">
        <f t="shared" ref="A12:A36" si="0">A11+1</f>
        <v>3</v>
      </c>
      <c r="B12" s="192" t="s">
        <v>1106</v>
      </c>
      <c r="C12" s="527">
        <v>218000</v>
      </c>
      <c r="D12" s="527">
        <v>218000</v>
      </c>
      <c r="E12" s="147">
        <v>500000</v>
      </c>
      <c r="F12" s="168" t="s">
        <v>1107</v>
      </c>
      <c r="G12" s="168" t="s">
        <v>1108</v>
      </c>
      <c r="H12" s="168" t="s">
        <v>1107</v>
      </c>
      <c r="I12" s="167" t="s">
        <v>1109</v>
      </c>
      <c r="J12" s="527">
        <v>203000</v>
      </c>
      <c r="K12" s="527">
        <v>203000</v>
      </c>
      <c r="L12" s="147">
        <v>300000</v>
      </c>
      <c r="N12" s="167">
        <v>700</v>
      </c>
    </row>
    <row r="13" spans="1:14" s="167" customFormat="1" ht="20.25" customHeight="1" x14ac:dyDescent="0.25">
      <c r="A13" s="189">
        <f t="shared" si="0"/>
        <v>4</v>
      </c>
      <c r="B13" s="192" t="s">
        <v>1110</v>
      </c>
      <c r="C13" s="527">
        <v>218000</v>
      </c>
      <c r="D13" s="527">
        <v>218000</v>
      </c>
      <c r="E13" s="147">
        <v>300000</v>
      </c>
      <c r="F13" s="168" t="s">
        <v>1107</v>
      </c>
      <c r="G13" s="168" t="s">
        <v>1111</v>
      </c>
      <c r="H13" s="168" t="s">
        <v>1107</v>
      </c>
      <c r="I13" s="167" t="s">
        <v>1109</v>
      </c>
      <c r="J13" s="527">
        <v>203000</v>
      </c>
      <c r="K13" s="527">
        <v>203000</v>
      </c>
      <c r="L13" s="527">
        <v>207000</v>
      </c>
    </row>
    <row r="14" spans="1:14" s="167" customFormat="1" ht="20.25" customHeight="1" x14ac:dyDescent="0.25">
      <c r="A14" s="189">
        <f t="shared" si="0"/>
        <v>5</v>
      </c>
      <c r="B14" s="192" t="s">
        <v>1112</v>
      </c>
      <c r="C14" s="527">
        <v>218000</v>
      </c>
      <c r="D14" s="527">
        <v>218000</v>
      </c>
      <c r="E14" s="147">
        <v>300000</v>
      </c>
      <c r="F14" s="168" t="s">
        <v>1107</v>
      </c>
      <c r="G14" s="168" t="s">
        <v>1113</v>
      </c>
      <c r="H14" s="168" t="s">
        <v>1107</v>
      </c>
      <c r="I14" s="167" t="s">
        <v>1109</v>
      </c>
      <c r="J14" s="527">
        <v>203000</v>
      </c>
      <c r="K14" s="527">
        <v>203000</v>
      </c>
      <c r="L14" s="527">
        <v>207000</v>
      </c>
    </row>
    <row r="15" spans="1:14" s="167" customFormat="1" ht="20.25" customHeight="1" x14ac:dyDescent="0.25">
      <c r="A15" s="189">
        <f t="shared" si="0"/>
        <v>6</v>
      </c>
      <c r="B15" s="192" t="s">
        <v>1114</v>
      </c>
      <c r="C15" s="527">
        <v>105000</v>
      </c>
      <c r="D15" s="527">
        <v>105000</v>
      </c>
      <c r="E15" s="147">
        <v>200000</v>
      </c>
      <c r="F15" s="168" t="s">
        <v>1115</v>
      </c>
      <c r="G15" s="168" t="s">
        <v>1116</v>
      </c>
      <c r="H15" s="168" t="s">
        <v>1115</v>
      </c>
      <c r="I15" s="167" t="s">
        <v>1117</v>
      </c>
      <c r="J15" s="527">
        <v>101000</v>
      </c>
      <c r="K15" s="527">
        <v>101000</v>
      </c>
      <c r="L15" s="527">
        <v>102000</v>
      </c>
      <c r="N15" s="167">
        <v>3600</v>
      </c>
    </row>
    <row r="16" spans="1:14" s="167" customFormat="1" ht="20.25" customHeight="1" x14ac:dyDescent="0.25">
      <c r="A16" s="189">
        <f t="shared" si="0"/>
        <v>7</v>
      </c>
      <c r="B16" s="192" t="s">
        <v>1118</v>
      </c>
      <c r="C16" s="527">
        <v>362000</v>
      </c>
      <c r="D16" s="527">
        <v>362000</v>
      </c>
      <c r="E16" s="147">
        <v>500000</v>
      </c>
      <c r="F16" s="168" t="s">
        <v>1119</v>
      </c>
      <c r="G16" s="168" t="s">
        <v>1120</v>
      </c>
      <c r="H16" s="168" t="s">
        <v>1119</v>
      </c>
      <c r="I16" s="167" t="s">
        <v>1121</v>
      </c>
      <c r="J16" s="527">
        <v>335000</v>
      </c>
      <c r="K16" s="527">
        <v>335000</v>
      </c>
      <c r="L16" s="147">
        <v>350000</v>
      </c>
      <c r="N16" s="167">
        <v>2700</v>
      </c>
    </row>
    <row r="17" spans="1:14" s="167" customFormat="1" ht="20.25" customHeight="1" x14ac:dyDescent="0.25">
      <c r="A17" s="189">
        <f t="shared" si="0"/>
        <v>8</v>
      </c>
      <c r="B17" s="192" t="s">
        <v>1122</v>
      </c>
      <c r="C17" s="527">
        <v>362000</v>
      </c>
      <c r="D17" s="527">
        <v>362000</v>
      </c>
      <c r="E17" s="147">
        <v>500000</v>
      </c>
      <c r="F17" s="168" t="s">
        <v>1119</v>
      </c>
      <c r="G17" s="168" t="s">
        <v>1123</v>
      </c>
      <c r="H17" s="168" t="s">
        <v>1119</v>
      </c>
      <c r="I17" s="167" t="s">
        <v>1121</v>
      </c>
      <c r="J17" s="527">
        <v>335000</v>
      </c>
      <c r="K17" s="527">
        <v>335000</v>
      </c>
      <c r="L17" s="147">
        <v>350000</v>
      </c>
    </row>
    <row r="18" spans="1:14" s="167" customFormat="1" ht="20.25" customHeight="1" x14ac:dyDescent="0.25">
      <c r="A18" s="189">
        <f t="shared" si="0"/>
        <v>9</v>
      </c>
      <c r="B18" s="192" t="s">
        <v>1124</v>
      </c>
      <c r="C18" s="527">
        <v>362000</v>
      </c>
      <c r="D18" s="527">
        <v>362000</v>
      </c>
      <c r="E18" s="147">
        <v>700000</v>
      </c>
      <c r="F18" s="168" t="s">
        <v>1119</v>
      </c>
      <c r="G18" s="168" t="s">
        <v>1125</v>
      </c>
      <c r="H18" s="168" t="s">
        <v>1119</v>
      </c>
      <c r="I18" s="167" t="s">
        <v>1121</v>
      </c>
      <c r="J18" s="527">
        <v>335000</v>
      </c>
      <c r="K18" s="527">
        <v>335000</v>
      </c>
      <c r="L18" s="147">
        <v>600000</v>
      </c>
    </row>
    <row r="19" spans="1:14" s="167" customFormat="1" ht="37.5" x14ac:dyDescent="0.25">
      <c r="A19" s="189">
        <f t="shared" si="0"/>
        <v>10</v>
      </c>
      <c r="B19" s="198" t="s">
        <v>1126</v>
      </c>
      <c r="C19" s="527">
        <v>362000</v>
      </c>
      <c r="D19" s="527">
        <v>362000</v>
      </c>
      <c r="E19" s="147">
        <v>700000</v>
      </c>
      <c r="F19" s="168" t="s">
        <v>1119</v>
      </c>
      <c r="G19" s="168" t="s">
        <v>1127</v>
      </c>
      <c r="H19" s="168" t="s">
        <v>1119</v>
      </c>
      <c r="I19" s="167" t="s">
        <v>1121</v>
      </c>
      <c r="J19" s="527">
        <v>335000</v>
      </c>
      <c r="K19" s="527">
        <v>335000</v>
      </c>
      <c r="L19" s="147">
        <v>600000</v>
      </c>
    </row>
    <row r="20" spans="1:14" s="167" customFormat="1" ht="20.25" customHeight="1" x14ac:dyDescent="0.25">
      <c r="A20" s="189">
        <f t="shared" si="0"/>
        <v>11</v>
      </c>
      <c r="B20" s="192" t="s">
        <v>1128</v>
      </c>
      <c r="C20" s="527">
        <v>348000</v>
      </c>
      <c r="D20" s="527">
        <v>348000</v>
      </c>
      <c r="E20" s="147">
        <v>500000</v>
      </c>
      <c r="F20" s="168" t="s">
        <v>1129</v>
      </c>
      <c r="G20" s="168" t="s">
        <v>1130</v>
      </c>
      <c r="H20" s="168" t="s">
        <v>1129</v>
      </c>
      <c r="I20" s="167" t="s">
        <v>1131</v>
      </c>
      <c r="J20" s="527">
        <v>333000</v>
      </c>
      <c r="K20" s="527">
        <v>333000</v>
      </c>
      <c r="L20" s="147">
        <v>350000</v>
      </c>
      <c r="N20" s="167">
        <v>2650</v>
      </c>
    </row>
    <row r="21" spans="1:14" s="167" customFormat="1" ht="20.25" customHeight="1" x14ac:dyDescent="0.25">
      <c r="A21" s="189">
        <f t="shared" si="0"/>
        <v>12</v>
      </c>
      <c r="B21" s="192" t="s">
        <v>1132</v>
      </c>
      <c r="C21" s="527">
        <v>166000</v>
      </c>
      <c r="D21" s="527">
        <v>166000</v>
      </c>
      <c r="E21" s="147">
        <v>200000</v>
      </c>
      <c r="F21" s="168" t="s">
        <v>1133</v>
      </c>
      <c r="G21" s="168" t="s">
        <v>1134</v>
      </c>
      <c r="H21" s="168" t="s">
        <v>1133</v>
      </c>
      <c r="I21" s="167" t="s">
        <v>1135</v>
      </c>
      <c r="J21" s="527">
        <v>156000</v>
      </c>
      <c r="K21" s="527">
        <v>156000</v>
      </c>
      <c r="L21" s="147">
        <v>160000</v>
      </c>
      <c r="N21" s="167">
        <v>155</v>
      </c>
    </row>
    <row r="22" spans="1:14" s="167" customFormat="1" ht="20.25" customHeight="1" x14ac:dyDescent="0.25">
      <c r="A22" s="189">
        <f t="shared" si="0"/>
        <v>13</v>
      </c>
      <c r="B22" s="192" t="s">
        <v>1136</v>
      </c>
      <c r="C22" s="527">
        <v>200000</v>
      </c>
      <c r="D22" s="527">
        <v>200000</v>
      </c>
      <c r="E22" s="147">
        <v>300000</v>
      </c>
      <c r="F22" s="168" t="s">
        <v>1137</v>
      </c>
      <c r="G22" s="168" t="s">
        <v>1138</v>
      </c>
      <c r="H22" s="168" t="s">
        <v>1137</v>
      </c>
      <c r="I22" s="167" t="s">
        <v>1139</v>
      </c>
      <c r="J22" s="527">
        <v>187000</v>
      </c>
      <c r="K22" s="527">
        <v>187000</v>
      </c>
      <c r="L22" s="147">
        <v>200000</v>
      </c>
      <c r="N22" s="167">
        <v>378</v>
      </c>
    </row>
    <row r="23" spans="1:14" s="167" customFormat="1" ht="20.25" customHeight="1" x14ac:dyDescent="0.25">
      <c r="A23" s="189">
        <f t="shared" si="0"/>
        <v>14</v>
      </c>
      <c r="B23" s="192" t="s">
        <v>1140</v>
      </c>
      <c r="C23" s="527">
        <v>143000</v>
      </c>
      <c r="D23" s="527">
        <v>143000</v>
      </c>
      <c r="E23" s="147">
        <v>300000</v>
      </c>
      <c r="F23" s="168" t="s">
        <v>1141</v>
      </c>
      <c r="G23" s="168" t="s">
        <v>1142</v>
      </c>
      <c r="H23" s="168" t="s">
        <v>1141</v>
      </c>
      <c r="I23" s="167" t="s">
        <v>1143</v>
      </c>
      <c r="J23" s="527">
        <v>131000</v>
      </c>
      <c r="K23" s="527">
        <v>131000</v>
      </c>
      <c r="L23" s="147">
        <v>200000</v>
      </c>
      <c r="N23" s="167">
        <v>425</v>
      </c>
    </row>
    <row r="24" spans="1:14" s="167" customFormat="1" ht="37.5" x14ac:dyDescent="0.25">
      <c r="A24" s="189">
        <f t="shared" si="0"/>
        <v>15</v>
      </c>
      <c r="B24" s="198" t="s">
        <v>1144</v>
      </c>
      <c r="C24" s="527">
        <v>82700</v>
      </c>
      <c r="D24" s="527">
        <v>82700</v>
      </c>
      <c r="E24" s="147">
        <v>150000</v>
      </c>
      <c r="F24" s="168" t="s">
        <v>1145</v>
      </c>
      <c r="G24" s="168" t="s">
        <v>1146</v>
      </c>
      <c r="H24" s="168" t="s">
        <v>1145</v>
      </c>
      <c r="I24" s="167" t="s">
        <v>1147</v>
      </c>
      <c r="J24" s="527">
        <v>75200</v>
      </c>
      <c r="K24" s="527">
        <v>75200</v>
      </c>
      <c r="L24" s="147">
        <v>85000</v>
      </c>
    </row>
    <row r="25" spans="1:14" s="167" customFormat="1" ht="20.25" customHeight="1" x14ac:dyDescent="0.25">
      <c r="A25" s="189">
        <f t="shared" si="0"/>
        <v>16</v>
      </c>
      <c r="B25" s="192" t="s">
        <v>1148</v>
      </c>
      <c r="C25" s="527">
        <v>79700</v>
      </c>
      <c r="D25" s="527">
        <v>79700</v>
      </c>
      <c r="E25" s="147">
        <v>250000</v>
      </c>
      <c r="F25" s="168" t="s">
        <v>1149</v>
      </c>
      <c r="G25" s="168" t="s">
        <v>1150</v>
      </c>
      <c r="H25" s="168" t="s">
        <v>1149</v>
      </c>
      <c r="I25" s="167" t="s">
        <v>1151</v>
      </c>
      <c r="J25" s="527">
        <v>72200</v>
      </c>
      <c r="K25" s="527">
        <v>72200</v>
      </c>
      <c r="L25" s="147">
        <v>80000</v>
      </c>
      <c r="N25" s="167">
        <v>200</v>
      </c>
    </row>
    <row r="26" spans="1:14" s="169" customFormat="1" ht="20.25" customHeight="1" x14ac:dyDescent="0.25">
      <c r="A26" s="189">
        <f t="shared" si="0"/>
        <v>17</v>
      </c>
      <c r="B26" s="192" t="s">
        <v>1152</v>
      </c>
      <c r="C26" s="527"/>
      <c r="D26" s="147">
        <v>129000</v>
      </c>
      <c r="E26" s="147">
        <v>200000</v>
      </c>
      <c r="F26" s="269"/>
      <c r="G26" s="168" t="s">
        <v>1153</v>
      </c>
      <c r="H26" s="168"/>
      <c r="I26" s="167"/>
      <c r="J26" s="527"/>
      <c r="K26" s="147">
        <v>129000</v>
      </c>
      <c r="L26" s="147">
        <v>130000</v>
      </c>
      <c r="N26" s="169">
        <v>750</v>
      </c>
    </row>
    <row r="27" spans="1:14" s="167" customFormat="1" ht="20.25" customHeight="1" x14ac:dyDescent="0.25">
      <c r="A27" s="189">
        <f t="shared" si="0"/>
        <v>18</v>
      </c>
      <c r="B27" s="192" t="s">
        <v>1154</v>
      </c>
      <c r="C27" s="527">
        <v>105000</v>
      </c>
      <c r="D27" s="527">
        <v>105000</v>
      </c>
      <c r="E27" s="147">
        <v>200000</v>
      </c>
      <c r="F27" s="168" t="s">
        <v>1155</v>
      </c>
      <c r="G27" s="168" t="s">
        <v>1156</v>
      </c>
      <c r="H27" s="168" t="s">
        <v>1155</v>
      </c>
      <c r="I27" s="167" t="s">
        <v>1157</v>
      </c>
      <c r="J27" s="527">
        <v>102000</v>
      </c>
      <c r="K27" s="527">
        <v>102000</v>
      </c>
      <c r="L27" s="527">
        <v>103000</v>
      </c>
      <c r="N27" s="167">
        <v>300</v>
      </c>
    </row>
    <row r="28" spans="1:14" s="167" customFormat="1" ht="20.25" customHeight="1" x14ac:dyDescent="0.25">
      <c r="A28" s="189">
        <f t="shared" si="0"/>
        <v>19</v>
      </c>
      <c r="B28" s="192" t="s">
        <v>1158</v>
      </c>
      <c r="C28" s="527">
        <v>559000</v>
      </c>
      <c r="D28" s="527">
        <v>559000</v>
      </c>
      <c r="E28" s="147">
        <v>1000000</v>
      </c>
      <c r="F28" s="168" t="s">
        <v>1159</v>
      </c>
      <c r="G28" s="168" t="s">
        <v>1160</v>
      </c>
      <c r="H28" s="168" t="s">
        <v>1159</v>
      </c>
      <c r="I28" s="167" t="s">
        <v>1161</v>
      </c>
      <c r="J28" s="527">
        <v>527000</v>
      </c>
      <c r="K28" s="527">
        <v>527000</v>
      </c>
      <c r="L28" s="147">
        <v>550000</v>
      </c>
      <c r="N28" s="167">
        <v>1000</v>
      </c>
    </row>
    <row r="29" spans="1:14" s="167" customFormat="1" ht="20.25" customHeight="1" x14ac:dyDescent="0.25">
      <c r="A29" s="189">
        <f t="shared" si="0"/>
        <v>20</v>
      </c>
      <c r="B29" s="192" t="s">
        <v>1162</v>
      </c>
      <c r="C29" s="527"/>
      <c r="D29" s="147">
        <v>750000</v>
      </c>
      <c r="E29" s="147">
        <v>800000</v>
      </c>
      <c r="F29" s="269"/>
      <c r="G29" s="146"/>
      <c r="H29" s="146"/>
      <c r="J29" s="527"/>
      <c r="K29" s="147">
        <v>750000</v>
      </c>
      <c r="L29" s="147">
        <v>800000</v>
      </c>
      <c r="N29" s="167">
        <v>700</v>
      </c>
    </row>
    <row r="30" spans="1:14" s="550" customFormat="1" ht="55.5" customHeight="1" x14ac:dyDescent="0.25">
      <c r="A30" s="189">
        <f t="shared" si="0"/>
        <v>21</v>
      </c>
      <c r="B30" s="736" t="s">
        <v>5241</v>
      </c>
      <c r="C30" s="527">
        <v>184000</v>
      </c>
      <c r="D30" s="527">
        <v>184000</v>
      </c>
      <c r="E30" s="527">
        <v>210000</v>
      </c>
      <c r="F30" s="626" t="s">
        <v>780</v>
      </c>
      <c r="G30" s="804"/>
      <c r="H30" s="804" t="s">
        <v>5230</v>
      </c>
      <c r="J30" s="527"/>
      <c r="K30" s="527">
        <v>150000</v>
      </c>
      <c r="L30" s="527">
        <v>178000</v>
      </c>
      <c r="N30" s="550">
        <v>500</v>
      </c>
    </row>
    <row r="31" spans="1:14" s="550" customFormat="1" ht="37.5" customHeight="1" x14ac:dyDescent="0.25">
      <c r="A31" s="189">
        <f t="shared" si="0"/>
        <v>22</v>
      </c>
      <c r="B31" s="736" t="s">
        <v>5242</v>
      </c>
      <c r="C31" s="527">
        <v>248000</v>
      </c>
      <c r="D31" s="527">
        <v>248000</v>
      </c>
      <c r="E31" s="527">
        <v>270000</v>
      </c>
      <c r="F31" s="626" t="s">
        <v>786</v>
      </c>
      <c r="G31" s="804"/>
      <c r="H31" s="804" t="s">
        <v>5243</v>
      </c>
      <c r="J31" s="527"/>
      <c r="K31" s="527">
        <v>180000</v>
      </c>
      <c r="L31" s="527">
        <v>237000</v>
      </c>
      <c r="N31" s="550">
        <f>SUM(N10:N30)</f>
        <v>28058</v>
      </c>
    </row>
    <row r="32" spans="1:14" s="550" customFormat="1" ht="55.5" customHeight="1" x14ac:dyDescent="0.25">
      <c r="A32" s="189">
        <f t="shared" si="0"/>
        <v>23</v>
      </c>
      <c r="B32" s="736" t="s">
        <v>5244</v>
      </c>
      <c r="C32" s="527">
        <v>268000</v>
      </c>
      <c r="D32" s="527">
        <v>268000</v>
      </c>
      <c r="E32" s="527">
        <v>300000</v>
      </c>
      <c r="F32" s="626" t="s">
        <v>791</v>
      </c>
      <c r="G32" s="804"/>
      <c r="H32" s="804" t="s">
        <v>5245</v>
      </c>
      <c r="J32" s="527"/>
      <c r="K32" s="527">
        <v>200000</v>
      </c>
      <c r="L32" s="527">
        <v>257000</v>
      </c>
    </row>
    <row r="33" spans="1:12" s="550" customFormat="1" ht="37.5" customHeight="1" x14ac:dyDescent="0.25">
      <c r="A33" s="189">
        <f t="shared" si="0"/>
        <v>24</v>
      </c>
      <c r="B33" s="736" t="s">
        <v>5246</v>
      </c>
      <c r="C33" s="527">
        <v>323000</v>
      </c>
      <c r="D33" s="527">
        <v>323000</v>
      </c>
      <c r="E33" s="527">
        <v>350000</v>
      </c>
      <c r="F33" s="626" t="s">
        <v>796</v>
      </c>
      <c r="G33" s="805"/>
      <c r="H33" s="727" t="s">
        <v>5247</v>
      </c>
      <c r="I33" s="727"/>
      <c r="J33" s="527"/>
      <c r="K33" s="527">
        <v>220000</v>
      </c>
      <c r="L33" s="527">
        <v>305000</v>
      </c>
    </row>
    <row r="34" spans="1:12" s="167" customFormat="1" ht="20.25" customHeight="1" x14ac:dyDescent="0.25">
      <c r="A34" s="189">
        <f t="shared" si="0"/>
        <v>25</v>
      </c>
      <c r="B34" s="192" t="s">
        <v>1163</v>
      </c>
      <c r="C34" s="147"/>
      <c r="D34" s="190">
        <v>300000</v>
      </c>
      <c r="E34" s="147">
        <v>700000</v>
      </c>
      <c r="F34" s="269"/>
      <c r="G34" s="168" t="s">
        <v>1164</v>
      </c>
      <c r="H34" s="170"/>
      <c r="I34" s="167" t="s">
        <v>1165</v>
      </c>
      <c r="J34" s="527">
        <v>120000</v>
      </c>
      <c r="K34" s="190">
        <v>300000</v>
      </c>
      <c r="L34" s="147">
        <v>400000</v>
      </c>
    </row>
    <row r="35" spans="1:12" s="167" customFormat="1" ht="20.25" customHeight="1" x14ac:dyDescent="0.25">
      <c r="A35" s="189">
        <f t="shared" si="0"/>
        <v>26</v>
      </c>
      <c r="B35" s="192" t="s">
        <v>745</v>
      </c>
      <c r="C35" s="147">
        <v>35600</v>
      </c>
      <c r="D35" s="147">
        <v>35600</v>
      </c>
      <c r="E35" s="527">
        <v>50000</v>
      </c>
      <c r="F35" s="170" t="s">
        <v>748</v>
      </c>
      <c r="G35" s="624" t="s">
        <v>749</v>
      </c>
      <c r="H35" s="170" t="s">
        <v>748</v>
      </c>
      <c r="I35" s="170" t="s">
        <v>1166</v>
      </c>
      <c r="J35" s="527">
        <v>32000</v>
      </c>
      <c r="K35" s="527">
        <v>32000</v>
      </c>
      <c r="L35" s="147">
        <v>40000</v>
      </c>
    </row>
    <row r="36" spans="1:12" s="167" customFormat="1" ht="20.25" customHeight="1" x14ac:dyDescent="0.25">
      <c r="A36" s="189">
        <f t="shared" si="0"/>
        <v>27</v>
      </c>
      <c r="B36" s="192" t="s">
        <v>1167</v>
      </c>
      <c r="C36" s="527"/>
      <c r="D36" s="190">
        <v>110000</v>
      </c>
      <c r="E36" s="147">
        <v>200000</v>
      </c>
      <c r="F36" s="269"/>
      <c r="G36" s="168" t="s">
        <v>1168</v>
      </c>
      <c r="H36" s="168"/>
      <c r="J36" s="527"/>
      <c r="K36" s="190">
        <v>110000</v>
      </c>
      <c r="L36" s="147">
        <v>120000</v>
      </c>
    </row>
    <row r="37" spans="1:12" s="167" customFormat="1" ht="20.25" customHeight="1" x14ac:dyDescent="0.25">
      <c r="A37" s="1091" t="s">
        <v>1169</v>
      </c>
      <c r="B37" s="1092"/>
      <c r="C37" s="625"/>
      <c r="D37" s="767"/>
      <c r="E37" s="147"/>
      <c r="F37" s="269"/>
      <c r="G37" s="171"/>
      <c r="H37" s="171"/>
      <c r="J37" s="625"/>
      <c r="K37" s="767"/>
      <c r="L37" s="147"/>
    </row>
    <row r="38" spans="1:12" s="167" customFormat="1" ht="36" customHeight="1" x14ac:dyDescent="0.25">
      <c r="A38" s="189">
        <f>A36+1</f>
        <v>28</v>
      </c>
      <c r="B38" s="198" t="s">
        <v>1172</v>
      </c>
      <c r="C38" s="527">
        <v>102000</v>
      </c>
      <c r="D38" s="527">
        <v>102000</v>
      </c>
      <c r="E38" s="147">
        <v>313000</v>
      </c>
      <c r="F38" s="168" t="s">
        <v>1170</v>
      </c>
      <c r="G38" s="168" t="s">
        <v>1173</v>
      </c>
      <c r="H38" s="168" t="s">
        <v>1170</v>
      </c>
      <c r="I38" s="167" t="s">
        <v>1171</v>
      </c>
      <c r="J38" s="527">
        <v>95200</v>
      </c>
      <c r="K38" s="527">
        <v>95200</v>
      </c>
      <c r="L38" s="147">
        <v>100000</v>
      </c>
    </row>
    <row r="39" spans="1:12" s="167" customFormat="1" ht="20.25" customHeight="1" x14ac:dyDescent="0.25">
      <c r="A39" s="189">
        <f>A38+1</f>
        <v>29</v>
      </c>
      <c r="B39" s="192" t="s">
        <v>1177</v>
      </c>
      <c r="C39" s="527">
        <v>259000</v>
      </c>
      <c r="D39" s="527">
        <v>259000</v>
      </c>
      <c r="E39" s="147">
        <v>500000</v>
      </c>
      <c r="F39" s="168" t="s">
        <v>1175</v>
      </c>
      <c r="G39" s="168" t="s">
        <v>1178</v>
      </c>
      <c r="H39" s="168" t="s">
        <v>1175</v>
      </c>
      <c r="I39" s="167" t="s">
        <v>1176</v>
      </c>
      <c r="J39" s="527">
        <v>243000</v>
      </c>
      <c r="K39" s="527">
        <v>243000</v>
      </c>
      <c r="L39" s="147">
        <v>250000</v>
      </c>
    </row>
    <row r="40" spans="1:12" s="167" customFormat="1" ht="39.75" customHeight="1" x14ac:dyDescent="0.25">
      <c r="A40" s="189">
        <f t="shared" ref="A40:A68" si="1">A39+1</f>
        <v>30</v>
      </c>
      <c r="B40" s="198" t="s">
        <v>1179</v>
      </c>
      <c r="C40" s="527">
        <v>259000</v>
      </c>
      <c r="D40" s="527">
        <v>259000</v>
      </c>
      <c r="E40" s="147">
        <v>500000</v>
      </c>
      <c r="F40" s="168" t="s">
        <v>1175</v>
      </c>
      <c r="G40" s="168" t="s">
        <v>1180</v>
      </c>
      <c r="H40" s="168" t="s">
        <v>1175</v>
      </c>
      <c r="I40" s="167" t="s">
        <v>1176</v>
      </c>
      <c r="J40" s="527">
        <v>243000</v>
      </c>
      <c r="K40" s="527">
        <v>243000</v>
      </c>
      <c r="L40" s="147">
        <v>250000</v>
      </c>
    </row>
    <row r="41" spans="1:12" s="167" customFormat="1" ht="39.75" customHeight="1" x14ac:dyDescent="0.25">
      <c r="A41" s="189">
        <f t="shared" si="1"/>
        <v>31</v>
      </c>
      <c r="B41" s="198" t="s">
        <v>1181</v>
      </c>
      <c r="C41" s="527">
        <v>259000</v>
      </c>
      <c r="D41" s="527">
        <v>259000</v>
      </c>
      <c r="E41" s="147">
        <v>700000</v>
      </c>
      <c r="F41" s="168" t="s">
        <v>1175</v>
      </c>
      <c r="G41" s="168" t="s">
        <v>1182</v>
      </c>
      <c r="H41" s="168" t="s">
        <v>1175</v>
      </c>
      <c r="I41" s="167" t="s">
        <v>1176</v>
      </c>
      <c r="J41" s="527">
        <v>243000</v>
      </c>
      <c r="K41" s="527">
        <v>243000</v>
      </c>
      <c r="L41" s="147">
        <v>250000</v>
      </c>
    </row>
    <row r="42" spans="1:12" s="167" customFormat="1" ht="39.75" customHeight="1" x14ac:dyDescent="0.25">
      <c r="A42" s="189">
        <f t="shared" si="1"/>
        <v>32</v>
      </c>
      <c r="B42" s="198" t="s">
        <v>1183</v>
      </c>
      <c r="C42" s="527"/>
      <c r="D42" s="527">
        <v>557000</v>
      </c>
      <c r="E42" s="147">
        <v>650000</v>
      </c>
      <c r="F42" s="168"/>
      <c r="G42" s="168"/>
      <c r="H42" s="168"/>
      <c r="J42" s="527"/>
      <c r="K42" s="527"/>
      <c r="L42" s="147">
        <v>560000</v>
      </c>
    </row>
    <row r="43" spans="1:12" s="167" customFormat="1" ht="26.25" customHeight="1" x14ac:dyDescent="0.25">
      <c r="A43" s="189">
        <f t="shared" si="1"/>
        <v>33</v>
      </c>
      <c r="B43" s="192" t="s">
        <v>1184</v>
      </c>
      <c r="C43" s="527">
        <v>348000</v>
      </c>
      <c r="D43" s="527">
        <v>348000</v>
      </c>
      <c r="E43" s="147">
        <v>500000</v>
      </c>
      <c r="F43" s="168" t="s">
        <v>1185</v>
      </c>
      <c r="G43" s="168" t="s">
        <v>1186</v>
      </c>
      <c r="H43" s="168" t="s">
        <v>1185</v>
      </c>
      <c r="I43" s="167" t="s">
        <v>1187</v>
      </c>
      <c r="J43" s="527">
        <v>333000</v>
      </c>
      <c r="K43" s="527">
        <v>333000</v>
      </c>
      <c r="L43" s="147">
        <v>350000</v>
      </c>
    </row>
    <row r="44" spans="1:12" s="167" customFormat="1" ht="58.5" customHeight="1" x14ac:dyDescent="0.25">
      <c r="A44" s="189">
        <f t="shared" si="1"/>
        <v>34</v>
      </c>
      <c r="B44" s="198" t="s">
        <v>1188</v>
      </c>
      <c r="C44" s="527">
        <v>434000</v>
      </c>
      <c r="D44" s="527">
        <v>434000</v>
      </c>
      <c r="E44" s="147">
        <v>1500000</v>
      </c>
      <c r="F44" s="168" t="s">
        <v>1189</v>
      </c>
      <c r="G44" s="168" t="s">
        <v>1190</v>
      </c>
      <c r="H44" s="168" t="s">
        <v>1189</v>
      </c>
      <c r="I44" s="167" t="s">
        <v>1191</v>
      </c>
      <c r="J44" s="527">
        <v>418000</v>
      </c>
      <c r="K44" s="527">
        <v>418000</v>
      </c>
      <c r="L44" s="147">
        <v>450000</v>
      </c>
    </row>
    <row r="45" spans="1:12" s="167" customFormat="1" ht="58.5" customHeight="1" x14ac:dyDescent="0.25">
      <c r="A45" s="189">
        <f t="shared" si="1"/>
        <v>35</v>
      </c>
      <c r="B45" s="198" t="s">
        <v>1192</v>
      </c>
      <c r="C45" s="527">
        <v>434000</v>
      </c>
      <c r="D45" s="527">
        <v>434000</v>
      </c>
      <c r="E45" s="147">
        <v>1500000</v>
      </c>
      <c r="F45" s="168" t="s">
        <v>1189</v>
      </c>
      <c r="G45" s="168" t="s">
        <v>1193</v>
      </c>
      <c r="H45" s="168" t="s">
        <v>1189</v>
      </c>
      <c r="I45" s="167" t="s">
        <v>1191</v>
      </c>
      <c r="J45" s="527">
        <v>418000</v>
      </c>
      <c r="K45" s="527">
        <v>418000</v>
      </c>
      <c r="L45" s="147">
        <v>450000</v>
      </c>
    </row>
    <row r="46" spans="1:12" s="167" customFormat="1" ht="58.5" customHeight="1" x14ac:dyDescent="0.25">
      <c r="A46" s="189">
        <f t="shared" si="1"/>
        <v>36</v>
      </c>
      <c r="B46" s="198" t="s">
        <v>1194</v>
      </c>
      <c r="C46" s="527">
        <v>589000</v>
      </c>
      <c r="D46" s="527">
        <v>589000</v>
      </c>
      <c r="E46" s="147">
        <v>1600000</v>
      </c>
      <c r="F46" s="168" t="s">
        <v>1195</v>
      </c>
      <c r="G46" s="168" t="s">
        <v>1196</v>
      </c>
      <c r="H46" s="168" t="s">
        <v>1195</v>
      </c>
      <c r="I46" s="167" t="s">
        <v>1197</v>
      </c>
      <c r="J46" s="527">
        <v>557000</v>
      </c>
      <c r="K46" s="527">
        <v>557000</v>
      </c>
      <c r="L46" s="527">
        <v>565000</v>
      </c>
    </row>
    <row r="47" spans="1:12" s="167" customFormat="1" ht="58.5" customHeight="1" x14ac:dyDescent="0.25">
      <c r="A47" s="189">
        <f t="shared" si="1"/>
        <v>37</v>
      </c>
      <c r="B47" s="198" t="s">
        <v>1198</v>
      </c>
      <c r="C47" s="527">
        <v>589000</v>
      </c>
      <c r="D47" s="527">
        <v>589000</v>
      </c>
      <c r="E47" s="147">
        <v>1600000</v>
      </c>
      <c r="F47" s="168" t="s">
        <v>1195</v>
      </c>
      <c r="G47" s="168" t="s">
        <v>1199</v>
      </c>
      <c r="H47" s="168" t="s">
        <v>1195</v>
      </c>
      <c r="I47" s="167" t="s">
        <v>1197</v>
      </c>
      <c r="J47" s="527">
        <v>557000</v>
      </c>
      <c r="K47" s="527">
        <v>557000</v>
      </c>
      <c r="L47" s="527">
        <v>565000</v>
      </c>
    </row>
    <row r="48" spans="1:12" s="167" customFormat="1" ht="58.5" customHeight="1" x14ac:dyDescent="0.25">
      <c r="A48" s="189">
        <f t="shared" si="1"/>
        <v>38</v>
      </c>
      <c r="B48" s="198" t="s">
        <v>1200</v>
      </c>
      <c r="C48" s="527">
        <v>949000</v>
      </c>
      <c r="D48" s="527">
        <v>949000</v>
      </c>
      <c r="E48" s="147">
        <v>1900000</v>
      </c>
      <c r="F48" s="168" t="s">
        <v>1201</v>
      </c>
      <c r="G48" s="168" t="s">
        <v>1202</v>
      </c>
      <c r="H48" s="168" t="s">
        <v>1201</v>
      </c>
      <c r="I48" s="167" t="s">
        <v>1203</v>
      </c>
      <c r="J48" s="527">
        <v>917000</v>
      </c>
      <c r="K48" s="527">
        <v>917000</v>
      </c>
      <c r="L48" s="527">
        <v>925000</v>
      </c>
    </row>
    <row r="49" spans="1:12" s="167" customFormat="1" ht="58.5" customHeight="1" x14ac:dyDescent="0.25">
      <c r="A49" s="189">
        <f t="shared" si="1"/>
        <v>39</v>
      </c>
      <c r="B49" s="198" t="s">
        <v>1204</v>
      </c>
      <c r="C49" s="527">
        <v>949000</v>
      </c>
      <c r="D49" s="527">
        <v>949000</v>
      </c>
      <c r="E49" s="147">
        <v>1900000</v>
      </c>
      <c r="F49" s="168" t="s">
        <v>1201</v>
      </c>
      <c r="G49" s="168" t="s">
        <v>1205</v>
      </c>
      <c r="H49" s="168" t="s">
        <v>1201</v>
      </c>
      <c r="I49" s="167" t="s">
        <v>1203</v>
      </c>
      <c r="J49" s="527">
        <v>917000</v>
      </c>
      <c r="K49" s="527">
        <v>917000</v>
      </c>
      <c r="L49" s="527">
        <v>925000</v>
      </c>
    </row>
    <row r="50" spans="1:12" s="167" customFormat="1" ht="58.5" customHeight="1" x14ac:dyDescent="0.25">
      <c r="A50" s="189">
        <f t="shared" si="1"/>
        <v>40</v>
      </c>
      <c r="B50" s="198" t="s">
        <v>1206</v>
      </c>
      <c r="C50" s="527">
        <v>819000</v>
      </c>
      <c r="D50" s="527">
        <v>819000</v>
      </c>
      <c r="E50" s="147">
        <v>1900000</v>
      </c>
      <c r="F50" s="168" t="s">
        <v>1207</v>
      </c>
      <c r="G50" s="168" t="s">
        <v>1208</v>
      </c>
      <c r="H50" s="168" t="s">
        <v>1207</v>
      </c>
      <c r="I50" s="167" t="s">
        <v>1209</v>
      </c>
      <c r="J50" s="527">
        <v>787000</v>
      </c>
      <c r="K50" s="527">
        <v>787000</v>
      </c>
      <c r="L50" s="147">
        <v>800000</v>
      </c>
    </row>
    <row r="51" spans="1:12" s="167" customFormat="1" ht="58.5" customHeight="1" x14ac:dyDescent="0.25">
      <c r="A51" s="189">
        <f t="shared" si="1"/>
        <v>41</v>
      </c>
      <c r="B51" s="198" t="s">
        <v>1210</v>
      </c>
      <c r="C51" s="527">
        <v>819000</v>
      </c>
      <c r="D51" s="527">
        <v>819000</v>
      </c>
      <c r="E51" s="147">
        <v>1900000</v>
      </c>
      <c r="F51" s="168" t="s">
        <v>1207</v>
      </c>
      <c r="G51" s="168" t="s">
        <v>1211</v>
      </c>
      <c r="H51" s="168" t="s">
        <v>1207</v>
      </c>
      <c r="I51" s="167" t="s">
        <v>1209</v>
      </c>
      <c r="J51" s="527">
        <v>787000</v>
      </c>
      <c r="K51" s="527">
        <v>787000</v>
      </c>
      <c r="L51" s="147">
        <v>800000</v>
      </c>
    </row>
    <row r="52" spans="1:12" s="167" customFormat="1" ht="22.5" customHeight="1" x14ac:dyDescent="0.25">
      <c r="A52" s="189">
        <f t="shared" si="1"/>
        <v>42</v>
      </c>
      <c r="B52" s="192" t="s">
        <v>1212</v>
      </c>
      <c r="C52" s="527"/>
      <c r="D52" s="190">
        <v>730000</v>
      </c>
      <c r="E52" s="147">
        <v>2000000</v>
      </c>
      <c r="F52" s="269"/>
      <c r="G52" s="168"/>
      <c r="H52" s="168"/>
      <c r="J52" s="527"/>
      <c r="K52" s="190">
        <v>730000</v>
      </c>
      <c r="L52" s="147">
        <v>750000</v>
      </c>
    </row>
    <row r="53" spans="1:12" s="167" customFormat="1" ht="22.5" customHeight="1" x14ac:dyDescent="0.25">
      <c r="A53" s="189">
        <f t="shared" si="1"/>
        <v>43</v>
      </c>
      <c r="B53" s="192" t="s">
        <v>1213</v>
      </c>
      <c r="C53" s="527"/>
      <c r="D53" s="190">
        <v>600000</v>
      </c>
      <c r="E53" s="147">
        <v>1900000</v>
      </c>
      <c r="F53" s="269"/>
      <c r="G53" s="168"/>
      <c r="H53" s="168"/>
      <c r="J53" s="527"/>
      <c r="K53" s="190">
        <v>600000</v>
      </c>
      <c r="L53" s="147">
        <v>650000</v>
      </c>
    </row>
    <row r="54" spans="1:12" s="167" customFormat="1" ht="22.5" customHeight="1" x14ac:dyDescent="0.25">
      <c r="A54" s="189">
        <f t="shared" si="1"/>
        <v>44</v>
      </c>
      <c r="B54" s="192" t="s">
        <v>1214</v>
      </c>
      <c r="C54" s="527">
        <v>280000</v>
      </c>
      <c r="D54" s="527">
        <v>280000</v>
      </c>
      <c r="E54" s="147">
        <v>500000</v>
      </c>
      <c r="F54" s="168" t="s">
        <v>1215</v>
      </c>
      <c r="G54" s="168" t="s">
        <v>1216</v>
      </c>
      <c r="H54" s="168" t="s">
        <v>1215</v>
      </c>
      <c r="I54" s="167" t="s">
        <v>1217</v>
      </c>
      <c r="J54" s="527">
        <v>268000</v>
      </c>
      <c r="K54" s="527">
        <v>268000</v>
      </c>
      <c r="L54" s="527">
        <v>271000</v>
      </c>
    </row>
    <row r="55" spans="1:12" s="167" customFormat="1" ht="22.5" customHeight="1" x14ac:dyDescent="0.25">
      <c r="A55" s="189">
        <f t="shared" si="1"/>
        <v>45</v>
      </c>
      <c r="B55" s="192" t="s">
        <v>1218</v>
      </c>
      <c r="C55" s="527">
        <v>394000</v>
      </c>
      <c r="D55" s="527">
        <v>394000</v>
      </c>
      <c r="E55" s="147">
        <v>700000</v>
      </c>
      <c r="F55" s="168" t="s">
        <v>1219</v>
      </c>
      <c r="G55" s="168" t="s">
        <v>1220</v>
      </c>
      <c r="H55" s="168" t="s">
        <v>1219</v>
      </c>
      <c r="I55" s="167" t="s">
        <v>1221</v>
      </c>
      <c r="J55" s="527">
        <v>378000</v>
      </c>
      <c r="K55" s="527">
        <v>378000</v>
      </c>
      <c r="L55" s="527">
        <v>382000</v>
      </c>
    </row>
    <row r="56" spans="1:12" s="167" customFormat="1" ht="22.5" customHeight="1" x14ac:dyDescent="0.25">
      <c r="A56" s="189">
        <f t="shared" si="1"/>
        <v>46</v>
      </c>
      <c r="B56" s="192" t="s">
        <v>1222</v>
      </c>
      <c r="C56" s="527"/>
      <c r="D56" s="190">
        <v>200000</v>
      </c>
      <c r="E56" s="147">
        <v>500000</v>
      </c>
      <c r="F56" s="168"/>
      <c r="G56" s="168"/>
      <c r="H56" s="168"/>
      <c r="J56" s="527"/>
      <c r="K56" s="190">
        <v>200000</v>
      </c>
      <c r="L56" s="147">
        <v>250000</v>
      </c>
    </row>
    <row r="57" spans="1:12" s="167" customFormat="1" ht="22.5" customHeight="1" x14ac:dyDescent="0.25">
      <c r="A57" s="189">
        <f t="shared" si="1"/>
        <v>47</v>
      </c>
      <c r="B57" s="192" t="s">
        <v>1223</v>
      </c>
      <c r="C57" s="527">
        <v>966000</v>
      </c>
      <c r="D57" s="527">
        <v>966000</v>
      </c>
      <c r="E57" s="147">
        <v>1700000</v>
      </c>
      <c r="F57" s="168" t="s">
        <v>1224</v>
      </c>
      <c r="G57" s="168" t="s">
        <v>1225</v>
      </c>
      <c r="H57" s="168" t="s">
        <v>1224</v>
      </c>
      <c r="I57" s="167" t="s">
        <v>1226</v>
      </c>
      <c r="J57" s="527">
        <v>950000</v>
      </c>
      <c r="K57" s="527">
        <v>950000</v>
      </c>
      <c r="L57" s="527">
        <v>954000</v>
      </c>
    </row>
    <row r="58" spans="1:12" s="167" customFormat="1" ht="22.5" customHeight="1" x14ac:dyDescent="0.25">
      <c r="A58" s="189">
        <f t="shared" si="1"/>
        <v>48</v>
      </c>
      <c r="B58" s="192" t="s">
        <v>1227</v>
      </c>
      <c r="C58" s="527"/>
      <c r="D58" s="147">
        <v>479000</v>
      </c>
      <c r="E58" s="147">
        <v>600000</v>
      </c>
      <c r="F58" s="168"/>
      <c r="G58" s="168" t="s">
        <v>1228</v>
      </c>
      <c r="H58" s="168"/>
      <c r="J58" s="527"/>
      <c r="K58" s="147">
        <v>389000</v>
      </c>
      <c r="L58" s="147">
        <v>400000</v>
      </c>
    </row>
    <row r="59" spans="1:12" s="167" customFormat="1" ht="22.5" customHeight="1" x14ac:dyDescent="0.25">
      <c r="A59" s="189">
        <f t="shared" si="1"/>
        <v>49</v>
      </c>
      <c r="B59" s="192" t="s">
        <v>1229</v>
      </c>
      <c r="C59" s="527">
        <v>313000</v>
      </c>
      <c r="D59" s="527">
        <v>313000</v>
      </c>
      <c r="E59" s="527">
        <v>700000</v>
      </c>
      <c r="F59" s="168" t="s">
        <v>1230</v>
      </c>
      <c r="G59" s="168" t="s">
        <v>1231</v>
      </c>
      <c r="H59" s="168" t="s">
        <v>1230</v>
      </c>
      <c r="I59" s="167" t="s">
        <v>1232</v>
      </c>
      <c r="J59" s="527">
        <v>289000</v>
      </c>
      <c r="K59" s="527">
        <v>289000</v>
      </c>
      <c r="L59" s="147">
        <v>300000</v>
      </c>
    </row>
    <row r="60" spans="1:12" s="167" customFormat="1" ht="22.5" customHeight="1" x14ac:dyDescent="0.25">
      <c r="A60" s="189">
        <f t="shared" si="1"/>
        <v>50</v>
      </c>
      <c r="B60" s="192" t="s">
        <v>1233</v>
      </c>
      <c r="C60" s="527">
        <v>313000</v>
      </c>
      <c r="D60" s="527">
        <v>313000</v>
      </c>
      <c r="E60" s="527">
        <v>700000</v>
      </c>
      <c r="F60" s="168" t="s">
        <v>1230</v>
      </c>
      <c r="G60" s="168" t="s">
        <v>1234</v>
      </c>
      <c r="H60" s="168" t="s">
        <v>1230</v>
      </c>
      <c r="I60" s="167" t="s">
        <v>1232</v>
      </c>
      <c r="J60" s="527">
        <v>289000</v>
      </c>
      <c r="K60" s="527">
        <v>289000</v>
      </c>
      <c r="L60" s="147">
        <v>300000</v>
      </c>
    </row>
    <row r="61" spans="1:12" s="167" customFormat="1" ht="22.5" customHeight="1" x14ac:dyDescent="0.25">
      <c r="A61" s="189">
        <f t="shared" si="1"/>
        <v>51</v>
      </c>
      <c r="B61" s="192" t="s">
        <v>1235</v>
      </c>
      <c r="C61" s="527">
        <v>313000</v>
      </c>
      <c r="D61" s="527">
        <v>313000</v>
      </c>
      <c r="E61" s="527">
        <v>700000</v>
      </c>
      <c r="F61" s="168" t="s">
        <v>1230</v>
      </c>
      <c r="G61" s="168" t="s">
        <v>1236</v>
      </c>
      <c r="H61" s="168" t="s">
        <v>1230</v>
      </c>
      <c r="I61" s="167" t="s">
        <v>1232</v>
      </c>
      <c r="J61" s="527">
        <v>289000</v>
      </c>
      <c r="K61" s="527">
        <v>289000</v>
      </c>
      <c r="L61" s="147">
        <v>300000</v>
      </c>
    </row>
    <row r="62" spans="1:12" s="167" customFormat="1" ht="22.5" customHeight="1" x14ac:dyDescent="0.25">
      <c r="A62" s="189">
        <f t="shared" si="1"/>
        <v>52</v>
      </c>
      <c r="B62" s="192" t="s">
        <v>1237</v>
      </c>
      <c r="C62" s="527"/>
      <c r="D62" s="147">
        <v>868000</v>
      </c>
      <c r="E62" s="147">
        <v>1200000</v>
      </c>
      <c r="F62" s="269"/>
      <c r="G62" s="168" t="s">
        <v>1228</v>
      </c>
      <c r="H62" s="168"/>
      <c r="J62" s="527"/>
      <c r="K62" s="147">
        <v>768000</v>
      </c>
      <c r="L62" s="147">
        <v>800000</v>
      </c>
    </row>
    <row r="63" spans="1:12" s="167" customFormat="1" ht="22.5" customHeight="1" x14ac:dyDescent="0.25">
      <c r="A63" s="189">
        <f t="shared" si="1"/>
        <v>53</v>
      </c>
      <c r="B63" s="192" t="s">
        <v>1238</v>
      </c>
      <c r="C63" s="527">
        <v>472000</v>
      </c>
      <c r="D63" s="527">
        <v>472000</v>
      </c>
      <c r="E63" s="147">
        <v>1400000</v>
      </c>
      <c r="F63" s="146" t="s">
        <v>1239</v>
      </c>
      <c r="G63" s="168" t="s">
        <v>1240</v>
      </c>
      <c r="H63" s="168"/>
      <c r="I63" s="167" t="s">
        <v>1241</v>
      </c>
      <c r="J63" s="527">
        <v>456000</v>
      </c>
      <c r="K63" s="527">
        <v>456000</v>
      </c>
      <c r="L63" s="147">
        <v>500000</v>
      </c>
    </row>
    <row r="64" spans="1:12" s="167" customFormat="1" ht="22.5" customHeight="1" x14ac:dyDescent="0.25">
      <c r="A64" s="189">
        <f t="shared" si="1"/>
        <v>54</v>
      </c>
      <c r="B64" s="192" t="s">
        <v>1242</v>
      </c>
      <c r="C64" s="527">
        <v>472000</v>
      </c>
      <c r="D64" s="527">
        <v>472000</v>
      </c>
      <c r="E64" s="147">
        <v>1400000</v>
      </c>
      <c r="F64" s="146"/>
      <c r="G64" s="168" t="s">
        <v>1243</v>
      </c>
      <c r="H64" s="168"/>
      <c r="I64" s="167" t="s">
        <v>1241</v>
      </c>
      <c r="J64" s="527">
        <v>456000</v>
      </c>
      <c r="K64" s="527">
        <v>456000</v>
      </c>
      <c r="L64" s="147">
        <v>500000</v>
      </c>
    </row>
    <row r="65" spans="1:16" s="167" customFormat="1" ht="22.5" customHeight="1" x14ac:dyDescent="0.25">
      <c r="A65" s="189">
        <f t="shared" si="1"/>
        <v>55</v>
      </c>
      <c r="B65" s="192" t="s">
        <v>1244</v>
      </c>
      <c r="C65" s="527"/>
      <c r="D65" s="147">
        <v>226000</v>
      </c>
      <c r="E65" s="147">
        <v>400000</v>
      </c>
      <c r="F65" s="146" t="s">
        <v>1245</v>
      </c>
      <c r="G65" s="168"/>
      <c r="H65" s="168"/>
      <c r="J65" s="527"/>
      <c r="K65" s="147">
        <v>212000</v>
      </c>
      <c r="L65" s="147">
        <v>250000</v>
      </c>
    </row>
    <row r="66" spans="1:16" s="167" customFormat="1" ht="22.5" customHeight="1" x14ac:dyDescent="0.25">
      <c r="A66" s="189">
        <f t="shared" si="1"/>
        <v>56</v>
      </c>
      <c r="B66" s="192" t="s">
        <v>1246</v>
      </c>
      <c r="C66" s="527"/>
      <c r="D66" s="147">
        <v>362000</v>
      </c>
      <c r="E66" s="147">
        <v>700000</v>
      </c>
      <c r="F66" s="146" t="s">
        <v>1119</v>
      </c>
      <c r="G66" s="168"/>
      <c r="H66" s="168"/>
      <c r="J66" s="527"/>
      <c r="K66" s="147">
        <v>335000</v>
      </c>
      <c r="L66" s="147">
        <v>350000</v>
      </c>
    </row>
    <row r="67" spans="1:16" s="167" customFormat="1" ht="22.5" customHeight="1" x14ac:dyDescent="0.25">
      <c r="A67" s="189">
        <f t="shared" si="1"/>
        <v>57</v>
      </c>
      <c r="B67" s="192" t="s">
        <v>1247</v>
      </c>
      <c r="C67" s="527"/>
      <c r="D67" s="147">
        <v>224000</v>
      </c>
      <c r="E67" s="147">
        <v>450000</v>
      </c>
      <c r="F67" s="167" t="s">
        <v>1248</v>
      </c>
      <c r="J67" s="527"/>
      <c r="K67" s="147">
        <v>208000</v>
      </c>
      <c r="L67" s="147">
        <v>212000</v>
      </c>
    </row>
    <row r="68" spans="1:16" s="167" customFormat="1" ht="22.5" customHeight="1" x14ac:dyDescent="0.25">
      <c r="A68" s="189">
        <f t="shared" si="1"/>
        <v>58</v>
      </c>
      <c r="B68" s="192" t="s">
        <v>5659</v>
      </c>
      <c r="C68" s="527"/>
      <c r="D68" s="147"/>
      <c r="E68" s="147">
        <v>600000</v>
      </c>
      <c r="F68" s="169"/>
      <c r="J68" s="527"/>
      <c r="K68" s="147"/>
      <c r="L68" s="147"/>
    </row>
    <row r="69" spans="1:16" ht="10.5" customHeight="1" x14ac:dyDescent="0.25">
      <c r="A69" s="195"/>
      <c r="B69" s="196"/>
      <c r="C69" s="626"/>
      <c r="D69" s="194"/>
      <c r="E69" s="194"/>
      <c r="F69" s="194"/>
      <c r="G69" s="173"/>
      <c r="H69" s="173"/>
      <c r="J69" s="626"/>
      <c r="K69" s="194"/>
      <c r="L69" s="194"/>
    </row>
    <row r="70" spans="1:16" ht="18.75" x14ac:dyDescent="0.25">
      <c r="A70" s="196"/>
      <c r="B70" s="1093" t="s">
        <v>5684</v>
      </c>
      <c r="C70" s="1093"/>
      <c r="D70" s="1093"/>
      <c r="E70" s="1093"/>
      <c r="F70" s="768"/>
      <c r="G70" s="174"/>
      <c r="H70" s="174"/>
      <c r="J70" s="161"/>
    </row>
    <row r="71" spans="1:16" ht="22.5" customHeight="1" x14ac:dyDescent="0.25">
      <c r="A71" s="1013" t="s">
        <v>463</v>
      </c>
      <c r="B71" s="1013"/>
      <c r="C71" s="1013" t="s">
        <v>44</v>
      </c>
      <c r="D71" s="1013"/>
      <c r="E71" s="1013"/>
      <c r="F71" s="758"/>
      <c r="G71" s="175"/>
      <c r="H71" s="175"/>
      <c r="J71" s="1013" t="s">
        <v>44</v>
      </c>
      <c r="K71" s="1013"/>
      <c r="L71" s="1013"/>
    </row>
    <row r="72" spans="1:16" ht="43.5" customHeight="1" x14ac:dyDescent="0.25">
      <c r="A72" s="196"/>
      <c r="B72" s="85"/>
      <c r="C72" s="85"/>
      <c r="D72" s="196"/>
      <c r="E72" s="196"/>
      <c r="F72" s="196"/>
      <c r="J72" s="85"/>
      <c r="K72" s="196"/>
      <c r="L72" s="196"/>
    </row>
    <row r="73" spans="1:16" ht="18.75" x14ac:dyDescent="0.25">
      <c r="A73" s="196"/>
      <c r="B73" s="85"/>
      <c r="C73" s="85"/>
      <c r="D73" s="196"/>
      <c r="E73" s="196"/>
      <c r="F73" s="196"/>
      <c r="J73" s="85"/>
      <c r="K73" s="196"/>
      <c r="L73" s="196"/>
    </row>
    <row r="74" spans="1:16" s="160" customFormat="1" ht="18.75" x14ac:dyDescent="0.25">
      <c r="A74" s="196"/>
      <c r="B74" s="85"/>
      <c r="C74" s="85"/>
      <c r="D74" s="196"/>
      <c r="E74" s="758"/>
      <c r="F74" s="758"/>
      <c r="G74" s="176"/>
      <c r="H74" s="176"/>
      <c r="I74" s="176"/>
      <c r="J74" s="85"/>
      <c r="K74" s="196"/>
      <c r="L74" s="758"/>
      <c r="M74" s="161"/>
      <c r="N74" s="161"/>
      <c r="O74" s="161"/>
      <c r="P74" s="161"/>
    </row>
    <row r="75" spans="1:16" ht="18.75" x14ac:dyDescent="0.25">
      <c r="A75" s="1013" t="s">
        <v>431</v>
      </c>
      <c r="B75" s="1013"/>
      <c r="C75" s="1013" t="s">
        <v>5177</v>
      </c>
      <c r="D75" s="1013"/>
      <c r="E75" s="1013"/>
      <c r="F75" s="758"/>
      <c r="J75" s="1013" t="s">
        <v>45</v>
      </c>
      <c r="K75" s="1013"/>
      <c r="L75" s="1013"/>
    </row>
    <row r="76" spans="1:16" x14ac:dyDescent="0.25">
      <c r="B76" s="112"/>
      <c r="D76" s="112"/>
      <c r="E76" s="112"/>
      <c r="F76" s="112"/>
      <c r="K76" s="112"/>
      <c r="L76" s="112"/>
    </row>
  </sheetData>
  <mergeCells count="17">
    <mergeCell ref="A75:B75"/>
    <mergeCell ref="C75:E75"/>
    <mergeCell ref="J75:L75"/>
    <mergeCell ref="J7:L7"/>
    <mergeCell ref="A9:B9"/>
    <mergeCell ref="A37:B37"/>
    <mergeCell ref="B70:E70"/>
    <mergeCell ref="A71:B71"/>
    <mergeCell ref="C71:E71"/>
    <mergeCell ref="J71:L71"/>
    <mergeCell ref="B1:E1"/>
    <mergeCell ref="B2:E2"/>
    <mergeCell ref="A4:E4"/>
    <mergeCell ref="A5:E5"/>
    <mergeCell ref="A7:A8"/>
    <mergeCell ref="B7:B8"/>
    <mergeCell ref="C7:E7"/>
  </mergeCells>
  <pageMargins left="0.37" right="0.2" top="0.38" bottom="0.24" header="0.33" footer="0.17"/>
  <pageSetup paperSize="9" scale="95" orientation="portrait" verticalDpi="18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3"/>
  <sheetViews>
    <sheetView topLeftCell="A16" workbookViewId="0">
      <selection activeCell="C36" sqref="C36"/>
    </sheetView>
  </sheetViews>
  <sheetFormatPr defaultRowHeight="12.75" x14ac:dyDescent="0.2"/>
  <cols>
    <col min="1" max="1" width="7.140625" style="67" customWidth="1"/>
    <col min="2" max="2" width="61.7109375" style="67" customWidth="1"/>
    <col min="3" max="3" width="29.28515625" style="67" customWidth="1"/>
    <col min="4" max="256" width="9.140625" style="67"/>
    <col min="257" max="257" width="7.140625" style="67" customWidth="1"/>
    <col min="258" max="258" width="64.7109375" style="67" customWidth="1"/>
    <col min="259" max="259" width="38.28515625" style="67" customWidth="1"/>
    <col min="260" max="512" width="9.140625" style="67"/>
    <col min="513" max="513" width="7.140625" style="67" customWidth="1"/>
    <col min="514" max="514" width="64.7109375" style="67" customWidth="1"/>
    <col min="515" max="515" width="38.28515625" style="67" customWidth="1"/>
    <col min="516" max="768" width="9.140625" style="67"/>
    <col min="769" max="769" width="7.140625" style="67" customWidth="1"/>
    <col min="770" max="770" width="64.7109375" style="67" customWidth="1"/>
    <col min="771" max="771" width="38.28515625" style="67" customWidth="1"/>
    <col min="772" max="1024" width="9.140625" style="67"/>
    <col min="1025" max="1025" width="7.140625" style="67" customWidth="1"/>
    <col min="1026" max="1026" width="64.7109375" style="67" customWidth="1"/>
    <col min="1027" max="1027" width="38.28515625" style="67" customWidth="1"/>
    <col min="1028" max="1280" width="9.140625" style="67"/>
    <col min="1281" max="1281" width="7.140625" style="67" customWidth="1"/>
    <col min="1282" max="1282" width="64.7109375" style="67" customWidth="1"/>
    <col min="1283" max="1283" width="38.28515625" style="67" customWidth="1"/>
    <col min="1284" max="1536" width="9.140625" style="67"/>
    <col min="1537" max="1537" width="7.140625" style="67" customWidth="1"/>
    <col min="1538" max="1538" width="64.7109375" style="67" customWidth="1"/>
    <col min="1539" max="1539" width="38.28515625" style="67" customWidth="1"/>
    <col min="1540" max="1792" width="9.140625" style="67"/>
    <col min="1793" max="1793" width="7.140625" style="67" customWidth="1"/>
    <col min="1794" max="1794" width="64.7109375" style="67" customWidth="1"/>
    <col min="1795" max="1795" width="38.28515625" style="67" customWidth="1"/>
    <col min="1796" max="2048" width="9.140625" style="67"/>
    <col min="2049" max="2049" width="7.140625" style="67" customWidth="1"/>
    <col min="2050" max="2050" width="64.7109375" style="67" customWidth="1"/>
    <col min="2051" max="2051" width="38.28515625" style="67" customWidth="1"/>
    <col min="2052" max="2304" width="9.140625" style="67"/>
    <col min="2305" max="2305" width="7.140625" style="67" customWidth="1"/>
    <col min="2306" max="2306" width="64.7109375" style="67" customWidth="1"/>
    <col min="2307" max="2307" width="38.28515625" style="67" customWidth="1"/>
    <col min="2308" max="2560" width="9.140625" style="67"/>
    <col min="2561" max="2561" width="7.140625" style="67" customWidth="1"/>
    <col min="2562" max="2562" width="64.7109375" style="67" customWidth="1"/>
    <col min="2563" max="2563" width="38.28515625" style="67" customWidth="1"/>
    <col min="2564" max="2816" width="9.140625" style="67"/>
    <col min="2817" max="2817" width="7.140625" style="67" customWidth="1"/>
    <col min="2818" max="2818" width="64.7109375" style="67" customWidth="1"/>
    <col min="2819" max="2819" width="38.28515625" style="67" customWidth="1"/>
    <col min="2820" max="3072" width="9.140625" style="67"/>
    <col min="3073" max="3073" width="7.140625" style="67" customWidth="1"/>
    <col min="3074" max="3074" width="64.7109375" style="67" customWidth="1"/>
    <col min="3075" max="3075" width="38.28515625" style="67" customWidth="1"/>
    <col min="3076" max="3328" width="9.140625" style="67"/>
    <col min="3329" max="3329" width="7.140625" style="67" customWidth="1"/>
    <col min="3330" max="3330" width="64.7109375" style="67" customWidth="1"/>
    <col min="3331" max="3331" width="38.28515625" style="67" customWidth="1"/>
    <col min="3332" max="3584" width="9.140625" style="67"/>
    <col min="3585" max="3585" width="7.140625" style="67" customWidth="1"/>
    <col min="3586" max="3586" width="64.7109375" style="67" customWidth="1"/>
    <col min="3587" max="3587" width="38.28515625" style="67" customWidth="1"/>
    <col min="3588" max="3840" width="9.140625" style="67"/>
    <col min="3841" max="3841" width="7.140625" style="67" customWidth="1"/>
    <col min="3842" max="3842" width="64.7109375" style="67" customWidth="1"/>
    <col min="3843" max="3843" width="38.28515625" style="67" customWidth="1"/>
    <col min="3844" max="4096" width="9.140625" style="67"/>
    <col min="4097" max="4097" width="7.140625" style="67" customWidth="1"/>
    <col min="4098" max="4098" width="64.7109375" style="67" customWidth="1"/>
    <col min="4099" max="4099" width="38.28515625" style="67" customWidth="1"/>
    <col min="4100" max="4352" width="9.140625" style="67"/>
    <col min="4353" max="4353" width="7.140625" style="67" customWidth="1"/>
    <col min="4354" max="4354" width="64.7109375" style="67" customWidth="1"/>
    <col min="4355" max="4355" width="38.28515625" style="67" customWidth="1"/>
    <col min="4356" max="4608" width="9.140625" style="67"/>
    <col min="4609" max="4609" width="7.140625" style="67" customWidth="1"/>
    <col min="4610" max="4610" width="64.7109375" style="67" customWidth="1"/>
    <col min="4611" max="4611" width="38.28515625" style="67" customWidth="1"/>
    <col min="4612" max="4864" width="9.140625" style="67"/>
    <col min="4865" max="4865" width="7.140625" style="67" customWidth="1"/>
    <col min="4866" max="4866" width="64.7109375" style="67" customWidth="1"/>
    <col min="4867" max="4867" width="38.28515625" style="67" customWidth="1"/>
    <col min="4868" max="5120" width="9.140625" style="67"/>
    <col min="5121" max="5121" width="7.140625" style="67" customWidth="1"/>
    <col min="5122" max="5122" width="64.7109375" style="67" customWidth="1"/>
    <col min="5123" max="5123" width="38.28515625" style="67" customWidth="1"/>
    <col min="5124" max="5376" width="9.140625" style="67"/>
    <col min="5377" max="5377" width="7.140625" style="67" customWidth="1"/>
    <col min="5378" max="5378" width="64.7109375" style="67" customWidth="1"/>
    <col min="5379" max="5379" width="38.28515625" style="67" customWidth="1"/>
    <col min="5380" max="5632" width="9.140625" style="67"/>
    <col min="5633" max="5633" width="7.140625" style="67" customWidth="1"/>
    <col min="5634" max="5634" width="64.7109375" style="67" customWidth="1"/>
    <col min="5635" max="5635" width="38.28515625" style="67" customWidth="1"/>
    <col min="5636" max="5888" width="9.140625" style="67"/>
    <col min="5889" max="5889" width="7.140625" style="67" customWidth="1"/>
    <col min="5890" max="5890" width="64.7109375" style="67" customWidth="1"/>
    <col min="5891" max="5891" width="38.28515625" style="67" customWidth="1"/>
    <col min="5892" max="6144" width="9.140625" style="67"/>
    <col min="6145" max="6145" width="7.140625" style="67" customWidth="1"/>
    <col min="6146" max="6146" width="64.7109375" style="67" customWidth="1"/>
    <col min="6147" max="6147" width="38.28515625" style="67" customWidth="1"/>
    <col min="6148" max="6400" width="9.140625" style="67"/>
    <col min="6401" max="6401" width="7.140625" style="67" customWidth="1"/>
    <col min="6402" max="6402" width="64.7109375" style="67" customWidth="1"/>
    <col min="6403" max="6403" width="38.28515625" style="67" customWidth="1"/>
    <col min="6404" max="6656" width="9.140625" style="67"/>
    <col min="6657" max="6657" width="7.140625" style="67" customWidth="1"/>
    <col min="6658" max="6658" width="64.7109375" style="67" customWidth="1"/>
    <col min="6659" max="6659" width="38.28515625" style="67" customWidth="1"/>
    <col min="6660" max="6912" width="9.140625" style="67"/>
    <col min="6913" max="6913" width="7.140625" style="67" customWidth="1"/>
    <col min="6914" max="6914" width="64.7109375" style="67" customWidth="1"/>
    <col min="6915" max="6915" width="38.28515625" style="67" customWidth="1"/>
    <col min="6916" max="7168" width="9.140625" style="67"/>
    <col min="7169" max="7169" width="7.140625" style="67" customWidth="1"/>
    <col min="7170" max="7170" width="64.7109375" style="67" customWidth="1"/>
    <col min="7171" max="7171" width="38.28515625" style="67" customWidth="1"/>
    <col min="7172" max="7424" width="9.140625" style="67"/>
    <col min="7425" max="7425" width="7.140625" style="67" customWidth="1"/>
    <col min="7426" max="7426" width="64.7109375" style="67" customWidth="1"/>
    <col min="7427" max="7427" width="38.28515625" style="67" customWidth="1"/>
    <col min="7428" max="7680" width="9.140625" style="67"/>
    <col min="7681" max="7681" width="7.140625" style="67" customWidth="1"/>
    <col min="7682" max="7682" width="64.7109375" style="67" customWidth="1"/>
    <col min="7683" max="7683" width="38.28515625" style="67" customWidth="1"/>
    <col min="7684" max="7936" width="9.140625" style="67"/>
    <col min="7937" max="7937" width="7.140625" style="67" customWidth="1"/>
    <col min="7938" max="7938" width="64.7109375" style="67" customWidth="1"/>
    <col min="7939" max="7939" width="38.28515625" style="67" customWidth="1"/>
    <col min="7940" max="8192" width="9.140625" style="67"/>
    <col min="8193" max="8193" width="7.140625" style="67" customWidth="1"/>
    <col min="8194" max="8194" width="64.7109375" style="67" customWidth="1"/>
    <col min="8195" max="8195" width="38.28515625" style="67" customWidth="1"/>
    <col min="8196" max="8448" width="9.140625" style="67"/>
    <col min="8449" max="8449" width="7.140625" style="67" customWidth="1"/>
    <col min="8450" max="8450" width="64.7109375" style="67" customWidth="1"/>
    <col min="8451" max="8451" width="38.28515625" style="67" customWidth="1"/>
    <col min="8452" max="8704" width="9.140625" style="67"/>
    <col min="8705" max="8705" width="7.140625" style="67" customWidth="1"/>
    <col min="8706" max="8706" width="64.7109375" style="67" customWidth="1"/>
    <col min="8707" max="8707" width="38.28515625" style="67" customWidth="1"/>
    <col min="8708" max="8960" width="9.140625" style="67"/>
    <col min="8961" max="8961" width="7.140625" style="67" customWidth="1"/>
    <col min="8962" max="8962" width="64.7109375" style="67" customWidth="1"/>
    <col min="8963" max="8963" width="38.28515625" style="67" customWidth="1"/>
    <col min="8964" max="9216" width="9.140625" style="67"/>
    <col min="9217" max="9217" width="7.140625" style="67" customWidth="1"/>
    <col min="9218" max="9218" width="64.7109375" style="67" customWidth="1"/>
    <col min="9219" max="9219" width="38.28515625" style="67" customWidth="1"/>
    <col min="9220" max="9472" width="9.140625" style="67"/>
    <col min="9473" max="9473" width="7.140625" style="67" customWidth="1"/>
    <col min="9474" max="9474" width="64.7109375" style="67" customWidth="1"/>
    <col min="9475" max="9475" width="38.28515625" style="67" customWidth="1"/>
    <col min="9476" max="9728" width="9.140625" style="67"/>
    <col min="9729" max="9729" width="7.140625" style="67" customWidth="1"/>
    <col min="9730" max="9730" width="64.7109375" style="67" customWidth="1"/>
    <col min="9731" max="9731" width="38.28515625" style="67" customWidth="1"/>
    <col min="9732" max="9984" width="9.140625" style="67"/>
    <col min="9985" max="9985" width="7.140625" style="67" customWidth="1"/>
    <col min="9986" max="9986" width="64.7109375" style="67" customWidth="1"/>
    <col min="9987" max="9987" width="38.28515625" style="67" customWidth="1"/>
    <col min="9988" max="10240" width="9.140625" style="67"/>
    <col min="10241" max="10241" width="7.140625" style="67" customWidth="1"/>
    <col min="10242" max="10242" width="64.7109375" style="67" customWidth="1"/>
    <col min="10243" max="10243" width="38.28515625" style="67" customWidth="1"/>
    <col min="10244" max="10496" width="9.140625" style="67"/>
    <col min="10497" max="10497" width="7.140625" style="67" customWidth="1"/>
    <col min="10498" max="10498" width="64.7109375" style="67" customWidth="1"/>
    <col min="10499" max="10499" width="38.28515625" style="67" customWidth="1"/>
    <col min="10500" max="10752" width="9.140625" style="67"/>
    <col min="10753" max="10753" width="7.140625" style="67" customWidth="1"/>
    <col min="10754" max="10754" width="64.7109375" style="67" customWidth="1"/>
    <col min="10755" max="10755" width="38.28515625" style="67" customWidth="1"/>
    <col min="10756" max="11008" width="9.140625" style="67"/>
    <col min="11009" max="11009" width="7.140625" style="67" customWidth="1"/>
    <col min="11010" max="11010" width="64.7109375" style="67" customWidth="1"/>
    <col min="11011" max="11011" width="38.28515625" style="67" customWidth="1"/>
    <col min="11012" max="11264" width="9.140625" style="67"/>
    <col min="11265" max="11265" width="7.140625" style="67" customWidth="1"/>
    <col min="11266" max="11266" width="64.7109375" style="67" customWidth="1"/>
    <col min="11267" max="11267" width="38.28515625" style="67" customWidth="1"/>
    <col min="11268" max="11520" width="9.140625" style="67"/>
    <col min="11521" max="11521" width="7.140625" style="67" customWidth="1"/>
    <col min="11522" max="11522" width="64.7109375" style="67" customWidth="1"/>
    <col min="11523" max="11523" width="38.28515625" style="67" customWidth="1"/>
    <col min="11524" max="11776" width="9.140625" style="67"/>
    <col min="11777" max="11777" width="7.140625" style="67" customWidth="1"/>
    <col min="11778" max="11778" width="64.7109375" style="67" customWidth="1"/>
    <col min="11779" max="11779" width="38.28515625" style="67" customWidth="1"/>
    <col min="11780" max="12032" width="9.140625" style="67"/>
    <col min="12033" max="12033" width="7.140625" style="67" customWidth="1"/>
    <col min="12034" max="12034" width="64.7109375" style="67" customWidth="1"/>
    <col min="12035" max="12035" width="38.28515625" style="67" customWidth="1"/>
    <col min="12036" max="12288" width="9.140625" style="67"/>
    <col min="12289" max="12289" width="7.140625" style="67" customWidth="1"/>
    <col min="12290" max="12290" width="64.7109375" style="67" customWidth="1"/>
    <col min="12291" max="12291" width="38.28515625" style="67" customWidth="1"/>
    <col min="12292" max="12544" width="9.140625" style="67"/>
    <col min="12545" max="12545" width="7.140625" style="67" customWidth="1"/>
    <col min="12546" max="12546" width="64.7109375" style="67" customWidth="1"/>
    <col min="12547" max="12547" width="38.28515625" style="67" customWidth="1"/>
    <col min="12548" max="12800" width="9.140625" style="67"/>
    <col min="12801" max="12801" width="7.140625" style="67" customWidth="1"/>
    <col min="12802" max="12802" width="64.7109375" style="67" customWidth="1"/>
    <col min="12803" max="12803" width="38.28515625" style="67" customWidth="1"/>
    <col min="12804" max="13056" width="9.140625" style="67"/>
    <col min="13057" max="13057" width="7.140625" style="67" customWidth="1"/>
    <col min="13058" max="13058" width="64.7109375" style="67" customWidth="1"/>
    <col min="13059" max="13059" width="38.28515625" style="67" customWidth="1"/>
    <col min="13060" max="13312" width="9.140625" style="67"/>
    <col min="13313" max="13313" width="7.140625" style="67" customWidth="1"/>
    <col min="13314" max="13314" width="64.7109375" style="67" customWidth="1"/>
    <col min="13315" max="13315" width="38.28515625" style="67" customWidth="1"/>
    <col min="13316" max="13568" width="9.140625" style="67"/>
    <col min="13569" max="13569" width="7.140625" style="67" customWidth="1"/>
    <col min="13570" max="13570" width="64.7109375" style="67" customWidth="1"/>
    <col min="13571" max="13571" width="38.28515625" style="67" customWidth="1"/>
    <col min="13572" max="13824" width="9.140625" style="67"/>
    <col min="13825" max="13825" width="7.140625" style="67" customWidth="1"/>
    <col min="13826" max="13826" width="64.7109375" style="67" customWidth="1"/>
    <col min="13827" max="13827" width="38.28515625" style="67" customWidth="1"/>
    <col min="13828" max="14080" width="9.140625" style="67"/>
    <col min="14081" max="14081" width="7.140625" style="67" customWidth="1"/>
    <col min="14082" max="14082" width="64.7109375" style="67" customWidth="1"/>
    <col min="14083" max="14083" width="38.28515625" style="67" customWidth="1"/>
    <col min="14084" max="14336" width="9.140625" style="67"/>
    <col min="14337" max="14337" width="7.140625" style="67" customWidth="1"/>
    <col min="14338" max="14338" width="64.7109375" style="67" customWidth="1"/>
    <col min="14339" max="14339" width="38.28515625" style="67" customWidth="1"/>
    <col min="14340" max="14592" width="9.140625" style="67"/>
    <col min="14593" max="14593" width="7.140625" style="67" customWidth="1"/>
    <col min="14594" max="14594" width="64.7109375" style="67" customWidth="1"/>
    <col min="14595" max="14595" width="38.28515625" style="67" customWidth="1"/>
    <col min="14596" max="14848" width="9.140625" style="67"/>
    <col min="14849" max="14849" width="7.140625" style="67" customWidth="1"/>
    <col min="14850" max="14850" width="64.7109375" style="67" customWidth="1"/>
    <col min="14851" max="14851" width="38.28515625" style="67" customWidth="1"/>
    <col min="14852" max="15104" width="9.140625" style="67"/>
    <col min="15105" max="15105" width="7.140625" style="67" customWidth="1"/>
    <col min="15106" max="15106" width="64.7109375" style="67" customWidth="1"/>
    <col min="15107" max="15107" width="38.28515625" style="67" customWidth="1"/>
    <col min="15108" max="15360" width="9.140625" style="67"/>
    <col min="15361" max="15361" width="7.140625" style="67" customWidth="1"/>
    <col min="15362" max="15362" width="64.7109375" style="67" customWidth="1"/>
    <col min="15363" max="15363" width="38.28515625" style="67" customWidth="1"/>
    <col min="15364" max="15616" width="9.140625" style="67"/>
    <col min="15617" max="15617" width="7.140625" style="67" customWidth="1"/>
    <col min="15618" max="15618" width="64.7109375" style="67" customWidth="1"/>
    <col min="15619" max="15619" width="38.28515625" style="67" customWidth="1"/>
    <col min="15620" max="15872" width="9.140625" style="67"/>
    <col min="15873" max="15873" width="7.140625" style="67" customWidth="1"/>
    <col min="15874" max="15874" width="64.7109375" style="67" customWidth="1"/>
    <col min="15875" max="15875" width="38.28515625" style="67" customWidth="1"/>
    <col min="15876" max="16128" width="9.140625" style="67"/>
    <col min="16129" max="16129" width="7.140625" style="67" customWidth="1"/>
    <col min="16130" max="16130" width="64.7109375" style="67" customWidth="1"/>
    <col min="16131" max="16131" width="38.28515625" style="67" customWidth="1"/>
    <col min="16132" max="16384" width="9.140625" style="67"/>
  </cols>
  <sheetData>
    <row r="1" spans="1:5" s="34" customFormat="1" ht="36" customHeight="1" x14ac:dyDescent="0.25">
      <c r="B1" s="32" t="s">
        <v>5160</v>
      </c>
      <c r="C1" s="32"/>
      <c r="D1" s="35"/>
      <c r="E1" s="36"/>
    </row>
    <row r="2" spans="1:5" s="34" customFormat="1" ht="21.75" customHeight="1" x14ac:dyDescent="0.25">
      <c r="B2" s="32" t="s">
        <v>2013</v>
      </c>
      <c r="C2" s="32"/>
      <c r="D2" s="35"/>
      <c r="E2" s="36"/>
    </row>
    <row r="3" spans="1:5" s="34" customFormat="1" ht="36" customHeight="1" x14ac:dyDescent="0.25">
      <c r="B3" s="32"/>
      <c r="C3" s="32"/>
      <c r="D3" s="35"/>
      <c r="E3" s="36"/>
    </row>
    <row r="4" spans="1:5" s="155" customFormat="1" ht="36.75" customHeight="1" x14ac:dyDescent="0.3">
      <c r="A4" s="1094" t="s">
        <v>2059</v>
      </c>
      <c r="B4" s="1094"/>
      <c r="C4" s="1094"/>
    </row>
    <row r="5" spans="1:5" s="155" customFormat="1" ht="21.75" customHeight="1" x14ac:dyDescent="0.3">
      <c r="A5" s="1058" t="s">
        <v>5660</v>
      </c>
      <c r="B5" s="1058"/>
      <c r="C5" s="1058"/>
    </row>
    <row r="6" spans="1:5" ht="21.75" customHeight="1" thickBot="1" x14ac:dyDescent="0.25"/>
    <row r="7" spans="1:5" s="179" customFormat="1" ht="14.25" customHeight="1" x14ac:dyDescent="0.3">
      <c r="A7" s="1095" t="s">
        <v>2</v>
      </c>
      <c r="B7" s="1097" t="s">
        <v>3</v>
      </c>
      <c r="C7" s="1098" t="s">
        <v>2015</v>
      </c>
    </row>
    <row r="8" spans="1:5" s="179" customFormat="1" ht="13.5" customHeight="1" x14ac:dyDescent="0.3">
      <c r="A8" s="1096" t="s">
        <v>2</v>
      </c>
      <c r="B8" s="1050" t="s">
        <v>3</v>
      </c>
      <c r="C8" s="1099" t="s">
        <v>2015</v>
      </c>
    </row>
    <row r="9" spans="1:5" s="155" customFormat="1" ht="21" customHeight="1" x14ac:dyDescent="0.3">
      <c r="A9" s="201" t="s">
        <v>470</v>
      </c>
      <c r="B9" s="202" t="s">
        <v>2016</v>
      </c>
      <c r="C9" s="203"/>
    </row>
    <row r="10" spans="1:5" s="155" customFormat="1" ht="21" customHeight="1" x14ac:dyDescent="0.3">
      <c r="A10" s="204">
        <v>1</v>
      </c>
      <c r="B10" s="205" t="s">
        <v>2017</v>
      </c>
      <c r="C10" s="203" t="s">
        <v>5232</v>
      </c>
    </row>
    <row r="11" spans="1:5" s="155" customFormat="1" ht="21" customHeight="1" x14ac:dyDescent="0.3">
      <c r="A11" s="204">
        <v>2</v>
      </c>
      <c r="B11" s="205" t="s">
        <v>2018</v>
      </c>
      <c r="C11" s="203" t="s">
        <v>5661</v>
      </c>
    </row>
    <row r="12" spans="1:5" s="155" customFormat="1" ht="21" customHeight="1" x14ac:dyDescent="0.3">
      <c r="A12" s="204">
        <v>3</v>
      </c>
      <c r="B12" s="205" t="s">
        <v>2019</v>
      </c>
      <c r="C12" s="203" t="s">
        <v>5662</v>
      </c>
    </row>
    <row r="13" spans="1:5" s="155" customFormat="1" ht="21" customHeight="1" x14ac:dyDescent="0.3">
      <c r="A13" s="204">
        <v>4</v>
      </c>
      <c r="B13" s="205" t="s">
        <v>2014</v>
      </c>
      <c r="C13" s="203" t="s">
        <v>5663</v>
      </c>
    </row>
    <row r="14" spans="1:5" s="155" customFormat="1" ht="21" customHeight="1" x14ac:dyDescent="0.3">
      <c r="A14" s="204">
        <v>5</v>
      </c>
      <c r="B14" s="205" t="s">
        <v>2020</v>
      </c>
      <c r="C14" s="203"/>
    </row>
    <row r="15" spans="1:5" s="155" customFormat="1" ht="21" customHeight="1" x14ac:dyDescent="0.3">
      <c r="A15" s="204"/>
      <c r="B15" s="206" t="s">
        <v>2050</v>
      </c>
      <c r="C15" s="203" t="s">
        <v>5664</v>
      </c>
    </row>
    <row r="16" spans="1:5" s="155" customFormat="1" ht="21" customHeight="1" x14ac:dyDescent="0.3">
      <c r="A16" s="204"/>
      <c r="B16" s="206" t="s">
        <v>2051</v>
      </c>
      <c r="C16" s="203" t="s">
        <v>5665</v>
      </c>
    </row>
    <row r="17" spans="1:3" s="155" customFormat="1" ht="21" customHeight="1" x14ac:dyDescent="0.3">
      <c r="A17" s="204"/>
      <c r="B17" s="206" t="s">
        <v>2052</v>
      </c>
      <c r="C17" s="203" t="s">
        <v>2021</v>
      </c>
    </row>
    <row r="18" spans="1:3" s="155" customFormat="1" ht="21" customHeight="1" x14ac:dyDescent="0.3">
      <c r="A18" s="204"/>
      <c r="B18" s="206" t="s">
        <v>2053</v>
      </c>
      <c r="C18" s="203" t="s">
        <v>5666</v>
      </c>
    </row>
    <row r="19" spans="1:3" s="155" customFormat="1" ht="21" customHeight="1" x14ac:dyDescent="0.3">
      <c r="A19" s="204">
        <v>6</v>
      </c>
      <c r="B19" s="205" t="s">
        <v>2022</v>
      </c>
      <c r="C19" s="203"/>
    </row>
    <row r="20" spans="1:3" s="155" customFormat="1" ht="21" customHeight="1" x14ac:dyDescent="0.3">
      <c r="A20" s="204"/>
      <c r="B20" s="206" t="s">
        <v>2054</v>
      </c>
      <c r="C20" s="203" t="s">
        <v>5667</v>
      </c>
    </row>
    <row r="21" spans="1:3" s="155" customFormat="1" ht="21" customHeight="1" x14ac:dyDescent="0.3">
      <c r="A21" s="204"/>
      <c r="B21" s="206" t="s">
        <v>2055</v>
      </c>
      <c r="C21" s="203" t="s">
        <v>2023</v>
      </c>
    </row>
    <row r="22" spans="1:3" s="155" customFormat="1" ht="21" customHeight="1" x14ac:dyDescent="0.3">
      <c r="A22" s="204">
        <v>7</v>
      </c>
      <c r="B22" s="205" t="s">
        <v>2024</v>
      </c>
      <c r="C22" s="203" t="s">
        <v>2023</v>
      </c>
    </row>
    <row r="23" spans="1:3" s="155" customFormat="1" ht="21" customHeight="1" x14ac:dyDescent="0.3">
      <c r="A23" s="204">
        <v>8</v>
      </c>
      <c r="B23" s="205" t="s">
        <v>2025</v>
      </c>
      <c r="C23" s="203"/>
    </row>
    <row r="24" spans="1:3" s="155" customFormat="1" ht="21" customHeight="1" x14ac:dyDescent="0.3">
      <c r="A24" s="204"/>
      <c r="B24" s="206" t="s">
        <v>2049</v>
      </c>
      <c r="C24" s="203" t="s">
        <v>5668</v>
      </c>
    </row>
    <row r="25" spans="1:3" s="155" customFormat="1" ht="21" customHeight="1" x14ac:dyDescent="0.3">
      <c r="A25" s="204"/>
      <c r="B25" s="206" t="s">
        <v>2056</v>
      </c>
      <c r="C25" s="203" t="s">
        <v>2026</v>
      </c>
    </row>
    <row r="26" spans="1:3" s="155" customFormat="1" ht="21" customHeight="1" x14ac:dyDescent="0.3">
      <c r="A26" s="204">
        <v>9</v>
      </c>
      <c r="B26" s="205" t="s">
        <v>2027</v>
      </c>
      <c r="C26" s="203" t="s">
        <v>5669</v>
      </c>
    </row>
    <row r="27" spans="1:3" s="155" customFormat="1" ht="21" customHeight="1" x14ac:dyDescent="0.3">
      <c r="A27" s="204">
        <v>10</v>
      </c>
      <c r="B27" s="205" t="s">
        <v>2028</v>
      </c>
      <c r="C27" s="203" t="s">
        <v>5669</v>
      </c>
    </row>
    <row r="28" spans="1:3" s="155" customFormat="1" ht="21" customHeight="1" x14ac:dyDescent="0.3">
      <c r="A28" s="204">
        <v>11</v>
      </c>
      <c r="B28" s="205" t="s">
        <v>2029</v>
      </c>
      <c r="C28" s="203"/>
    </row>
    <row r="29" spans="1:3" s="155" customFormat="1" ht="21" customHeight="1" x14ac:dyDescent="0.3">
      <c r="A29" s="204"/>
      <c r="B29" s="206" t="s">
        <v>2057</v>
      </c>
      <c r="C29" s="203" t="s">
        <v>5670</v>
      </c>
    </row>
    <row r="30" spans="1:3" s="155" customFormat="1" ht="21" customHeight="1" x14ac:dyDescent="0.3">
      <c r="A30" s="204"/>
      <c r="B30" s="206" t="s">
        <v>2058</v>
      </c>
      <c r="C30" s="203" t="s">
        <v>5671</v>
      </c>
    </row>
    <row r="31" spans="1:3" s="155" customFormat="1" ht="21" customHeight="1" x14ac:dyDescent="0.3">
      <c r="A31" s="204">
        <v>12</v>
      </c>
      <c r="B31" s="205" t="s">
        <v>2030</v>
      </c>
      <c r="C31" s="203" t="s">
        <v>5672</v>
      </c>
    </row>
    <row r="32" spans="1:3" s="155" customFormat="1" ht="21" customHeight="1" x14ac:dyDescent="0.3">
      <c r="A32" s="204">
        <v>13</v>
      </c>
      <c r="B32" s="205" t="s">
        <v>2031</v>
      </c>
      <c r="C32" s="203" t="s">
        <v>5673</v>
      </c>
    </row>
    <row r="33" spans="1:11" s="155" customFormat="1" ht="21" customHeight="1" x14ac:dyDescent="0.3">
      <c r="A33" s="201" t="s">
        <v>515</v>
      </c>
      <c r="B33" s="202" t="s">
        <v>2032</v>
      </c>
      <c r="C33" s="207"/>
    </row>
    <row r="34" spans="1:11" s="155" customFormat="1" ht="21" customHeight="1" x14ac:dyDescent="0.3">
      <c r="A34" s="204">
        <v>14</v>
      </c>
      <c r="B34" s="205" t="s">
        <v>2033</v>
      </c>
      <c r="C34" s="203" t="s">
        <v>5674</v>
      </c>
    </row>
    <row r="35" spans="1:11" s="155" customFormat="1" ht="21" customHeight="1" x14ac:dyDescent="0.3">
      <c r="A35" s="204">
        <v>15</v>
      </c>
      <c r="B35" s="205" t="s">
        <v>2034</v>
      </c>
      <c r="C35" s="203" t="s">
        <v>2035</v>
      </c>
    </row>
    <row r="36" spans="1:11" s="155" customFormat="1" ht="21" customHeight="1" x14ac:dyDescent="0.3">
      <c r="A36" s="204">
        <v>16</v>
      </c>
      <c r="B36" s="205" t="s">
        <v>2036</v>
      </c>
      <c r="C36" s="203" t="s">
        <v>2035</v>
      </c>
    </row>
    <row r="37" spans="1:11" s="155" customFormat="1" ht="21" customHeight="1" x14ac:dyDescent="0.3">
      <c r="A37" s="204">
        <v>17</v>
      </c>
      <c r="B37" s="205" t="s">
        <v>2037</v>
      </c>
      <c r="C37" s="203" t="s">
        <v>2038</v>
      </c>
    </row>
    <row r="38" spans="1:11" s="155" customFormat="1" ht="21" customHeight="1" x14ac:dyDescent="0.3">
      <c r="A38" s="204">
        <v>18</v>
      </c>
      <c r="B38" s="205" t="s">
        <v>2039</v>
      </c>
      <c r="C38" s="203" t="s">
        <v>2040</v>
      </c>
    </row>
    <row r="39" spans="1:11" s="155" customFormat="1" ht="21" customHeight="1" x14ac:dyDescent="0.3">
      <c r="A39" s="204">
        <v>19</v>
      </c>
      <c r="B39" s="205" t="s">
        <v>2041</v>
      </c>
      <c r="C39" s="203" t="s">
        <v>5675</v>
      </c>
    </row>
    <row r="40" spans="1:11" s="155" customFormat="1" ht="21" customHeight="1" x14ac:dyDescent="0.3">
      <c r="A40" s="204">
        <v>20</v>
      </c>
      <c r="B40" s="205" t="s">
        <v>2042</v>
      </c>
      <c r="C40" s="203" t="s">
        <v>5676</v>
      </c>
    </row>
    <row r="41" spans="1:11" s="155" customFormat="1" ht="21" customHeight="1" x14ac:dyDescent="0.3">
      <c r="A41" s="204">
        <v>21</v>
      </c>
      <c r="B41" s="205" t="s">
        <v>2043</v>
      </c>
      <c r="C41" s="203" t="s">
        <v>5238</v>
      </c>
    </row>
    <row r="42" spans="1:11" s="155" customFormat="1" ht="21" customHeight="1" x14ac:dyDescent="0.3">
      <c r="A42" s="204">
        <v>22</v>
      </c>
      <c r="B42" s="205" t="s">
        <v>2044</v>
      </c>
      <c r="C42" s="203" t="s">
        <v>5677</v>
      </c>
    </row>
    <row r="43" spans="1:11" s="155" customFormat="1" ht="21" customHeight="1" x14ac:dyDescent="0.3">
      <c r="A43" s="204">
        <v>23</v>
      </c>
      <c r="B43" s="205" t="s">
        <v>2045</v>
      </c>
      <c r="C43" s="203" t="s">
        <v>5677</v>
      </c>
    </row>
    <row r="44" spans="1:11" s="155" customFormat="1" ht="21" customHeight="1" x14ac:dyDescent="0.3">
      <c r="A44" s="204">
        <v>24</v>
      </c>
      <c r="B44" s="208" t="s">
        <v>2046</v>
      </c>
      <c r="C44" s="203" t="s">
        <v>5678</v>
      </c>
    </row>
    <row r="45" spans="1:11" s="155" customFormat="1" ht="21" customHeight="1" x14ac:dyDescent="0.3">
      <c r="A45" s="204">
        <v>25</v>
      </c>
      <c r="B45" s="208" t="s">
        <v>2047</v>
      </c>
      <c r="C45" s="203" t="s">
        <v>5679</v>
      </c>
    </row>
    <row r="46" spans="1:11" s="155" customFormat="1" ht="21" customHeight="1" thickBot="1" x14ac:dyDescent="0.35">
      <c r="A46" s="209">
        <v>26</v>
      </c>
      <c r="B46" s="210" t="s">
        <v>2048</v>
      </c>
      <c r="C46" s="844" t="s">
        <v>5680</v>
      </c>
    </row>
    <row r="47" spans="1:11" s="155" customFormat="1" ht="18.75" customHeight="1" x14ac:dyDescent="0.3">
      <c r="A47" s="780"/>
      <c r="B47" s="211"/>
      <c r="C47" s="212"/>
    </row>
    <row r="48" spans="1:11" s="32" customFormat="1" ht="18.75" x14ac:dyDescent="0.25">
      <c r="A48" s="196"/>
      <c r="B48" s="1093" t="s">
        <v>5692</v>
      </c>
      <c r="C48" s="1093"/>
      <c r="D48" s="845"/>
      <c r="E48" s="845"/>
      <c r="F48" s="66"/>
      <c r="G48" s="66"/>
      <c r="H48" s="66"/>
      <c r="I48" s="66"/>
      <c r="J48" s="66"/>
      <c r="K48" s="66"/>
    </row>
    <row r="49" spans="1:5" s="66" customFormat="1" ht="18.75" x14ac:dyDescent="0.25">
      <c r="A49" s="364" t="s">
        <v>5249</v>
      </c>
      <c r="B49" s="364"/>
      <c r="C49" s="758"/>
      <c r="D49" s="364"/>
      <c r="E49" s="364"/>
    </row>
    <row r="50" spans="1:5" ht="18.75" x14ac:dyDescent="0.2">
      <c r="A50" s="196"/>
      <c r="B50" s="85"/>
      <c r="C50" s="85"/>
      <c r="D50" s="196"/>
      <c r="E50" s="196"/>
    </row>
    <row r="51" spans="1:5" ht="18.75" x14ac:dyDescent="0.2">
      <c r="A51" s="196"/>
      <c r="B51" s="85"/>
      <c r="C51" s="85"/>
      <c r="D51" s="196"/>
      <c r="E51" s="196"/>
    </row>
    <row r="52" spans="1:5" ht="18.75" x14ac:dyDescent="0.2">
      <c r="A52" s="196"/>
      <c r="B52" s="85"/>
      <c r="C52" s="85"/>
      <c r="D52" s="196"/>
      <c r="E52" s="758"/>
    </row>
    <row r="53" spans="1:5" ht="18.75" x14ac:dyDescent="0.2">
      <c r="A53" s="364" t="s">
        <v>5248</v>
      </c>
      <c r="B53" s="364"/>
      <c r="C53" s="364"/>
      <c r="D53" s="364"/>
      <c r="E53" s="364"/>
    </row>
  </sheetData>
  <mergeCells count="6">
    <mergeCell ref="B48:C48"/>
    <mergeCell ref="A4:C4"/>
    <mergeCell ref="A5:C5"/>
    <mergeCell ref="A7:A8"/>
    <mergeCell ref="B7:B8"/>
    <mergeCell ref="C7:C8"/>
  </mergeCells>
  <pageMargins left="0.31" right="0.2" top="0.46" bottom="0.19" header="0.26" footer="0.17"/>
  <pageSetup paperSize="9" orientation="portrait" verticalDpi="18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00"/>
  <sheetViews>
    <sheetView workbookViewId="0">
      <selection activeCell="B33" sqref="B33"/>
    </sheetView>
  </sheetViews>
  <sheetFormatPr defaultRowHeight="18.75" x14ac:dyDescent="0.3"/>
  <cols>
    <col min="1" max="1" width="6.140625" style="301" customWidth="1"/>
    <col min="2" max="2" width="55" style="272" customWidth="1"/>
    <col min="3" max="3" width="0.42578125" style="272" hidden="1" customWidth="1"/>
    <col min="4" max="6" width="13.140625" style="630" customWidth="1"/>
    <col min="7" max="7" width="9.5703125" style="272" customWidth="1"/>
    <col min="8" max="8" width="11.5703125" style="272" customWidth="1"/>
    <col min="9" max="9" width="12.42578125" style="272" customWidth="1"/>
    <col min="10" max="10" width="14.85546875" style="272" customWidth="1"/>
    <col min="11" max="11" width="13.140625" style="272" customWidth="1"/>
    <col min="12" max="12" width="15" style="272" customWidth="1"/>
    <col min="13" max="13" width="9.140625" style="272"/>
    <col min="14" max="15" width="16.42578125" style="630" customWidth="1"/>
    <col min="16" max="16" width="14" style="630" customWidth="1"/>
    <col min="17" max="256" width="9.140625" style="272"/>
    <col min="257" max="257" width="6.140625" style="272" customWidth="1"/>
    <col min="258" max="258" width="63.28515625" style="272" customWidth="1"/>
    <col min="259" max="259" width="0" style="272" hidden="1" customWidth="1"/>
    <col min="260" max="260" width="14.140625" style="272" customWidth="1"/>
    <col min="261" max="262" width="14" style="272" customWidth="1"/>
    <col min="263" max="264" width="11.5703125" style="272" customWidth="1"/>
    <col min="265" max="265" width="12.42578125" style="272" customWidth="1"/>
    <col min="266" max="266" width="0" style="272" hidden="1" customWidth="1"/>
    <col min="267" max="267" width="13.140625" style="272" customWidth="1"/>
    <col min="268" max="268" width="15" style="272" customWidth="1"/>
    <col min="269" max="269" width="9.140625" style="272"/>
    <col min="270" max="271" width="16.42578125" style="272" customWidth="1"/>
    <col min="272" max="272" width="14" style="272" customWidth="1"/>
    <col min="273" max="512" width="9.140625" style="272"/>
    <col min="513" max="513" width="6.140625" style="272" customWidth="1"/>
    <col min="514" max="514" width="63.28515625" style="272" customWidth="1"/>
    <col min="515" max="515" width="0" style="272" hidden="1" customWidth="1"/>
    <col min="516" max="516" width="14.140625" style="272" customWidth="1"/>
    <col min="517" max="518" width="14" style="272" customWidth="1"/>
    <col min="519" max="520" width="11.5703125" style="272" customWidth="1"/>
    <col min="521" max="521" width="12.42578125" style="272" customWidth="1"/>
    <col min="522" max="522" width="0" style="272" hidden="1" customWidth="1"/>
    <col min="523" max="523" width="13.140625" style="272" customWidth="1"/>
    <col min="524" max="524" width="15" style="272" customWidth="1"/>
    <col min="525" max="525" width="9.140625" style="272"/>
    <col min="526" max="527" width="16.42578125" style="272" customWidth="1"/>
    <col min="528" max="528" width="14" style="272" customWidth="1"/>
    <col min="529" max="768" width="9.140625" style="272"/>
    <col min="769" max="769" width="6.140625" style="272" customWidth="1"/>
    <col min="770" max="770" width="63.28515625" style="272" customWidth="1"/>
    <col min="771" max="771" width="0" style="272" hidden="1" customWidth="1"/>
    <col min="772" max="772" width="14.140625" style="272" customWidth="1"/>
    <col min="773" max="774" width="14" style="272" customWidth="1"/>
    <col min="775" max="776" width="11.5703125" style="272" customWidth="1"/>
    <col min="777" max="777" width="12.42578125" style="272" customWidth="1"/>
    <col min="778" max="778" width="0" style="272" hidden="1" customWidth="1"/>
    <col min="779" max="779" width="13.140625" style="272" customWidth="1"/>
    <col min="780" max="780" width="15" style="272" customWidth="1"/>
    <col min="781" max="781" width="9.140625" style="272"/>
    <col min="782" max="783" width="16.42578125" style="272" customWidth="1"/>
    <col min="784" max="784" width="14" style="272" customWidth="1"/>
    <col min="785" max="1024" width="9.140625" style="272"/>
    <col min="1025" max="1025" width="6.140625" style="272" customWidth="1"/>
    <col min="1026" max="1026" width="63.28515625" style="272" customWidth="1"/>
    <col min="1027" max="1027" width="0" style="272" hidden="1" customWidth="1"/>
    <col min="1028" max="1028" width="14.140625" style="272" customWidth="1"/>
    <col min="1029" max="1030" width="14" style="272" customWidth="1"/>
    <col min="1031" max="1032" width="11.5703125" style="272" customWidth="1"/>
    <col min="1033" max="1033" width="12.42578125" style="272" customWidth="1"/>
    <col min="1034" max="1034" width="0" style="272" hidden="1" customWidth="1"/>
    <col min="1035" max="1035" width="13.140625" style="272" customWidth="1"/>
    <col min="1036" max="1036" width="15" style="272" customWidth="1"/>
    <col min="1037" max="1037" width="9.140625" style="272"/>
    <col min="1038" max="1039" width="16.42578125" style="272" customWidth="1"/>
    <col min="1040" max="1040" width="14" style="272" customWidth="1"/>
    <col min="1041" max="1280" width="9.140625" style="272"/>
    <col min="1281" max="1281" width="6.140625" style="272" customWidth="1"/>
    <col min="1282" max="1282" width="63.28515625" style="272" customWidth="1"/>
    <col min="1283" max="1283" width="0" style="272" hidden="1" customWidth="1"/>
    <col min="1284" max="1284" width="14.140625" style="272" customWidth="1"/>
    <col min="1285" max="1286" width="14" style="272" customWidth="1"/>
    <col min="1287" max="1288" width="11.5703125" style="272" customWidth="1"/>
    <col min="1289" max="1289" width="12.42578125" style="272" customWidth="1"/>
    <col min="1290" max="1290" width="0" style="272" hidden="1" customWidth="1"/>
    <col min="1291" max="1291" width="13.140625" style="272" customWidth="1"/>
    <col min="1292" max="1292" width="15" style="272" customWidth="1"/>
    <col min="1293" max="1293" width="9.140625" style="272"/>
    <col min="1294" max="1295" width="16.42578125" style="272" customWidth="1"/>
    <col min="1296" max="1296" width="14" style="272" customWidth="1"/>
    <col min="1297" max="1536" width="9.140625" style="272"/>
    <col min="1537" max="1537" width="6.140625" style="272" customWidth="1"/>
    <col min="1538" max="1538" width="63.28515625" style="272" customWidth="1"/>
    <col min="1539" max="1539" width="0" style="272" hidden="1" customWidth="1"/>
    <col min="1540" max="1540" width="14.140625" style="272" customWidth="1"/>
    <col min="1541" max="1542" width="14" style="272" customWidth="1"/>
    <col min="1543" max="1544" width="11.5703125" style="272" customWidth="1"/>
    <col min="1545" max="1545" width="12.42578125" style="272" customWidth="1"/>
    <col min="1546" max="1546" width="0" style="272" hidden="1" customWidth="1"/>
    <col min="1547" max="1547" width="13.140625" style="272" customWidth="1"/>
    <col min="1548" max="1548" width="15" style="272" customWidth="1"/>
    <col min="1549" max="1549" width="9.140625" style="272"/>
    <col min="1550" max="1551" width="16.42578125" style="272" customWidth="1"/>
    <col min="1552" max="1552" width="14" style="272" customWidth="1"/>
    <col min="1553" max="1792" width="9.140625" style="272"/>
    <col min="1793" max="1793" width="6.140625" style="272" customWidth="1"/>
    <col min="1794" max="1794" width="63.28515625" style="272" customWidth="1"/>
    <col min="1795" max="1795" width="0" style="272" hidden="1" customWidth="1"/>
    <col min="1796" max="1796" width="14.140625" style="272" customWidth="1"/>
    <col min="1797" max="1798" width="14" style="272" customWidth="1"/>
    <col min="1799" max="1800" width="11.5703125" style="272" customWidth="1"/>
    <col min="1801" max="1801" width="12.42578125" style="272" customWidth="1"/>
    <col min="1802" max="1802" width="0" style="272" hidden="1" customWidth="1"/>
    <col min="1803" max="1803" width="13.140625" style="272" customWidth="1"/>
    <col min="1804" max="1804" width="15" style="272" customWidth="1"/>
    <col min="1805" max="1805" width="9.140625" style="272"/>
    <col min="1806" max="1807" width="16.42578125" style="272" customWidth="1"/>
    <col min="1808" max="1808" width="14" style="272" customWidth="1"/>
    <col min="1809" max="2048" width="9.140625" style="272"/>
    <col min="2049" max="2049" width="6.140625" style="272" customWidth="1"/>
    <col min="2050" max="2050" width="63.28515625" style="272" customWidth="1"/>
    <col min="2051" max="2051" width="0" style="272" hidden="1" customWidth="1"/>
    <col min="2052" max="2052" width="14.140625" style="272" customWidth="1"/>
    <col min="2053" max="2054" width="14" style="272" customWidth="1"/>
    <col min="2055" max="2056" width="11.5703125" style="272" customWidth="1"/>
    <col min="2057" max="2057" width="12.42578125" style="272" customWidth="1"/>
    <col min="2058" max="2058" width="0" style="272" hidden="1" customWidth="1"/>
    <col min="2059" max="2059" width="13.140625" style="272" customWidth="1"/>
    <col min="2060" max="2060" width="15" style="272" customWidth="1"/>
    <col min="2061" max="2061" width="9.140625" style="272"/>
    <col min="2062" max="2063" width="16.42578125" style="272" customWidth="1"/>
    <col min="2064" max="2064" width="14" style="272" customWidth="1"/>
    <col min="2065" max="2304" width="9.140625" style="272"/>
    <col min="2305" max="2305" width="6.140625" style="272" customWidth="1"/>
    <col min="2306" max="2306" width="63.28515625" style="272" customWidth="1"/>
    <col min="2307" max="2307" width="0" style="272" hidden="1" customWidth="1"/>
    <col min="2308" max="2308" width="14.140625" style="272" customWidth="1"/>
    <col min="2309" max="2310" width="14" style="272" customWidth="1"/>
    <col min="2311" max="2312" width="11.5703125" style="272" customWidth="1"/>
    <col min="2313" max="2313" width="12.42578125" style="272" customWidth="1"/>
    <col min="2314" max="2314" width="0" style="272" hidden="1" customWidth="1"/>
    <col min="2315" max="2315" width="13.140625" style="272" customWidth="1"/>
    <col min="2316" max="2316" width="15" style="272" customWidth="1"/>
    <col min="2317" max="2317" width="9.140625" style="272"/>
    <col min="2318" max="2319" width="16.42578125" style="272" customWidth="1"/>
    <col min="2320" max="2320" width="14" style="272" customWidth="1"/>
    <col min="2321" max="2560" width="9.140625" style="272"/>
    <col min="2561" max="2561" width="6.140625" style="272" customWidth="1"/>
    <col min="2562" max="2562" width="63.28515625" style="272" customWidth="1"/>
    <col min="2563" max="2563" width="0" style="272" hidden="1" customWidth="1"/>
    <col min="2564" max="2564" width="14.140625" style="272" customWidth="1"/>
    <col min="2565" max="2566" width="14" style="272" customWidth="1"/>
    <col min="2567" max="2568" width="11.5703125" style="272" customWidth="1"/>
    <col min="2569" max="2569" width="12.42578125" style="272" customWidth="1"/>
    <col min="2570" max="2570" width="0" style="272" hidden="1" customWidth="1"/>
    <col min="2571" max="2571" width="13.140625" style="272" customWidth="1"/>
    <col min="2572" max="2572" width="15" style="272" customWidth="1"/>
    <col min="2573" max="2573" width="9.140625" style="272"/>
    <col min="2574" max="2575" width="16.42578125" style="272" customWidth="1"/>
    <col min="2576" max="2576" width="14" style="272" customWidth="1"/>
    <col min="2577" max="2816" width="9.140625" style="272"/>
    <col min="2817" max="2817" width="6.140625" style="272" customWidth="1"/>
    <col min="2818" max="2818" width="63.28515625" style="272" customWidth="1"/>
    <col min="2819" max="2819" width="0" style="272" hidden="1" customWidth="1"/>
    <col min="2820" max="2820" width="14.140625" style="272" customWidth="1"/>
    <col min="2821" max="2822" width="14" style="272" customWidth="1"/>
    <col min="2823" max="2824" width="11.5703125" style="272" customWidth="1"/>
    <col min="2825" max="2825" width="12.42578125" style="272" customWidth="1"/>
    <col min="2826" max="2826" width="0" style="272" hidden="1" customWidth="1"/>
    <col min="2827" max="2827" width="13.140625" style="272" customWidth="1"/>
    <col min="2828" max="2828" width="15" style="272" customWidth="1"/>
    <col min="2829" max="2829" width="9.140625" style="272"/>
    <col min="2830" max="2831" width="16.42578125" style="272" customWidth="1"/>
    <col min="2832" max="2832" width="14" style="272" customWidth="1"/>
    <col min="2833" max="3072" width="9.140625" style="272"/>
    <col min="3073" max="3073" width="6.140625" style="272" customWidth="1"/>
    <col min="3074" max="3074" width="63.28515625" style="272" customWidth="1"/>
    <col min="3075" max="3075" width="0" style="272" hidden="1" customWidth="1"/>
    <col min="3076" max="3076" width="14.140625" style="272" customWidth="1"/>
    <col min="3077" max="3078" width="14" style="272" customWidth="1"/>
    <col min="3079" max="3080" width="11.5703125" style="272" customWidth="1"/>
    <col min="3081" max="3081" width="12.42578125" style="272" customWidth="1"/>
    <col min="3082" max="3082" width="0" style="272" hidden="1" customWidth="1"/>
    <col min="3083" max="3083" width="13.140625" style="272" customWidth="1"/>
    <col min="3084" max="3084" width="15" style="272" customWidth="1"/>
    <col min="3085" max="3085" width="9.140625" style="272"/>
    <col min="3086" max="3087" width="16.42578125" style="272" customWidth="1"/>
    <col min="3088" max="3088" width="14" style="272" customWidth="1"/>
    <col min="3089" max="3328" width="9.140625" style="272"/>
    <col min="3329" max="3329" width="6.140625" style="272" customWidth="1"/>
    <col min="3330" max="3330" width="63.28515625" style="272" customWidth="1"/>
    <col min="3331" max="3331" width="0" style="272" hidden="1" customWidth="1"/>
    <col min="3332" max="3332" width="14.140625" style="272" customWidth="1"/>
    <col min="3333" max="3334" width="14" style="272" customWidth="1"/>
    <col min="3335" max="3336" width="11.5703125" style="272" customWidth="1"/>
    <col min="3337" max="3337" width="12.42578125" style="272" customWidth="1"/>
    <col min="3338" max="3338" width="0" style="272" hidden="1" customWidth="1"/>
    <col min="3339" max="3339" width="13.140625" style="272" customWidth="1"/>
    <col min="3340" max="3340" width="15" style="272" customWidth="1"/>
    <col min="3341" max="3341" width="9.140625" style="272"/>
    <col min="3342" max="3343" width="16.42578125" style="272" customWidth="1"/>
    <col min="3344" max="3344" width="14" style="272" customWidth="1"/>
    <col min="3345" max="3584" width="9.140625" style="272"/>
    <col min="3585" max="3585" width="6.140625" style="272" customWidth="1"/>
    <col min="3586" max="3586" width="63.28515625" style="272" customWidth="1"/>
    <col min="3587" max="3587" width="0" style="272" hidden="1" customWidth="1"/>
    <col min="3588" max="3588" width="14.140625" style="272" customWidth="1"/>
    <col min="3589" max="3590" width="14" style="272" customWidth="1"/>
    <col min="3591" max="3592" width="11.5703125" style="272" customWidth="1"/>
    <col min="3593" max="3593" width="12.42578125" style="272" customWidth="1"/>
    <col min="3594" max="3594" width="0" style="272" hidden="1" customWidth="1"/>
    <col min="3595" max="3595" width="13.140625" style="272" customWidth="1"/>
    <col min="3596" max="3596" width="15" style="272" customWidth="1"/>
    <col min="3597" max="3597" width="9.140625" style="272"/>
    <col min="3598" max="3599" width="16.42578125" style="272" customWidth="1"/>
    <col min="3600" max="3600" width="14" style="272" customWidth="1"/>
    <col min="3601" max="3840" width="9.140625" style="272"/>
    <col min="3841" max="3841" width="6.140625" style="272" customWidth="1"/>
    <col min="3842" max="3842" width="63.28515625" style="272" customWidth="1"/>
    <col min="3843" max="3843" width="0" style="272" hidden="1" customWidth="1"/>
    <col min="3844" max="3844" width="14.140625" style="272" customWidth="1"/>
    <col min="3845" max="3846" width="14" style="272" customWidth="1"/>
    <col min="3847" max="3848" width="11.5703125" style="272" customWidth="1"/>
    <col min="3849" max="3849" width="12.42578125" style="272" customWidth="1"/>
    <col min="3850" max="3850" width="0" style="272" hidden="1" customWidth="1"/>
    <col min="3851" max="3851" width="13.140625" style="272" customWidth="1"/>
    <col min="3852" max="3852" width="15" style="272" customWidth="1"/>
    <col min="3853" max="3853" width="9.140625" style="272"/>
    <col min="3854" max="3855" width="16.42578125" style="272" customWidth="1"/>
    <col min="3856" max="3856" width="14" style="272" customWidth="1"/>
    <col min="3857" max="4096" width="9.140625" style="272"/>
    <col min="4097" max="4097" width="6.140625" style="272" customWidth="1"/>
    <col min="4098" max="4098" width="63.28515625" style="272" customWidth="1"/>
    <col min="4099" max="4099" width="0" style="272" hidden="1" customWidth="1"/>
    <col min="4100" max="4100" width="14.140625" style="272" customWidth="1"/>
    <col min="4101" max="4102" width="14" style="272" customWidth="1"/>
    <col min="4103" max="4104" width="11.5703125" style="272" customWidth="1"/>
    <col min="4105" max="4105" width="12.42578125" style="272" customWidth="1"/>
    <col min="4106" max="4106" width="0" style="272" hidden="1" customWidth="1"/>
    <col min="4107" max="4107" width="13.140625" style="272" customWidth="1"/>
    <col min="4108" max="4108" width="15" style="272" customWidth="1"/>
    <col min="4109" max="4109" width="9.140625" style="272"/>
    <col min="4110" max="4111" width="16.42578125" style="272" customWidth="1"/>
    <col min="4112" max="4112" width="14" style="272" customWidth="1"/>
    <col min="4113" max="4352" width="9.140625" style="272"/>
    <col min="4353" max="4353" width="6.140625" style="272" customWidth="1"/>
    <col min="4354" max="4354" width="63.28515625" style="272" customWidth="1"/>
    <col min="4355" max="4355" width="0" style="272" hidden="1" customWidth="1"/>
    <col min="4356" max="4356" width="14.140625" style="272" customWidth="1"/>
    <col min="4357" max="4358" width="14" style="272" customWidth="1"/>
    <col min="4359" max="4360" width="11.5703125" style="272" customWidth="1"/>
    <col min="4361" max="4361" width="12.42578125" style="272" customWidth="1"/>
    <col min="4362" max="4362" width="0" style="272" hidden="1" customWidth="1"/>
    <col min="4363" max="4363" width="13.140625" style="272" customWidth="1"/>
    <col min="4364" max="4364" width="15" style="272" customWidth="1"/>
    <col min="4365" max="4365" width="9.140625" style="272"/>
    <col min="4366" max="4367" width="16.42578125" style="272" customWidth="1"/>
    <col min="4368" max="4368" width="14" style="272" customWidth="1"/>
    <col min="4369" max="4608" width="9.140625" style="272"/>
    <col min="4609" max="4609" width="6.140625" style="272" customWidth="1"/>
    <col min="4610" max="4610" width="63.28515625" style="272" customWidth="1"/>
    <col min="4611" max="4611" width="0" style="272" hidden="1" customWidth="1"/>
    <col min="4612" max="4612" width="14.140625" style="272" customWidth="1"/>
    <col min="4613" max="4614" width="14" style="272" customWidth="1"/>
    <col min="4615" max="4616" width="11.5703125" style="272" customWidth="1"/>
    <col min="4617" max="4617" width="12.42578125" style="272" customWidth="1"/>
    <col min="4618" max="4618" width="0" style="272" hidden="1" customWidth="1"/>
    <col min="4619" max="4619" width="13.140625" style="272" customWidth="1"/>
    <col min="4620" max="4620" width="15" style="272" customWidth="1"/>
    <col min="4621" max="4621" width="9.140625" style="272"/>
    <col min="4622" max="4623" width="16.42578125" style="272" customWidth="1"/>
    <col min="4624" max="4624" width="14" style="272" customWidth="1"/>
    <col min="4625" max="4864" width="9.140625" style="272"/>
    <col min="4865" max="4865" width="6.140625" style="272" customWidth="1"/>
    <col min="4866" max="4866" width="63.28515625" style="272" customWidth="1"/>
    <col min="4867" max="4867" width="0" style="272" hidden="1" customWidth="1"/>
    <col min="4868" max="4868" width="14.140625" style="272" customWidth="1"/>
    <col min="4869" max="4870" width="14" style="272" customWidth="1"/>
    <col min="4871" max="4872" width="11.5703125" style="272" customWidth="1"/>
    <col min="4873" max="4873" width="12.42578125" style="272" customWidth="1"/>
    <col min="4874" max="4874" width="0" style="272" hidden="1" customWidth="1"/>
    <col min="4875" max="4875" width="13.140625" style="272" customWidth="1"/>
    <col min="4876" max="4876" width="15" style="272" customWidth="1"/>
    <col min="4877" max="4877" width="9.140625" style="272"/>
    <col min="4878" max="4879" width="16.42578125" style="272" customWidth="1"/>
    <col min="4880" max="4880" width="14" style="272" customWidth="1"/>
    <col min="4881" max="5120" width="9.140625" style="272"/>
    <col min="5121" max="5121" width="6.140625" style="272" customWidth="1"/>
    <col min="5122" max="5122" width="63.28515625" style="272" customWidth="1"/>
    <col min="5123" max="5123" width="0" style="272" hidden="1" customWidth="1"/>
    <col min="5124" max="5124" width="14.140625" style="272" customWidth="1"/>
    <col min="5125" max="5126" width="14" style="272" customWidth="1"/>
    <col min="5127" max="5128" width="11.5703125" style="272" customWidth="1"/>
    <col min="5129" max="5129" width="12.42578125" style="272" customWidth="1"/>
    <col min="5130" max="5130" width="0" style="272" hidden="1" customWidth="1"/>
    <col min="5131" max="5131" width="13.140625" style="272" customWidth="1"/>
    <col min="5132" max="5132" width="15" style="272" customWidth="1"/>
    <col min="5133" max="5133" width="9.140625" style="272"/>
    <col min="5134" max="5135" width="16.42578125" style="272" customWidth="1"/>
    <col min="5136" max="5136" width="14" style="272" customWidth="1"/>
    <col min="5137" max="5376" width="9.140625" style="272"/>
    <col min="5377" max="5377" width="6.140625" style="272" customWidth="1"/>
    <col min="5378" max="5378" width="63.28515625" style="272" customWidth="1"/>
    <col min="5379" max="5379" width="0" style="272" hidden="1" customWidth="1"/>
    <col min="5380" max="5380" width="14.140625" style="272" customWidth="1"/>
    <col min="5381" max="5382" width="14" style="272" customWidth="1"/>
    <col min="5383" max="5384" width="11.5703125" style="272" customWidth="1"/>
    <col min="5385" max="5385" width="12.42578125" style="272" customWidth="1"/>
    <col min="5386" max="5386" width="0" style="272" hidden="1" customWidth="1"/>
    <col min="5387" max="5387" width="13.140625" style="272" customWidth="1"/>
    <col min="5388" max="5388" width="15" style="272" customWidth="1"/>
    <col min="5389" max="5389" width="9.140625" style="272"/>
    <col min="5390" max="5391" width="16.42578125" style="272" customWidth="1"/>
    <col min="5392" max="5392" width="14" style="272" customWidth="1"/>
    <col min="5393" max="5632" width="9.140625" style="272"/>
    <col min="5633" max="5633" width="6.140625" style="272" customWidth="1"/>
    <col min="5634" max="5634" width="63.28515625" style="272" customWidth="1"/>
    <col min="5635" max="5635" width="0" style="272" hidden="1" customWidth="1"/>
    <col min="5636" max="5636" width="14.140625" style="272" customWidth="1"/>
    <col min="5637" max="5638" width="14" style="272" customWidth="1"/>
    <col min="5639" max="5640" width="11.5703125" style="272" customWidth="1"/>
    <col min="5641" max="5641" width="12.42578125" style="272" customWidth="1"/>
    <col min="5642" max="5642" width="0" style="272" hidden="1" customWidth="1"/>
    <col min="5643" max="5643" width="13.140625" style="272" customWidth="1"/>
    <col min="5644" max="5644" width="15" style="272" customWidth="1"/>
    <col min="5645" max="5645" width="9.140625" style="272"/>
    <col min="5646" max="5647" width="16.42578125" style="272" customWidth="1"/>
    <col min="5648" max="5648" width="14" style="272" customWidth="1"/>
    <col min="5649" max="5888" width="9.140625" style="272"/>
    <col min="5889" max="5889" width="6.140625" style="272" customWidth="1"/>
    <col min="5890" max="5890" width="63.28515625" style="272" customWidth="1"/>
    <col min="5891" max="5891" width="0" style="272" hidden="1" customWidth="1"/>
    <col min="5892" max="5892" width="14.140625" style="272" customWidth="1"/>
    <col min="5893" max="5894" width="14" style="272" customWidth="1"/>
    <col min="5895" max="5896" width="11.5703125" style="272" customWidth="1"/>
    <col min="5897" max="5897" width="12.42578125" style="272" customWidth="1"/>
    <col min="5898" max="5898" width="0" style="272" hidden="1" customWidth="1"/>
    <col min="5899" max="5899" width="13.140625" style="272" customWidth="1"/>
    <col min="5900" max="5900" width="15" style="272" customWidth="1"/>
    <col min="5901" max="5901" width="9.140625" style="272"/>
    <col min="5902" max="5903" width="16.42578125" style="272" customWidth="1"/>
    <col min="5904" max="5904" width="14" style="272" customWidth="1"/>
    <col min="5905" max="6144" width="9.140625" style="272"/>
    <col min="6145" max="6145" width="6.140625" style="272" customWidth="1"/>
    <col min="6146" max="6146" width="63.28515625" style="272" customWidth="1"/>
    <col min="6147" max="6147" width="0" style="272" hidden="1" customWidth="1"/>
    <col min="6148" max="6148" width="14.140625" style="272" customWidth="1"/>
    <col min="6149" max="6150" width="14" style="272" customWidth="1"/>
    <col min="6151" max="6152" width="11.5703125" style="272" customWidth="1"/>
    <col min="6153" max="6153" width="12.42578125" style="272" customWidth="1"/>
    <col min="6154" max="6154" width="0" style="272" hidden="1" customWidth="1"/>
    <col min="6155" max="6155" width="13.140625" style="272" customWidth="1"/>
    <col min="6156" max="6156" width="15" style="272" customWidth="1"/>
    <col min="6157" max="6157" width="9.140625" style="272"/>
    <col min="6158" max="6159" width="16.42578125" style="272" customWidth="1"/>
    <col min="6160" max="6160" width="14" style="272" customWidth="1"/>
    <col min="6161" max="6400" width="9.140625" style="272"/>
    <col min="6401" max="6401" width="6.140625" style="272" customWidth="1"/>
    <col min="6402" max="6402" width="63.28515625" style="272" customWidth="1"/>
    <col min="6403" max="6403" width="0" style="272" hidden="1" customWidth="1"/>
    <col min="6404" max="6404" width="14.140625" style="272" customWidth="1"/>
    <col min="6405" max="6406" width="14" style="272" customWidth="1"/>
    <col min="6407" max="6408" width="11.5703125" style="272" customWidth="1"/>
    <col min="6409" max="6409" width="12.42578125" style="272" customWidth="1"/>
    <col min="6410" max="6410" width="0" style="272" hidden="1" customWidth="1"/>
    <col min="6411" max="6411" width="13.140625" style="272" customWidth="1"/>
    <col min="6412" max="6412" width="15" style="272" customWidth="1"/>
    <col min="6413" max="6413" width="9.140625" style="272"/>
    <col min="6414" max="6415" width="16.42578125" style="272" customWidth="1"/>
    <col min="6416" max="6416" width="14" style="272" customWidth="1"/>
    <col min="6417" max="6656" width="9.140625" style="272"/>
    <col min="6657" max="6657" width="6.140625" style="272" customWidth="1"/>
    <col min="6658" max="6658" width="63.28515625" style="272" customWidth="1"/>
    <col min="6659" max="6659" width="0" style="272" hidden="1" customWidth="1"/>
    <col min="6660" max="6660" width="14.140625" style="272" customWidth="1"/>
    <col min="6661" max="6662" width="14" style="272" customWidth="1"/>
    <col min="6663" max="6664" width="11.5703125" style="272" customWidth="1"/>
    <col min="6665" max="6665" width="12.42578125" style="272" customWidth="1"/>
    <col min="6666" max="6666" width="0" style="272" hidden="1" customWidth="1"/>
    <col min="6667" max="6667" width="13.140625" style="272" customWidth="1"/>
    <col min="6668" max="6668" width="15" style="272" customWidth="1"/>
    <col min="6669" max="6669" width="9.140625" style="272"/>
    <col min="6670" max="6671" width="16.42578125" style="272" customWidth="1"/>
    <col min="6672" max="6672" width="14" style="272" customWidth="1"/>
    <col min="6673" max="6912" width="9.140625" style="272"/>
    <col min="6913" max="6913" width="6.140625" style="272" customWidth="1"/>
    <col min="6914" max="6914" width="63.28515625" style="272" customWidth="1"/>
    <col min="6915" max="6915" width="0" style="272" hidden="1" customWidth="1"/>
    <col min="6916" max="6916" width="14.140625" style="272" customWidth="1"/>
    <col min="6917" max="6918" width="14" style="272" customWidth="1"/>
    <col min="6919" max="6920" width="11.5703125" style="272" customWidth="1"/>
    <col min="6921" max="6921" width="12.42578125" style="272" customWidth="1"/>
    <col min="6922" max="6922" width="0" style="272" hidden="1" customWidth="1"/>
    <col min="6923" max="6923" width="13.140625" style="272" customWidth="1"/>
    <col min="6924" max="6924" width="15" style="272" customWidth="1"/>
    <col min="6925" max="6925" width="9.140625" style="272"/>
    <col min="6926" max="6927" width="16.42578125" style="272" customWidth="1"/>
    <col min="6928" max="6928" width="14" style="272" customWidth="1"/>
    <col min="6929" max="7168" width="9.140625" style="272"/>
    <col min="7169" max="7169" width="6.140625" style="272" customWidth="1"/>
    <col min="7170" max="7170" width="63.28515625" style="272" customWidth="1"/>
    <col min="7171" max="7171" width="0" style="272" hidden="1" customWidth="1"/>
    <col min="7172" max="7172" width="14.140625" style="272" customWidth="1"/>
    <col min="7173" max="7174" width="14" style="272" customWidth="1"/>
    <col min="7175" max="7176" width="11.5703125" style="272" customWidth="1"/>
    <col min="7177" max="7177" width="12.42578125" style="272" customWidth="1"/>
    <col min="7178" max="7178" width="0" style="272" hidden="1" customWidth="1"/>
    <col min="7179" max="7179" width="13.140625" style="272" customWidth="1"/>
    <col min="7180" max="7180" width="15" style="272" customWidth="1"/>
    <col min="7181" max="7181" width="9.140625" style="272"/>
    <col min="7182" max="7183" width="16.42578125" style="272" customWidth="1"/>
    <col min="7184" max="7184" width="14" style="272" customWidth="1"/>
    <col min="7185" max="7424" width="9.140625" style="272"/>
    <col min="7425" max="7425" width="6.140625" style="272" customWidth="1"/>
    <col min="7426" max="7426" width="63.28515625" style="272" customWidth="1"/>
    <col min="7427" max="7427" width="0" style="272" hidden="1" customWidth="1"/>
    <col min="7428" max="7428" width="14.140625" style="272" customWidth="1"/>
    <col min="7429" max="7430" width="14" style="272" customWidth="1"/>
    <col min="7431" max="7432" width="11.5703125" style="272" customWidth="1"/>
    <col min="7433" max="7433" width="12.42578125" style="272" customWidth="1"/>
    <col min="7434" max="7434" width="0" style="272" hidden="1" customWidth="1"/>
    <col min="7435" max="7435" width="13.140625" style="272" customWidth="1"/>
    <col min="7436" max="7436" width="15" style="272" customWidth="1"/>
    <col min="7437" max="7437" width="9.140625" style="272"/>
    <col min="7438" max="7439" width="16.42578125" style="272" customWidth="1"/>
    <col min="7440" max="7440" width="14" style="272" customWidth="1"/>
    <col min="7441" max="7680" width="9.140625" style="272"/>
    <col min="7681" max="7681" width="6.140625" style="272" customWidth="1"/>
    <col min="7682" max="7682" width="63.28515625" style="272" customWidth="1"/>
    <col min="7683" max="7683" width="0" style="272" hidden="1" customWidth="1"/>
    <col min="7684" max="7684" width="14.140625" style="272" customWidth="1"/>
    <col min="7685" max="7686" width="14" style="272" customWidth="1"/>
    <col min="7687" max="7688" width="11.5703125" style="272" customWidth="1"/>
    <col min="7689" max="7689" width="12.42578125" style="272" customWidth="1"/>
    <col min="7690" max="7690" width="0" style="272" hidden="1" customWidth="1"/>
    <col min="7691" max="7691" width="13.140625" style="272" customWidth="1"/>
    <col min="7692" max="7692" width="15" style="272" customWidth="1"/>
    <col min="7693" max="7693" width="9.140625" style="272"/>
    <col min="7694" max="7695" width="16.42578125" style="272" customWidth="1"/>
    <col min="7696" max="7696" width="14" style="272" customWidth="1"/>
    <col min="7697" max="7936" width="9.140625" style="272"/>
    <col min="7937" max="7937" width="6.140625" style="272" customWidth="1"/>
    <col min="7938" max="7938" width="63.28515625" style="272" customWidth="1"/>
    <col min="7939" max="7939" width="0" style="272" hidden="1" customWidth="1"/>
    <col min="7940" max="7940" width="14.140625" style="272" customWidth="1"/>
    <col min="7941" max="7942" width="14" style="272" customWidth="1"/>
    <col min="7943" max="7944" width="11.5703125" style="272" customWidth="1"/>
    <col min="7945" max="7945" width="12.42578125" style="272" customWidth="1"/>
    <col min="7946" max="7946" width="0" style="272" hidden="1" customWidth="1"/>
    <col min="7947" max="7947" width="13.140625" style="272" customWidth="1"/>
    <col min="7948" max="7948" width="15" style="272" customWidth="1"/>
    <col min="7949" max="7949" width="9.140625" style="272"/>
    <col min="7950" max="7951" width="16.42578125" style="272" customWidth="1"/>
    <col min="7952" max="7952" width="14" style="272" customWidth="1"/>
    <col min="7953" max="8192" width="9.140625" style="272"/>
    <col min="8193" max="8193" width="6.140625" style="272" customWidth="1"/>
    <col min="8194" max="8194" width="63.28515625" style="272" customWidth="1"/>
    <col min="8195" max="8195" width="0" style="272" hidden="1" customWidth="1"/>
    <col min="8196" max="8196" width="14.140625" style="272" customWidth="1"/>
    <col min="8197" max="8198" width="14" style="272" customWidth="1"/>
    <col min="8199" max="8200" width="11.5703125" style="272" customWidth="1"/>
    <col min="8201" max="8201" width="12.42578125" style="272" customWidth="1"/>
    <col min="8202" max="8202" width="0" style="272" hidden="1" customWidth="1"/>
    <col min="8203" max="8203" width="13.140625" style="272" customWidth="1"/>
    <col min="8204" max="8204" width="15" style="272" customWidth="1"/>
    <col min="8205" max="8205" width="9.140625" style="272"/>
    <col min="8206" max="8207" width="16.42578125" style="272" customWidth="1"/>
    <col min="8208" max="8208" width="14" style="272" customWidth="1"/>
    <col min="8209" max="8448" width="9.140625" style="272"/>
    <col min="8449" max="8449" width="6.140625" style="272" customWidth="1"/>
    <col min="8450" max="8450" width="63.28515625" style="272" customWidth="1"/>
    <col min="8451" max="8451" width="0" style="272" hidden="1" customWidth="1"/>
    <col min="8452" max="8452" width="14.140625" style="272" customWidth="1"/>
    <col min="8453" max="8454" width="14" style="272" customWidth="1"/>
    <col min="8455" max="8456" width="11.5703125" style="272" customWidth="1"/>
    <col min="8457" max="8457" width="12.42578125" style="272" customWidth="1"/>
    <col min="8458" max="8458" width="0" style="272" hidden="1" customWidth="1"/>
    <col min="8459" max="8459" width="13.140625" style="272" customWidth="1"/>
    <col min="8460" max="8460" width="15" style="272" customWidth="1"/>
    <col min="8461" max="8461" width="9.140625" style="272"/>
    <col min="8462" max="8463" width="16.42578125" style="272" customWidth="1"/>
    <col min="8464" max="8464" width="14" style="272" customWidth="1"/>
    <col min="8465" max="8704" width="9.140625" style="272"/>
    <col min="8705" max="8705" width="6.140625" style="272" customWidth="1"/>
    <col min="8706" max="8706" width="63.28515625" style="272" customWidth="1"/>
    <col min="8707" max="8707" width="0" style="272" hidden="1" customWidth="1"/>
    <col min="8708" max="8708" width="14.140625" style="272" customWidth="1"/>
    <col min="8709" max="8710" width="14" style="272" customWidth="1"/>
    <col min="8711" max="8712" width="11.5703125" style="272" customWidth="1"/>
    <col min="8713" max="8713" width="12.42578125" style="272" customWidth="1"/>
    <col min="8714" max="8714" width="0" style="272" hidden="1" customWidth="1"/>
    <col min="8715" max="8715" width="13.140625" style="272" customWidth="1"/>
    <col min="8716" max="8716" width="15" style="272" customWidth="1"/>
    <col min="8717" max="8717" width="9.140625" style="272"/>
    <col min="8718" max="8719" width="16.42578125" style="272" customWidth="1"/>
    <col min="8720" max="8720" width="14" style="272" customWidth="1"/>
    <col min="8721" max="8960" width="9.140625" style="272"/>
    <col min="8961" max="8961" width="6.140625" style="272" customWidth="1"/>
    <col min="8962" max="8962" width="63.28515625" style="272" customWidth="1"/>
    <col min="8963" max="8963" width="0" style="272" hidden="1" customWidth="1"/>
    <col min="8964" max="8964" width="14.140625" style="272" customWidth="1"/>
    <col min="8965" max="8966" width="14" style="272" customWidth="1"/>
    <col min="8967" max="8968" width="11.5703125" style="272" customWidth="1"/>
    <col min="8969" max="8969" width="12.42578125" style="272" customWidth="1"/>
    <col min="8970" max="8970" width="0" style="272" hidden="1" customWidth="1"/>
    <col min="8971" max="8971" width="13.140625" style="272" customWidth="1"/>
    <col min="8972" max="8972" width="15" style="272" customWidth="1"/>
    <col min="8973" max="8973" width="9.140625" style="272"/>
    <col min="8974" max="8975" width="16.42578125" style="272" customWidth="1"/>
    <col min="8976" max="8976" width="14" style="272" customWidth="1"/>
    <col min="8977" max="9216" width="9.140625" style="272"/>
    <col min="9217" max="9217" width="6.140625" style="272" customWidth="1"/>
    <col min="9218" max="9218" width="63.28515625" style="272" customWidth="1"/>
    <col min="9219" max="9219" width="0" style="272" hidden="1" customWidth="1"/>
    <col min="9220" max="9220" width="14.140625" style="272" customWidth="1"/>
    <col min="9221" max="9222" width="14" style="272" customWidth="1"/>
    <col min="9223" max="9224" width="11.5703125" style="272" customWidth="1"/>
    <col min="9225" max="9225" width="12.42578125" style="272" customWidth="1"/>
    <col min="9226" max="9226" width="0" style="272" hidden="1" customWidth="1"/>
    <col min="9227" max="9227" width="13.140625" style="272" customWidth="1"/>
    <col min="9228" max="9228" width="15" style="272" customWidth="1"/>
    <col min="9229" max="9229" width="9.140625" style="272"/>
    <col min="9230" max="9231" width="16.42578125" style="272" customWidth="1"/>
    <col min="9232" max="9232" width="14" style="272" customWidth="1"/>
    <col min="9233" max="9472" width="9.140625" style="272"/>
    <col min="9473" max="9473" width="6.140625" style="272" customWidth="1"/>
    <col min="9474" max="9474" width="63.28515625" style="272" customWidth="1"/>
    <col min="9475" max="9475" width="0" style="272" hidden="1" customWidth="1"/>
    <col min="9476" max="9476" width="14.140625" style="272" customWidth="1"/>
    <col min="9477" max="9478" width="14" style="272" customWidth="1"/>
    <col min="9479" max="9480" width="11.5703125" style="272" customWidth="1"/>
    <col min="9481" max="9481" width="12.42578125" style="272" customWidth="1"/>
    <col min="9482" max="9482" width="0" style="272" hidden="1" customWidth="1"/>
    <col min="9483" max="9483" width="13.140625" style="272" customWidth="1"/>
    <col min="9484" max="9484" width="15" style="272" customWidth="1"/>
    <col min="9485" max="9485" width="9.140625" style="272"/>
    <col min="9486" max="9487" width="16.42578125" style="272" customWidth="1"/>
    <col min="9488" max="9488" width="14" style="272" customWidth="1"/>
    <col min="9489" max="9728" width="9.140625" style="272"/>
    <col min="9729" max="9729" width="6.140625" style="272" customWidth="1"/>
    <col min="9730" max="9730" width="63.28515625" style="272" customWidth="1"/>
    <col min="9731" max="9731" width="0" style="272" hidden="1" customWidth="1"/>
    <col min="9732" max="9732" width="14.140625" style="272" customWidth="1"/>
    <col min="9733" max="9734" width="14" style="272" customWidth="1"/>
    <col min="9735" max="9736" width="11.5703125" style="272" customWidth="1"/>
    <col min="9737" max="9737" width="12.42578125" style="272" customWidth="1"/>
    <col min="9738" max="9738" width="0" style="272" hidden="1" customWidth="1"/>
    <col min="9739" max="9739" width="13.140625" style="272" customWidth="1"/>
    <col min="9740" max="9740" width="15" style="272" customWidth="1"/>
    <col min="9741" max="9741" width="9.140625" style="272"/>
    <col min="9742" max="9743" width="16.42578125" style="272" customWidth="1"/>
    <col min="9744" max="9744" width="14" style="272" customWidth="1"/>
    <col min="9745" max="9984" width="9.140625" style="272"/>
    <col min="9985" max="9985" width="6.140625" style="272" customWidth="1"/>
    <col min="9986" max="9986" width="63.28515625" style="272" customWidth="1"/>
    <col min="9987" max="9987" width="0" style="272" hidden="1" customWidth="1"/>
    <col min="9988" max="9988" width="14.140625" style="272" customWidth="1"/>
    <col min="9989" max="9990" width="14" style="272" customWidth="1"/>
    <col min="9991" max="9992" width="11.5703125" style="272" customWidth="1"/>
    <col min="9993" max="9993" width="12.42578125" style="272" customWidth="1"/>
    <col min="9994" max="9994" width="0" style="272" hidden="1" customWidth="1"/>
    <col min="9995" max="9995" width="13.140625" style="272" customWidth="1"/>
    <col min="9996" max="9996" width="15" style="272" customWidth="1"/>
    <col min="9997" max="9997" width="9.140625" style="272"/>
    <col min="9998" max="9999" width="16.42578125" style="272" customWidth="1"/>
    <col min="10000" max="10000" width="14" style="272" customWidth="1"/>
    <col min="10001" max="10240" width="9.140625" style="272"/>
    <col min="10241" max="10241" width="6.140625" style="272" customWidth="1"/>
    <col min="10242" max="10242" width="63.28515625" style="272" customWidth="1"/>
    <col min="10243" max="10243" width="0" style="272" hidden="1" customWidth="1"/>
    <col min="10244" max="10244" width="14.140625" style="272" customWidth="1"/>
    <col min="10245" max="10246" width="14" style="272" customWidth="1"/>
    <col min="10247" max="10248" width="11.5703125" style="272" customWidth="1"/>
    <col min="10249" max="10249" width="12.42578125" style="272" customWidth="1"/>
    <col min="10250" max="10250" width="0" style="272" hidden="1" customWidth="1"/>
    <col min="10251" max="10251" width="13.140625" style="272" customWidth="1"/>
    <col min="10252" max="10252" width="15" style="272" customWidth="1"/>
    <col min="10253" max="10253" width="9.140625" style="272"/>
    <col min="10254" max="10255" width="16.42578125" style="272" customWidth="1"/>
    <col min="10256" max="10256" width="14" style="272" customWidth="1"/>
    <col min="10257" max="10496" width="9.140625" style="272"/>
    <col min="10497" max="10497" width="6.140625" style="272" customWidth="1"/>
    <col min="10498" max="10498" width="63.28515625" style="272" customWidth="1"/>
    <col min="10499" max="10499" width="0" style="272" hidden="1" customWidth="1"/>
    <col min="10500" max="10500" width="14.140625" style="272" customWidth="1"/>
    <col min="10501" max="10502" width="14" style="272" customWidth="1"/>
    <col min="10503" max="10504" width="11.5703125" style="272" customWidth="1"/>
    <col min="10505" max="10505" width="12.42578125" style="272" customWidth="1"/>
    <col min="10506" max="10506" width="0" style="272" hidden="1" customWidth="1"/>
    <col min="10507" max="10507" width="13.140625" style="272" customWidth="1"/>
    <col min="10508" max="10508" width="15" style="272" customWidth="1"/>
    <col min="10509" max="10509" width="9.140625" style="272"/>
    <col min="10510" max="10511" width="16.42578125" style="272" customWidth="1"/>
    <col min="10512" max="10512" width="14" style="272" customWidth="1"/>
    <col min="10513" max="10752" width="9.140625" style="272"/>
    <col min="10753" max="10753" width="6.140625" style="272" customWidth="1"/>
    <col min="10754" max="10754" width="63.28515625" style="272" customWidth="1"/>
    <col min="10755" max="10755" width="0" style="272" hidden="1" customWidth="1"/>
    <col min="10756" max="10756" width="14.140625" style="272" customWidth="1"/>
    <col min="10757" max="10758" width="14" style="272" customWidth="1"/>
    <col min="10759" max="10760" width="11.5703125" style="272" customWidth="1"/>
    <col min="10761" max="10761" width="12.42578125" style="272" customWidth="1"/>
    <col min="10762" max="10762" width="0" style="272" hidden="1" customWidth="1"/>
    <col min="10763" max="10763" width="13.140625" style="272" customWidth="1"/>
    <col min="10764" max="10764" width="15" style="272" customWidth="1"/>
    <col min="10765" max="10765" width="9.140625" style="272"/>
    <col min="10766" max="10767" width="16.42578125" style="272" customWidth="1"/>
    <col min="10768" max="10768" width="14" style="272" customWidth="1"/>
    <col min="10769" max="11008" width="9.140625" style="272"/>
    <col min="11009" max="11009" width="6.140625" style="272" customWidth="1"/>
    <col min="11010" max="11010" width="63.28515625" style="272" customWidth="1"/>
    <col min="11011" max="11011" width="0" style="272" hidden="1" customWidth="1"/>
    <col min="11012" max="11012" width="14.140625" style="272" customWidth="1"/>
    <col min="11013" max="11014" width="14" style="272" customWidth="1"/>
    <col min="11015" max="11016" width="11.5703125" style="272" customWidth="1"/>
    <col min="11017" max="11017" width="12.42578125" style="272" customWidth="1"/>
    <col min="11018" max="11018" width="0" style="272" hidden="1" customWidth="1"/>
    <col min="11019" max="11019" width="13.140625" style="272" customWidth="1"/>
    <col min="11020" max="11020" width="15" style="272" customWidth="1"/>
    <col min="11021" max="11021" width="9.140625" style="272"/>
    <col min="11022" max="11023" width="16.42578125" style="272" customWidth="1"/>
    <col min="11024" max="11024" width="14" style="272" customWidth="1"/>
    <col min="11025" max="11264" width="9.140625" style="272"/>
    <col min="11265" max="11265" width="6.140625" style="272" customWidth="1"/>
    <col min="11266" max="11266" width="63.28515625" style="272" customWidth="1"/>
    <col min="11267" max="11267" width="0" style="272" hidden="1" customWidth="1"/>
    <col min="11268" max="11268" width="14.140625" style="272" customWidth="1"/>
    <col min="11269" max="11270" width="14" style="272" customWidth="1"/>
    <col min="11271" max="11272" width="11.5703125" style="272" customWidth="1"/>
    <col min="11273" max="11273" width="12.42578125" style="272" customWidth="1"/>
    <col min="11274" max="11274" width="0" style="272" hidden="1" customWidth="1"/>
    <col min="11275" max="11275" width="13.140625" style="272" customWidth="1"/>
    <col min="11276" max="11276" width="15" style="272" customWidth="1"/>
    <col min="11277" max="11277" width="9.140625" style="272"/>
    <col min="11278" max="11279" width="16.42578125" style="272" customWidth="1"/>
    <col min="11280" max="11280" width="14" style="272" customWidth="1"/>
    <col min="11281" max="11520" width="9.140625" style="272"/>
    <col min="11521" max="11521" width="6.140625" style="272" customWidth="1"/>
    <col min="11522" max="11522" width="63.28515625" style="272" customWidth="1"/>
    <col min="11523" max="11523" width="0" style="272" hidden="1" customWidth="1"/>
    <col min="11524" max="11524" width="14.140625" style="272" customWidth="1"/>
    <col min="11525" max="11526" width="14" style="272" customWidth="1"/>
    <col min="11527" max="11528" width="11.5703125" style="272" customWidth="1"/>
    <col min="11529" max="11529" width="12.42578125" style="272" customWidth="1"/>
    <col min="11530" max="11530" width="0" style="272" hidden="1" customWidth="1"/>
    <col min="11531" max="11531" width="13.140625" style="272" customWidth="1"/>
    <col min="11532" max="11532" width="15" style="272" customWidth="1"/>
    <col min="11533" max="11533" width="9.140625" style="272"/>
    <col min="11534" max="11535" width="16.42578125" style="272" customWidth="1"/>
    <col min="11536" max="11536" width="14" style="272" customWidth="1"/>
    <col min="11537" max="11776" width="9.140625" style="272"/>
    <col min="11777" max="11777" width="6.140625" style="272" customWidth="1"/>
    <col min="11778" max="11778" width="63.28515625" style="272" customWidth="1"/>
    <col min="11779" max="11779" width="0" style="272" hidden="1" customWidth="1"/>
    <col min="11780" max="11780" width="14.140625" style="272" customWidth="1"/>
    <col min="11781" max="11782" width="14" style="272" customWidth="1"/>
    <col min="11783" max="11784" width="11.5703125" style="272" customWidth="1"/>
    <col min="11785" max="11785" width="12.42578125" style="272" customWidth="1"/>
    <col min="11786" max="11786" width="0" style="272" hidden="1" customWidth="1"/>
    <col min="11787" max="11787" width="13.140625" style="272" customWidth="1"/>
    <col min="11788" max="11788" width="15" style="272" customWidth="1"/>
    <col min="11789" max="11789" width="9.140625" style="272"/>
    <col min="11790" max="11791" width="16.42578125" style="272" customWidth="1"/>
    <col min="11792" max="11792" width="14" style="272" customWidth="1"/>
    <col min="11793" max="12032" width="9.140625" style="272"/>
    <col min="12033" max="12033" width="6.140625" style="272" customWidth="1"/>
    <col min="12034" max="12034" width="63.28515625" style="272" customWidth="1"/>
    <col min="12035" max="12035" width="0" style="272" hidden="1" customWidth="1"/>
    <col min="12036" max="12036" width="14.140625" style="272" customWidth="1"/>
    <col min="12037" max="12038" width="14" style="272" customWidth="1"/>
    <col min="12039" max="12040" width="11.5703125" style="272" customWidth="1"/>
    <col min="12041" max="12041" width="12.42578125" style="272" customWidth="1"/>
    <col min="12042" max="12042" width="0" style="272" hidden="1" customWidth="1"/>
    <col min="12043" max="12043" width="13.140625" style="272" customWidth="1"/>
    <col min="12044" max="12044" width="15" style="272" customWidth="1"/>
    <col min="12045" max="12045" width="9.140625" style="272"/>
    <col min="12046" max="12047" width="16.42578125" style="272" customWidth="1"/>
    <col min="12048" max="12048" width="14" style="272" customWidth="1"/>
    <col min="12049" max="12288" width="9.140625" style="272"/>
    <col min="12289" max="12289" width="6.140625" style="272" customWidth="1"/>
    <col min="12290" max="12290" width="63.28515625" style="272" customWidth="1"/>
    <col min="12291" max="12291" width="0" style="272" hidden="1" customWidth="1"/>
    <col min="12292" max="12292" width="14.140625" style="272" customWidth="1"/>
    <col min="12293" max="12294" width="14" style="272" customWidth="1"/>
    <col min="12295" max="12296" width="11.5703125" style="272" customWidth="1"/>
    <col min="12297" max="12297" width="12.42578125" style="272" customWidth="1"/>
    <col min="12298" max="12298" width="0" style="272" hidden="1" customWidth="1"/>
    <col min="12299" max="12299" width="13.140625" style="272" customWidth="1"/>
    <col min="12300" max="12300" width="15" style="272" customWidth="1"/>
    <col min="12301" max="12301" width="9.140625" style="272"/>
    <col min="12302" max="12303" width="16.42578125" style="272" customWidth="1"/>
    <col min="12304" max="12304" width="14" style="272" customWidth="1"/>
    <col min="12305" max="12544" width="9.140625" style="272"/>
    <col min="12545" max="12545" width="6.140625" style="272" customWidth="1"/>
    <col min="12546" max="12546" width="63.28515625" style="272" customWidth="1"/>
    <col min="12547" max="12547" width="0" style="272" hidden="1" customWidth="1"/>
    <col min="12548" max="12548" width="14.140625" style="272" customWidth="1"/>
    <col min="12549" max="12550" width="14" style="272" customWidth="1"/>
    <col min="12551" max="12552" width="11.5703125" style="272" customWidth="1"/>
    <col min="12553" max="12553" width="12.42578125" style="272" customWidth="1"/>
    <col min="12554" max="12554" width="0" style="272" hidden="1" customWidth="1"/>
    <col min="12555" max="12555" width="13.140625" style="272" customWidth="1"/>
    <col min="12556" max="12556" width="15" style="272" customWidth="1"/>
    <col min="12557" max="12557" width="9.140625" style="272"/>
    <col min="12558" max="12559" width="16.42578125" style="272" customWidth="1"/>
    <col min="12560" max="12560" width="14" style="272" customWidth="1"/>
    <col min="12561" max="12800" width="9.140625" style="272"/>
    <col min="12801" max="12801" width="6.140625" style="272" customWidth="1"/>
    <col min="12802" max="12802" width="63.28515625" style="272" customWidth="1"/>
    <col min="12803" max="12803" width="0" style="272" hidden="1" customWidth="1"/>
    <col min="12804" max="12804" width="14.140625" style="272" customWidth="1"/>
    <col min="12805" max="12806" width="14" style="272" customWidth="1"/>
    <col min="12807" max="12808" width="11.5703125" style="272" customWidth="1"/>
    <col min="12809" max="12809" width="12.42578125" style="272" customWidth="1"/>
    <col min="12810" max="12810" width="0" style="272" hidden="1" customWidth="1"/>
    <col min="12811" max="12811" width="13.140625" style="272" customWidth="1"/>
    <col min="12812" max="12812" width="15" style="272" customWidth="1"/>
    <col min="12813" max="12813" width="9.140625" style="272"/>
    <col min="12814" max="12815" width="16.42578125" style="272" customWidth="1"/>
    <col min="12816" max="12816" width="14" style="272" customWidth="1"/>
    <col min="12817" max="13056" width="9.140625" style="272"/>
    <col min="13057" max="13057" width="6.140625" style="272" customWidth="1"/>
    <col min="13058" max="13058" width="63.28515625" style="272" customWidth="1"/>
    <col min="13059" max="13059" width="0" style="272" hidden="1" customWidth="1"/>
    <col min="13060" max="13060" width="14.140625" style="272" customWidth="1"/>
    <col min="13061" max="13062" width="14" style="272" customWidth="1"/>
    <col min="13063" max="13064" width="11.5703125" style="272" customWidth="1"/>
    <col min="13065" max="13065" width="12.42578125" style="272" customWidth="1"/>
    <col min="13066" max="13066" width="0" style="272" hidden="1" customWidth="1"/>
    <col min="13067" max="13067" width="13.140625" style="272" customWidth="1"/>
    <col min="13068" max="13068" width="15" style="272" customWidth="1"/>
    <col min="13069" max="13069" width="9.140625" style="272"/>
    <col min="13070" max="13071" width="16.42578125" style="272" customWidth="1"/>
    <col min="13072" max="13072" width="14" style="272" customWidth="1"/>
    <col min="13073" max="13312" width="9.140625" style="272"/>
    <col min="13313" max="13313" width="6.140625" style="272" customWidth="1"/>
    <col min="13314" max="13314" width="63.28515625" style="272" customWidth="1"/>
    <col min="13315" max="13315" width="0" style="272" hidden="1" customWidth="1"/>
    <col min="13316" max="13316" width="14.140625" style="272" customWidth="1"/>
    <col min="13317" max="13318" width="14" style="272" customWidth="1"/>
    <col min="13319" max="13320" width="11.5703125" style="272" customWidth="1"/>
    <col min="13321" max="13321" width="12.42578125" style="272" customWidth="1"/>
    <col min="13322" max="13322" width="0" style="272" hidden="1" customWidth="1"/>
    <col min="13323" max="13323" width="13.140625" style="272" customWidth="1"/>
    <col min="13324" max="13324" width="15" style="272" customWidth="1"/>
    <col min="13325" max="13325" width="9.140625" style="272"/>
    <col min="13326" max="13327" width="16.42578125" style="272" customWidth="1"/>
    <col min="13328" max="13328" width="14" style="272" customWidth="1"/>
    <col min="13329" max="13568" width="9.140625" style="272"/>
    <col min="13569" max="13569" width="6.140625" style="272" customWidth="1"/>
    <col min="13570" max="13570" width="63.28515625" style="272" customWidth="1"/>
    <col min="13571" max="13571" width="0" style="272" hidden="1" customWidth="1"/>
    <col min="13572" max="13572" width="14.140625" style="272" customWidth="1"/>
    <col min="13573" max="13574" width="14" style="272" customWidth="1"/>
    <col min="13575" max="13576" width="11.5703125" style="272" customWidth="1"/>
    <col min="13577" max="13577" width="12.42578125" style="272" customWidth="1"/>
    <col min="13578" max="13578" width="0" style="272" hidden="1" customWidth="1"/>
    <col min="13579" max="13579" width="13.140625" style="272" customWidth="1"/>
    <col min="13580" max="13580" width="15" style="272" customWidth="1"/>
    <col min="13581" max="13581" width="9.140625" style="272"/>
    <col min="13582" max="13583" width="16.42578125" style="272" customWidth="1"/>
    <col min="13584" max="13584" width="14" style="272" customWidth="1"/>
    <col min="13585" max="13824" width="9.140625" style="272"/>
    <col min="13825" max="13825" width="6.140625" style="272" customWidth="1"/>
    <col min="13826" max="13826" width="63.28515625" style="272" customWidth="1"/>
    <col min="13827" max="13827" width="0" style="272" hidden="1" customWidth="1"/>
    <col min="13828" max="13828" width="14.140625" style="272" customWidth="1"/>
    <col min="13829" max="13830" width="14" style="272" customWidth="1"/>
    <col min="13831" max="13832" width="11.5703125" style="272" customWidth="1"/>
    <col min="13833" max="13833" width="12.42578125" style="272" customWidth="1"/>
    <col min="13834" max="13834" width="0" style="272" hidden="1" customWidth="1"/>
    <col min="13835" max="13835" width="13.140625" style="272" customWidth="1"/>
    <col min="13836" max="13836" width="15" style="272" customWidth="1"/>
    <col min="13837" max="13837" width="9.140625" style="272"/>
    <col min="13838" max="13839" width="16.42578125" style="272" customWidth="1"/>
    <col min="13840" max="13840" width="14" style="272" customWidth="1"/>
    <col min="13841" max="14080" width="9.140625" style="272"/>
    <col min="14081" max="14081" width="6.140625" style="272" customWidth="1"/>
    <col min="14082" max="14082" width="63.28515625" style="272" customWidth="1"/>
    <col min="14083" max="14083" width="0" style="272" hidden="1" customWidth="1"/>
    <col min="14084" max="14084" width="14.140625" style="272" customWidth="1"/>
    <col min="14085" max="14086" width="14" style="272" customWidth="1"/>
    <col min="14087" max="14088" width="11.5703125" style="272" customWidth="1"/>
    <col min="14089" max="14089" width="12.42578125" style="272" customWidth="1"/>
    <col min="14090" max="14090" width="0" style="272" hidden="1" customWidth="1"/>
    <col min="14091" max="14091" width="13.140625" style="272" customWidth="1"/>
    <col min="14092" max="14092" width="15" style="272" customWidth="1"/>
    <col min="14093" max="14093" width="9.140625" style="272"/>
    <col min="14094" max="14095" width="16.42578125" style="272" customWidth="1"/>
    <col min="14096" max="14096" width="14" style="272" customWidth="1"/>
    <col min="14097" max="14336" width="9.140625" style="272"/>
    <col min="14337" max="14337" width="6.140625" style="272" customWidth="1"/>
    <col min="14338" max="14338" width="63.28515625" style="272" customWidth="1"/>
    <col min="14339" max="14339" width="0" style="272" hidden="1" customWidth="1"/>
    <col min="14340" max="14340" width="14.140625" style="272" customWidth="1"/>
    <col min="14341" max="14342" width="14" style="272" customWidth="1"/>
    <col min="14343" max="14344" width="11.5703125" style="272" customWidth="1"/>
    <col min="14345" max="14345" width="12.42578125" style="272" customWidth="1"/>
    <col min="14346" max="14346" width="0" style="272" hidden="1" customWidth="1"/>
    <col min="14347" max="14347" width="13.140625" style="272" customWidth="1"/>
    <col min="14348" max="14348" width="15" style="272" customWidth="1"/>
    <col min="14349" max="14349" width="9.140625" style="272"/>
    <col min="14350" max="14351" width="16.42578125" style="272" customWidth="1"/>
    <col min="14352" max="14352" width="14" style="272" customWidth="1"/>
    <col min="14353" max="14592" width="9.140625" style="272"/>
    <col min="14593" max="14593" width="6.140625" style="272" customWidth="1"/>
    <col min="14594" max="14594" width="63.28515625" style="272" customWidth="1"/>
    <col min="14595" max="14595" width="0" style="272" hidden="1" customWidth="1"/>
    <col min="14596" max="14596" width="14.140625" style="272" customWidth="1"/>
    <col min="14597" max="14598" width="14" style="272" customWidth="1"/>
    <col min="14599" max="14600" width="11.5703125" style="272" customWidth="1"/>
    <col min="14601" max="14601" width="12.42578125" style="272" customWidth="1"/>
    <col min="14602" max="14602" width="0" style="272" hidden="1" customWidth="1"/>
    <col min="14603" max="14603" width="13.140625" style="272" customWidth="1"/>
    <col min="14604" max="14604" width="15" style="272" customWidth="1"/>
    <col min="14605" max="14605" width="9.140625" style="272"/>
    <col min="14606" max="14607" width="16.42578125" style="272" customWidth="1"/>
    <col min="14608" max="14608" width="14" style="272" customWidth="1"/>
    <col min="14609" max="14848" width="9.140625" style="272"/>
    <col min="14849" max="14849" width="6.140625" style="272" customWidth="1"/>
    <col min="14850" max="14850" width="63.28515625" style="272" customWidth="1"/>
    <col min="14851" max="14851" width="0" style="272" hidden="1" customWidth="1"/>
    <col min="14852" max="14852" width="14.140625" style="272" customWidth="1"/>
    <col min="14853" max="14854" width="14" style="272" customWidth="1"/>
    <col min="14855" max="14856" width="11.5703125" style="272" customWidth="1"/>
    <col min="14857" max="14857" width="12.42578125" style="272" customWidth="1"/>
    <col min="14858" max="14858" width="0" style="272" hidden="1" customWidth="1"/>
    <col min="14859" max="14859" width="13.140625" style="272" customWidth="1"/>
    <col min="14860" max="14860" width="15" style="272" customWidth="1"/>
    <col min="14861" max="14861" width="9.140625" style="272"/>
    <col min="14862" max="14863" width="16.42578125" style="272" customWidth="1"/>
    <col min="14864" max="14864" width="14" style="272" customWidth="1"/>
    <col min="14865" max="15104" width="9.140625" style="272"/>
    <col min="15105" max="15105" width="6.140625" style="272" customWidth="1"/>
    <col min="15106" max="15106" width="63.28515625" style="272" customWidth="1"/>
    <col min="15107" max="15107" width="0" style="272" hidden="1" customWidth="1"/>
    <col min="15108" max="15108" width="14.140625" style="272" customWidth="1"/>
    <col min="15109" max="15110" width="14" style="272" customWidth="1"/>
    <col min="15111" max="15112" width="11.5703125" style="272" customWidth="1"/>
    <col min="15113" max="15113" width="12.42578125" style="272" customWidth="1"/>
    <col min="15114" max="15114" width="0" style="272" hidden="1" customWidth="1"/>
    <col min="15115" max="15115" width="13.140625" style="272" customWidth="1"/>
    <col min="15116" max="15116" width="15" style="272" customWidth="1"/>
    <col min="15117" max="15117" width="9.140625" style="272"/>
    <col min="15118" max="15119" width="16.42578125" style="272" customWidth="1"/>
    <col min="15120" max="15120" width="14" style="272" customWidth="1"/>
    <col min="15121" max="15360" width="9.140625" style="272"/>
    <col min="15361" max="15361" width="6.140625" style="272" customWidth="1"/>
    <col min="15362" max="15362" width="63.28515625" style="272" customWidth="1"/>
    <col min="15363" max="15363" width="0" style="272" hidden="1" customWidth="1"/>
    <col min="15364" max="15364" width="14.140625" style="272" customWidth="1"/>
    <col min="15365" max="15366" width="14" style="272" customWidth="1"/>
    <col min="15367" max="15368" width="11.5703125" style="272" customWidth="1"/>
    <col min="15369" max="15369" width="12.42578125" style="272" customWidth="1"/>
    <col min="15370" max="15370" width="0" style="272" hidden="1" customWidth="1"/>
    <col min="15371" max="15371" width="13.140625" style="272" customWidth="1"/>
    <col min="15372" max="15372" width="15" style="272" customWidth="1"/>
    <col min="15373" max="15373" width="9.140625" style="272"/>
    <col min="15374" max="15375" width="16.42578125" style="272" customWidth="1"/>
    <col min="15376" max="15376" width="14" style="272" customWidth="1"/>
    <col min="15377" max="15616" width="9.140625" style="272"/>
    <col min="15617" max="15617" width="6.140625" style="272" customWidth="1"/>
    <col min="15618" max="15618" width="63.28515625" style="272" customWidth="1"/>
    <col min="15619" max="15619" width="0" style="272" hidden="1" customWidth="1"/>
    <col min="15620" max="15620" width="14.140625" style="272" customWidth="1"/>
    <col min="15621" max="15622" width="14" style="272" customWidth="1"/>
    <col min="15623" max="15624" width="11.5703125" style="272" customWidth="1"/>
    <col min="15625" max="15625" width="12.42578125" style="272" customWidth="1"/>
    <col min="15626" max="15626" width="0" style="272" hidden="1" customWidth="1"/>
    <col min="15627" max="15627" width="13.140625" style="272" customWidth="1"/>
    <col min="15628" max="15628" width="15" style="272" customWidth="1"/>
    <col min="15629" max="15629" width="9.140625" style="272"/>
    <col min="15630" max="15631" width="16.42578125" style="272" customWidth="1"/>
    <col min="15632" max="15632" width="14" style="272" customWidth="1"/>
    <col min="15633" max="15872" width="9.140625" style="272"/>
    <col min="15873" max="15873" width="6.140625" style="272" customWidth="1"/>
    <col min="15874" max="15874" width="63.28515625" style="272" customWidth="1"/>
    <col min="15875" max="15875" width="0" style="272" hidden="1" customWidth="1"/>
    <col min="15876" max="15876" width="14.140625" style="272" customWidth="1"/>
    <col min="15877" max="15878" width="14" style="272" customWidth="1"/>
    <col min="15879" max="15880" width="11.5703125" style="272" customWidth="1"/>
    <col min="15881" max="15881" width="12.42578125" style="272" customWidth="1"/>
    <col min="15882" max="15882" width="0" style="272" hidden="1" customWidth="1"/>
    <col min="15883" max="15883" width="13.140625" style="272" customWidth="1"/>
    <col min="15884" max="15884" width="15" style="272" customWidth="1"/>
    <col min="15885" max="15885" width="9.140625" style="272"/>
    <col min="15886" max="15887" width="16.42578125" style="272" customWidth="1"/>
    <col min="15888" max="15888" width="14" style="272" customWidth="1"/>
    <col min="15889" max="16128" width="9.140625" style="272"/>
    <col min="16129" max="16129" width="6.140625" style="272" customWidth="1"/>
    <col min="16130" max="16130" width="63.28515625" style="272" customWidth="1"/>
    <col min="16131" max="16131" width="0" style="272" hidden="1" customWidth="1"/>
    <col min="16132" max="16132" width="14.140625" style="272" customWidth="1"/>
    <col min="16133" max="16134" width="14" style="272" customWidth="1"/>
    <col min="16135" max="16136" width="11.5703125" style="272" customWidth="1"/>
    <col min="16137" max="16137" width="12.42578125" style="272" customWidth="1"/>
    <col min="16138" max="16138" width="0" style="272" hidden="1" customWidth="1"/>
    <col min="16139" max="16139" width="13.140625" style="272" customWidth="1"/>
    <col min="16140" max="16140" width="15" style="272" customWidth="1"/>
    <col min="16141" max="16141" width="9.140625" style="272"/>
    <col min="16142" max="16143" width="16.42578125" style="272" customWidth="1"/>
    <col min="16144" max="16144" width="14" style="272" customWidth="1"/>
    <col min="16145" max="16384" width="9.140625" style="272"/>
  </cols>
  <sheetData>
    <row r="1" spans="1:16" s="847" customFormat="1" ht="27" customHeight="1" x14ac:dyDescent="0.3">
      <c r="A1" s="846"/>
      <c r="B1" s="1100" t="s">
        <v>1578</v>
      </c>
      <c r="C1" s="1100"/>
      <c r="D1" s="1100"/>
      <c r="E1" s="1100"/>
      <c r="F1" s="1100"/>
      <c r="G1" s="1100"/>
      <c r="H1" s="578"/>
      <c r="N1" s="631"/>
      <c r="O1" s="631"/>
      <c r="P1" s="631"/>
    </row>
    <row r="2" spans="1:16" s="847" customFormat="1" ht="27" customHeight="1" x14ac:dyDescent="0.3">
      <c r="A2" s="846"/>
      <c r="B2" s="1100" t="s">
        <v>1251</v>
      </c>
      <c r="C2" s="1100"/>
      <c r="D2" s="1100"/>
      <c r="E2" s="1100"/>
      <c r="F2" s="1100"/>
      <c r="G2" s="1100"/>
      <c r="H2" s="578"/>
      <c r="N2" s="631"/>
      <c r="O2" s="631"/>
      <c r="P2" s="631"/>
    </row>
    <row r="3" spans="1:16" ht="36.75" customHeight="1" x14ac:dyDescent="0.3"/>
    <row r="4" spans="1:16" ht="31.5" customHeight="1" x14ac:dyDescent="0.35">
      <c r="A4" s="1086" t="s">
        <v>1252</v>
      </c>
      <c r="B4" s="1086"/>
      <c r="C4" s="1086"/>
      <c r="D4" s="1086"/>
      <c r="E4" s="1086"/>
      <c r="F4" s="1086"/>
      <c r="G4" s="1086"/>
      <c r="H4" s="769"/>
      <c r="I4" s="769"/>
      <c r="J4" s="848"/>
      <c r="K4" s="848"/>
      <c r="N4" s="272"/>
      <c r="O4" s="272"/>
      <c r="P4" s="272"/>
    </row>
    <row r="5" spans="1:16" ht="21" customHeight="1" x14ac:dyDescent="0.3">
      <c r="A5" s="1087" t="s">
        <v>5651</v>
      </c>
      <c r="B5" s="1087"/>
      <c r="C5" s="1087"/>
      <c r="D5" s="1087"/>
      <c r="E5" s="1087"/>
      <c r="F5" s="1087"/>
      <c r="G5" s="1087"/>
      <c r="H5" s="770"/>
      <c r="I5" s="770"/>
      <c r="J5" s="848"/>
      <c r="K5" s="848"/>
      <c r="N5" s="272"/>
      <c r="O5" s="272"/>
      <c r="P5" s="272"/>
    </row>
    <row r="6" spans="1:16" ht="13.5" customHeight="1" x14ac:dyDescent="0.3"/>
    <row r="7" spans="1:16" s="849" customFormat="1" ht="27.75" customHeight="1" x14ac:dyDescent="0.25">
      <c r="A7" s="1101" t="s">
        <v>2</v>
      </c>
      <c r="B7" s="1102" t="s">
        <v>549</v>
      </c>
      <c r="C7" s="1102" t="s">
        <v>629</v>
      </c>
      <c r="D7" s="1103" t="s">
        <v>550</v>
      </c>
      <c r="E7" s="1104"/>
      <c r="F7" s="1105"/>
      <c r="G7" s="1106" t="s">
        <v>630</v>
      </c>
      <c r="H7" s="778"/>
      <c r="I7" s="778" t="s">
        <v>577</v>
      </c>
      <c r="J7" s="849" t="s">
        <v>1253</v>
      </c>
      <c r="K7" s="849" t="s">
        <v>1099</v>
      </c>
      <c r="L7" s="849" t="s">
        <v>632</v>
      </c>
      <c r="N7" s="1107" t="s">
        <v>1051</v>
      </c>
      <c r="O7" s="1108"/>
      <c r="P7" s="1109"/>
    </row>
    <row r="8" spans="1:16" s="849" customFormat="1" ht="81" customHeight="1" x14ac:dyDescent="0.25">
      <c r="A8" s="1101"/>
      <c r="B8" s="1102"/>
      <c r="C8" s="1102"/>
      <c r="D8" s="627" t="s">
        <v>5373</v>
      </c>
      <c r="E8" s="627" t="s">
        <v>5414</v>
      </c>
      <c r="F8" s="627" t="s">
        <v>5351</v>
      </c>
      <c r="G8" s="1106"/>
      <c r="H8" s="778"/>
      <c r="I8" s="778"/>
      <c r="J8" s="778"/>
      <c r="K8" s="778"/>
      <c r="N8" s="344" t="s">
        <v>1254</v>
      </c>
      <c r="O8" s="344" t="s">
        <v>1255</v>
      </c>
      <c r="P8" s="344" t="s">
        <v>46</v>
      </c>
    </row>
    <row r="9" spans="1:16" s="167" customFormat="1" ht="20.25" customHeight="1" x14ac:dyDescent="0.25">
      <c r="A9" s="410">
        <v>1</v>
      </c>
      <c r="B9" s="463" t="s">
        <v>1256</v>
      </c>
      <c r="C9" s="467" t="s">
        <v>1257</v>
      </c>
      <c r="D9" s="445">
        <v>10900</v>
      </c>
      <c r="E9" s="445">
        <v>10900</v>
      </c>
      <c r="F9" s="445">
        <v>20000</v>
      </c>
      <c r="G9" s="850"/>
      <c r="H9" s="146"/>
      <c r="I9" s="146" t="s">
        <v>1258</v>
      </c>
      <c r="J9" s="146" t="s">
        <v>1259</v>
      </c>
      <c r="K9" s="146" t="s">
        <v>1258</v>
      </c>
      <c r="L9" s="167" t="s">
        <v>1260</v>
      </c>
      <c r="N9" s="147">
        <v>9500</v>
      </c>
      <c r="O9" s="147">
        <v>9500</v>
      </c>
      <c r="P9" s="147"/>
    </row>
    <row r="10" spans="1:16" s="167" customFormat="1" ht="33" x14ac:dyDescent="0.25">
      <c r="A10" s="410">
        <f>A9+1</f>
        <v>2</v>
      </c>
      <c r="B10" s="464" t="s">
        <v>1261</v>
      </c>
      <c r="C10" s="467" t="s">
        <v>1262</v>
      </c>
      <c r="D10" s="445">
        <v>31200</v>
      </c>
      <c r="E10" s="445">
        <v>31200</v>
      </c>
      <c r="F10" s="445">
        <v>45000</v>
      </c>
      <c r="G10" s="850"/>
      <c r="H10" s="146"/>
      <c r="I10" s="146" t="s">
        <v>1263</v>
      </c>
      <c r="J10" s="146" t="s">
        <v>1264</v>
      </c>
      <c r="K10" s="146" t="s">
        <v>1263</v>
      </c>
      <c r="L10" s="167" t="s">
        <v>1265</v>
      </c>
      <c r="N10" s="147">
        <v>29400</v>
      </c>
      <c r="O10" s="147">
        <v>29400</v>
      </c>
      <c r="P10" s="147"/>
    </row>
    <row r="11" spans="1:16" s="167" customFormat="1" ht="20.25" customHeight="1" x14ac:dyDescent="0.25">
      <c r="A11" s="410">
        <f t="shared" ref="A11:A74" si="0">A10+1</f>
        <v>3</v>
      </c>
      <c r="B11" s="463" t="s">
        <v>1266</v>
      </c>
      <c r="C11" s="467" t="s">
        <v>1267</v>
      </c>
      <c r="D11" s="445">
        <v>28000</v>
      </c>
      <c r="E11" s="445">
        <v>28000</v>
      </c>
      <c r="F11" s="445">
        <v>40000</v>
      </c>
      <c r="G11" s="850"/>
      <c r="H11" s="146"/>
      <c r="I11" s="146" t="s">
        <v>1268</v>
      </c>
      <c r="J11" s="146" t="s">
        <v>1269</v>
      </c>
      <c r="K11" s="146" t="s">
        <v>1268</v>
      </c>
      <c r="L11" s="167" t="s">
        <v>1270</v>
      </c>
      <c r="N11" s="147">
        <v>25300</v>
      </c>
      <c r="O11" s="147">
        <v>25300</v>
      </c>
      <c r="P11" s="147"/>
    </row>
    <row r="12" spans="1:16" s="167" customFormat="1" ht="20.25" customHeight="1" x14ac:dyDescent="0.25">
      <c r="A12" s="410">
        <f t="shared" si="0"/>
        <v>4</v>
      </c>
      <c r="B12" s="463" t="s">
        <v>1271</v>
      </c>
      <c r="C12" s="467" t="s">
        <v>1272</v>
      </c>
      <c r="D12" s="670">
        <v>38300</v>
      </c>
      <c r="E12" s="670">
        <v>38300</v>
      </c>
      <c r="F12" s="445">
        <v>50000</v>
      </c>
      <c r="G12" s="850"/>
      <c r="H12" s="146"/>
      <c r="I12" s="146" t="s">
        <v>1273</v>
      </c>
      <c r="J12" s="146" t="s">
        <v>1274</v>
      </c>
      <c r="K12" s="146" t="s">
        <v>1273</v>
      </c>
      <c r="L12" s="167" t="s">
        <v>1275</v>
      </c>
      <c r="N12" s="851">
        <v>35600</v>
      </c>
      <c r="O12" s="851">
        <v>35600</v>
      </c>
      <c r="P12" s="852"/>
    </row>
    <row r="13" spans="1:16" s="167" customFormat="1" ht="20.25" customHeight="1" x14ac:dyDescent="0.25">
      <c r="A13" s="410">
        <f t="shared" si="0"/>
        <v>5</v>
      </c>
      <c r="B13" s="463" t="s">
        <v>1276</v>
      </c>
      <c r="C13" s="467" t="s">
        <v>1277</v>
      </c>
      <c r="D13" s="445">
        <v>55300</v>
      </c>
      <c r="E13" s="445">
        <v>55300</v>
      </c>
      <c r="F13" s="445">
        <v>75000</v>
      </c>
      <c r="G13" s="850"/>
      <c r="H13" s="146"/>
      <c r="I13" s="146" t="s">
        <v>1278</v>
      </c>
      <c r="J13" s="146" t="s">
        <v>1279</v>
      </c>
      <c r="K13" s="146" t="s">
        <v>1278</v>
      </c>
      <c r="L13" s="167" t="s">
        <v>1280</v>
      </c>
      <c r="N13" s="147">
        <v>51700</v>
      </c>
      <c r="O13" s="147">
        <v>51700</v>
      </c>
      <c r="P13" s="147"/>
    </row>
    <row r="14" spans="1:16" s="849" customFormat="1" ht="20.25" customHeight="1" x14ac:dyDescent="0.25">
      <c r="A14" s="410">
        <f t="shared" si="0"/>
        <v>6</v>
      </c>
      <c r="B14" s="463" t="s">
        <v>1281</v>
      </c>
      <c r="C14" s="467" t="s">
        <v>1282</v>
      </c>
      <c r="D14" s="445">
        <v>63200</v>
      </c>
      <c r="E14" s="445">
        <v>63200</v>
      </c>
      <c r="F14" s="445">
        <v>80000</v>
      </c>
      <c r="G14" s="850"/>
      <c r="H14" s="146"/>
      <c r="I14" s="146" t="s">
        <v>1283</v>
      </c>
      <c r="J14" s="146" t="s">
        <v>1284</v>
      </c>
      <c r="K14" s="146" t="s">
        <v>1283</v>
      </c>
      <c r="L14" s="167" t="s">
        <v>1285</v>
      </c>
      <c r="N14" s="147">
        <v>58300</v>
      </c>
      <c r="O14" s="147">
        <v>58300</v>
      </c>
      <c r="P14" s="147"/>
    </row>
    <row r="15" spans="1:16" s="167" customFormat="1" ht="20.25" customHeight="1" x14ac:dyDescent="0.25">
      <c r="A15" s="410">
        <f t="shared" si="0"/>
        <v>7</v>
      </c>
      <c r="B15" s="464" t="s">
        <v>1286</v>
      </c>
      <c r="C15" s="467" t="s">
        <v>1287</v>
      </c>
      <c r="D15" s="445">
        <v>37300</v>
      </c>
      <c r="E15" s="445">
        <v>37300</v>
      </c>
      <c r="F15" s="445">
        <v>50000</v>
      </c>
      <c r="G15" s="850"/>
      <c r="H15" s="146"/>
      <c r="I15" s="146" t="s">
        <v>1288</v>
      </c>
      <c r="J15" s="146" t="s">
        <v>1289</v>
      </c>
      <c r="K15" s="146" t="s">
        <v>1288</v>
      </c>
      <c r="L15" s="167" t="s">
        <v>1290</v>
      </c>
      <c r="N15" s="147">
        <v>34600</v>
      </c>
      <c r="O15" s="147">
        <v>34600</v>
      </c>
      <c r="P15" s="147"/>
    </row>
    <row r="16" spans="1:16" s="167" customFormat="1" ht="20.25" customHeight="1" x14ac:dyDescent="0.25">
      <c r="A16" s="410">
        <f t="shared" si="0"/>
        <v>8</v>
      </c>
      <c r="B16" s="463" t="s">
        <v>1291</v>
      </c>
      <c r="C16" s="467" t="s">
        <v>1292</v>
      </c>
      <c r="D16" s="670">
        <v>38300</v>
      </c>
      <c r="E16" s="670">
        <v>38300</v>
      </c>
      <c r="F16" s="445">
        <v>50000</v>
      </c>
      <c r="G16" s="850"/>
      <c r="H16" s="146"/>
      <c r="I16" s="146" t="s">
        <v>1293</v>
      </c>
      <c r="J16" s="146" t="s">
        <v>1294</v>
      </c>
      <c r="K16" s="146"/>
      <c r="L16" s="167" t="s">
        <v>1295</v>
      </c>
      <c r="N16" s="851">
        <v>36200</v>
      </c>
      <c r="O16" s="851">
        <v>36200</v>
      </c>
      <c r="P16" s="852"/>
    </row>
    <row r="17" spans="1:19" s="167" customFormat="1" ht="20.25" customHeight="1" x14ac:dyDescent="0.25">
      <c r="A17" s="410">
        <f t="shared" si="0"/>
        <v>9</v>
      </c>
      <c r="B17" s="463" t="s">
        <v>1296</v>
      </c>
      <c r="C17" s="467" t="s">
        <v>1297</v>
      </c>
      <c r="D17" s="445">
        <v>61500</v>
      </c>
      <c r="E17" s="445">
        <v>61500</v>
      </c>
      <c r="F17" s="445">
        <v>85000</v>
      </c>
      <c r="G17" s="850"/>
      <c r="H17" s="146"/>
      <c r="I17" s="146" t="s">
        <v>1298</v>
      </c>
      <c r="J17" s="146" t="s">
        <v>1299</v>
      </c>
      <c r="K17" s="146" t="s">
        <v>1298</v>
      </c>
      <c r="L17" s="167" t="s">
        <v>1300</v>
      </c>
      <c r="N17" s="147">
        <v>58800</v>
      </c>
      <c r="O17" s="147">
        <v>58800</v>
      </c>
      <c r="P17" s="147"/>
    </row>
    <row r="18" spans="1:19" s="167" customFormat="1" ht="20.25" customHeight="1" x14ac:dyDescent="0.25">
      <c r="A18" s="410">
        <f t="shared" si="0"/>
        <v>10</v>
      </c>
      <c r="B18" s="463" t="s">
        <v>1301</v>
      </c>
      <c r="C18" s="467" t="s">
        <v>1302</v>
      </c>
      <c r="D18" s="445">
        <v>98600</v>
      </c>
      <c r="E18" s="445">
        <v>98600</v>
      </c>
      <c r="F18" s="445">
        <v>130000</v>
      </c>
      <c r="G18" s="850"/>
      <c r="H18" s="146"/>
      <c r="I18" s="146" t="s">
        <v>1303</v>
      </c>
      <c r="J18" s="146" t="s">
        <v>1304</v>
      </c>
      <c r="K18" s="146" t="s">
        <v>1303</v>
      </c>
      <c r="L18" s="167" t="s">
        <v>1305</v>
      </c>
      <c r="N18" s="147">
        <v>93100</v>
      </c>
      <c r="O18" s="147">
        <v>93100</v>
      </c>
      <c r="P18" s="147"/>
    </row>
    <row r="19" spans="1:19" s="167" customFormat="1" ht="20.25" customHeight="1" x14ac:dyDescent="0.25">
      <c r="A19" s="410">
        <f t="shared" si="0"/>
        <v>11</v>
      </c>
      <c r="B19" s="463" t="s">
        <v>1306</v>
      </c>
      <c r="C19" s="467" t="s">
        <v>1307</v>
      </c>
      <c r="D19" s="445">
        <v>67000</v>
      </c>
      <c r="E19" s="445">
        <v>67000</v>
      </c>
      <c r="F19" s="445">
        <v>85000</v>
      </c>
      <c r="G19" s="850"/>
      <c r="H19" s="146"/>
      <c r="I19" s="146" t="s">
        <v>1308</v>
      </c>
      <c r="J19" s="146" t="s">
        <v>1309</v>
      </c>
      <c r="K19" s="146" t="s">
        <v>1308</v>
      </c>
      <c r="L19" s="167" t="s">
        <v>1310</v>
      </c>
      <c r="N19" s="147">
        <v>63600</v>
      </c>
      <c r="O19" s="147">
        <v>63600</v>
      </c>
      <c r="P19" s="147"/>
    </row>
    <row r="20" spans="1:19" s="167" customFormat="1" ht="20.25" customHeight="1" x14ac:dyDescent="0.25">
      <c r="A20" s="410">
        <f t="shared" si="0"/>
        <v>12</v>
      </c>
      <c r="B20" s="463" t="s">
        <v>1311</v>
      </c>
      <c r="C20" s="467" t="s">
        <v>1312</v>
      </c>
      <c r="D20" s="445">
        <v>88400</v>
      </c>
      <c r="E20" s="445">
        <v>88400</v>
      </c>
      <c r="F20" s="445">
        <v>110000</v>
      </c>
      <c r="G20" s="850"/>
      <c r="H20" s="146"/>
      <c r="I20" s="146" t="s">
        <v>1313</v>
      </c>
      <c r="J20" s="146" t="s">
        <v>1314</v>
      </c>
      <c r="K20" s="146" t="s">
        <v>1313</v>
      </c>
      <c r="L20" s="167" t="s">
        <v>1315</v>
      </c>
      <c r="N20" s="147">
        <v>80100</v>
      </c>
      <c r="O20" s="147">
        <v>80100</v>
      </c>
      <c r="P20" s="147"/>
    </row>
    <row r="21" spans="1:19" s="167" customFormat="1" ht="20.25" customHeight="1" x14ac:dyDescent="0.25">
      <c r="A21" s="410">
        <f t="shared" si="0"/>
        <v>13</v>
      </c>
      <c r="B21" s="463" t="s">
        <v>1316</v>
      </c>
      <c r="C21" s="467" t="s">
        <v>1312</v>
      </c>
      <c r="D21" s="670">
        <v>338000</v>
      </c>
      <c r="E21" s="670">
        <v>338000</v>
      </c>
      <c r="F21" s="445">
        <v>400000</v>
      </c>
      <c r="G21" s="850"/>
      <c r="H21" s="146"/>
      <c r="I21" s="146" t="s">
        <v>1317</v>
      </c>
      <c r="J21" s="146" t="s">
        <v>1318</v>
      </c>
      <c r="K21" s="146" t="s">
        <v>1317</v>
      </c>
      <c r="L21" s="167" t="s">
        <v>1319</v>
      </c>
      <c r="N21" s="851">
        <v>323000</v>
      </c>
      <c r="O21" s="851">
        <v>323000</v>
      </c>
      <c r="P21" s="852"/>
    </row>
    <row r="22" spans="1:19" s="167" customFormat="1" ht="27" customHeight="1" x14ac:dyDescent="0.25">
      <c r="A22" s="410">
        <f t="shared" si="0"/>
        <v>14</v>
      </c>
      <c r="B22" s="463" t="s">
        <v>1320</v>
      </c>
      <c r="C22" s="467" t="s">
        <v>1321</v>
      </c>
      <c r="D22" s="445">
        <v>81000</v>
      </c>
      <c r="E22" s="445">
        <v>81000</v>
      </c>
      <c r="F22" s="445">
        <v>110000</v>
      </c>
      <c r="G22" s="850"/>
      <c r="H22" s="146"/>
      <c r="I22" s="146" t="s">
        <v>1322</v>
      </c>
      <c r="J22" s="146" t="s">
        <v>1323</v>
      </c>
      <c r="K22" s="146" t="s">
        <v>1322</v>
      </c>
      <c r="L22" s="167" t="s">
        <v>1324</v>
      </c>
      <c r="M22" s="849"/>
      <c r="N22" s="147">
        <v>77600</v>
      </c>
      <c r="O22" s="147">
        <v>77600</v>
      </c>
      <c r="P22" s="147"/>
      <c r="Q22" s="849"/>
      <c r="R22" s="849"/>
      <c r="S22" s="849"/>
    </row>
    <row r="23" spans="1:19" s="167" customFormat="1" x14ac:dyDescent="0.25">
      <c r="A23" s="410">
        <f t="shared" si="0"/>
        <v>15</v>
      </c>
      <c r="B23" s="464" t="s">
        <v>1325</v>
      </c>
      <c r="C23" s="467" t="s">
        <v>1326</v>
      </c>
      <c r="D23" s="445"/>
      <c r="E23" s="445">
        <v>153000</v>
      </c>
      <c r="F23" s="445">
        <v>190000</v>
      </c>
      <c r="G23" s="850"/>
      <c r="H23" s="146"/>
      <c r="I23" s="146"/>
      <c r="J23" s="146"/>
      <c r="K23" s="146"/>
      <c r="L23" s="167" t="s">
        <v>1327</v>
      </c>
      <c r="M23" s="849"/>
      <c r="N23" s="147"/>
      <c r="O23" s="147"/>
      <c r="Q23" s="849"/>
      <c r="R23" s="849"/>
      <c r="S23" s="849"/>
    </row>
    <row r="24" spans="1:19" s="167" customFormat="1" ht="20.25" customHeight="1" x14ac:dyDescent="0.25">
      <c r="A24" s="410">
        <f t="shared" si="0"/>
        <v>16</v>
      </c>
      <c r="B24" s="463" t="s">
        <v>1328</v>
      </c>
      <c r="C24" s="467" t="s">
        <v>1329</v>
      </c>
      <c r="D24" s="445">
        <v>81000</v>
      </c>
      <c r="E24" s="445">
        <v>81000</v>
      </c>
      <c r="F24" s="445">
        <v>110000</v>
      </c>
      <c r="G24" s="850"/>
      <c r="H24" s="146"/>
      <c r="I24" s="146" t="s">
        <v>1322</v>
      </c>
      <c r="J24" s="146" t="s">
        <v>1330</v>
      </c>
      <c r="K24" s="146" t="s">
        <v>1322</v>
      </c>
      <c r="L24" s="167" t="s">
        <v>1324</v>
      </c>
      <c r="M24" s="849"/>
      <c r="N24" s="147">
        <v>77600</v>
      </c>
      <c r="O24" s="147">
        <v>77600</v>
      </c>
      <c r="P24" s="147"/>
      <c r="Q24" s="849"/>
      <c r="R24" s="849"/>
      <c r="S24" s="849"/>
    </row>
    <row r="25" spans="1:19" s="167" customFormat="1" ht="20.25" customHeight="1" x14ac:dyDescent="0.25">
      <c r="A25" s="410">
        <f t="shared" si="0"/>
        <v>17</v>
      </c>
      <c r="B25" s="463" t="s">
        <v>1331</v>
      </c>
      <c r="C25" s="467" t="s">
        <v>1332</v>
      </c>
      <c r="D25" s="445">
        <v>50300</v>
      </c>
      <c r="E25" s="445">
        <v>50300</v>
      </c>
      <c r="F25" s="445">
        <v>70000</v>
      </c>
      <c r="G25" s="853" t="s">
        <v>5374</v>
      </c>
      <c r="H25" s="146"/>
      <c r="I25" s="146" t="s">
        <v>1333</v>
      </c>
      <c r="J25" s="146" t="s">
        <v>1334</v>
      </c>
      <c r="K25" s="146" t="s">
        <v>1333</v>
      </c>
      <c r="L25" s="167" t="s">
        <v>1335</v>
      </c>
      <c r="N25" s="147">
        <v>46700</v>
      </c>
      <c r="O25" s="147">
        <v>46700</v>
      </c>
      <c r="P25" s="147"/>
    </row>
    <row r="26" spans="1:19" s="167" customFormat="1" ht="20.25" customHeight="1" x14ac:dyDescent="0.25">
      <c r="A26" s="410">
        <f t="shared" si="0"/>
        <v>18</v>
      </c>
      <c r="B26" s="463" t="s">
        <v>1336</v>
      </c>
      <c r="C26" s="467" t="s">
        <v>1337</v>
      </c>
      <c r="D26" s="445">
        <v>50300</v>
      </c>
      <c r="E26" s="445">
        <v>50300</v>
      </c>
      <c r="F26" s="445">
        <v>70000</v>
      </c>
      <c r="G26" s="853" t="s">
        <v>5374</v>
      </c>
      <c r="H26" s="146"/>
      <c r="I26" s="146" t="s">
        <v>1338</v>
      </c>
      <c r="J26" s="146" t="s">
        <v>1339</v>
      </c>
      <c r="K26" s="146" t="s">
        <v>1338</v>
      </c>
      <c r="L26" s="167" t="s">
        <v>1340</v>
      </c>
      <c r="N26" s="147">
        <v>46700</v>
      </c>
      <c r="O26" s="147">
        <v>46700</v>
      </c>
      <c r="P26" s="147"/>
    </row>
    <row r="27" spans="1:19" s="167" customFormat="1" ht="38.25" x14ac:dyDescent="0.25">
      <c r="A27" s="410">
        <f t="shared" si="0"/>
        <v>19</v>
      </c>
      <c r="B27" s="463" t="s">
        <v>1341</v>
      </c>
      <c r="C27" s="467" t="s">
        <v>1342</v>
      </c>
      <c r="D27" s="445">
        <v>44000</v>
      </c>
      <c r="E27" s="445">
        <v>44000</v>
      </c>
      <c r="F27" s="445">
        <v>65000</v>
      </c>
      <c r="G27" s="854" t="s">
        <v>1343</v>
      </c>
      <c r="H27" s="855"/>
      <c r="I27" s="146" t="s">
        <v>1344</v>
      </c>
      <c r="J27" s="146" t="s">
        <v>1345</v>
      </c>
      <c r="K27" s="146" t="s">
        <v>1344</v>
      </c>
      <c r="L27" s="167" t="s">
        <v>1346</v>
      </c>
      <c r="N27" s="147">
        <v>40800</v>
      </c>
      <c r="O27" s="147">
        <v>40800</v>
      </c>
      <c r="P27" s="147"/>
    </row>
    <row r="28" spans="1:19" s="167" customFormat="1" ht="20.25" customHeight="1" x14ac:dyDescent="0.25">
      <c r="A28" s="410">
        <f t="shared" si="0"/>
        <v>20</v>
      </c>
      <c r="B28" s="463" t="s">
        <v>1347</v>
      </c>
      <c r="C28" s="467" t="s">
        <v>1348</v>
      </c>
      <c r="D28" s="445">
        <v>50000</v>
      </c>
      <c r="E28" s="445">
        <v>50000</v>
      </c>
      <c r="F28" s="445">
        <v>65000</v>
      </c>
      <c r="G28" s="850"/>
      <c r="H28" s="146"/>
      <c r="I28" s="146" t="s">
        <v>1349</v>
      </c>
      <c r="J28" s="146" t="s">
        <v>1350</v>
      </c>
      <c r="K28" s="146" t="s">
        <v>1349</v>
      </c>
      <c r="L28" s="167" t="s">
        <v>1351</v>
      </c>
      <c r="N28" s="147">
        <v>47300</v>
      </c>
      <c r="O28" s="147">
        <v>47300</v>
      </c>
      <c r="P28" s="147"/>
    </row>
    <row r="29" spans="1:19" s="167" customFormat="1" ht="20.25" customHeight="1" x14ac:dyDescent="0.25">
      <c r="A29" s="410">
        <f t="shared" si="0"/>
        <v>21</v>
      </c>
      <c r="B29" s="463" t="s">
        <v>1352</v>
      </c>
      <c r="C29" s="467" t="s">
        <v>1353</v>
      </c>
      <c r="D29" s="445">
        <v>37300</v>
      </c>
      <c r="E29" s="445">
        <v>37300</v>
      </c>
      <c r="F29" s="445">
        <v>55000</v>
      </c>
      <c r="G29" s="850"/>
      <c r="H29" s="146"/>
      <c r="I29" s="146" t="s">
        <v>1354</v>
      </c>
      <c r="J29" s="146" t="s">
        <v>1355</v>
      </c>
      <c r="K29" s="146" t="s">
        <v>1354</v>
      </c>
      <c r="L29" s="167" t="s">
        <v>1356</v>
      </c>
      <c r="M29" s="849"/>
      <c r="N29" s="147">
        <v>34600</v>
      </c>
      <c r="O29" s="147">
        <v>34600</v>
      </c>
      <c r="P29" s="147"/>
      <c r="Q29" s="849"/>
      <c r="R29" s="849"/>
      <c r="S29" s="849"/>
    </row>
    <row r="30" spans="1:19" s="849" customFormat="1" ht="20.25" customHeight="1" x14ac:dyDescent="0.25">
      <c r="A30" s="410">
        <f t="shared" si="0"/>
        <v>22</v>
      </c>
      <c r="B30" s="463" t="s">
        <v>1357</v>
      </c>
      <c r="C30" s="467" t="s">
        <v>1358</v>
      </c>
      <c r="D30" s="445">
        <v>756000</v>
      </c>
      <c r="E30" s="445">
        <v>756000</v>
      </c>
      <c r="F30" s="445">
        <v>970000</v>
      </c>
      <c r="G30" s="850"/>
      <c r="H30" s="146"/>
      <c r="I30" s="146" t="s">
        <v>1359</v>
      </c>
      <c r="J30" s="146" t="s">
        <v>1360</v>
      </c>
      <c r="K30" s="146" t="s">
        <v>1359</v>
      </c>
      <c r="L30" s="167" t="s">
        <v>1361</v>
      </c>
      <c r="N30" s="147">
        <v>713000</v>
      </c>
      <c r="O30" s="147">
        <v>713000</v>
      </c>
      <c r="P30" s="147"/>
    </row>
    <row r="31" spans="1:19" s="849" customFormat="1" ht="20.25" customHeight="1" x14ac:dyDescent="0.25">
      <c r="A31" s="410">
        <f t="shared" si="0"/>
        <v>23</v>
      </c>
      <c r="B31" s="463" t="s">
        <v>1362</v>
      </c>
      <c r="C31" s="467" t="s">
        <v>1363</v>
      </c>
      <c r="D31" s="445"/>
      <c r="E31" s="445"/>
      <c r="F31" s="445">
        <v>390000</v>
      </c>
      <c r="G31" s="850"/>
      <c r="H31" s="146"/>
      <c r="I31" s="146"/>
      <c r="J31" s="146"/>
      <c r="K31" s="146"/>
      <c r="N31" s="147"/>
      <c r="O31" s="147"/>
      <c r="P31" s="147">
        <v>300000</v>
      </c>
    </row>
    <row r="32" spans="1:19" s="849" customFormat="1" ht="20.25" customHeight="1" x14ac:dyDescent="0.25">
      <c r="A32" s="410">
        <f t="shared" si="0"/>
        <v>24</v>
      </c>
      <c r="B32" s="463" t="s">
        <v>1364</v>
      </c>
      <c r="C32" s="467" t="s">
        <v>1365</v>
      </c>
      <c r="D32" s="445"/>
      <c r="E32" s="445"/>
      <c r="F32" s="445">
        <v>910000</v>
      </c>
      <c r="G32" s="850"/>
      <c r="H32" s="146"/>
      <c r="I32" s="146"/>
      <c r="J32" s="146"/>
      <c r="K32" s="146"/>
      <c r="N32" s="147"/>
      <c r="O32" s="147"/>
      <c r="P32" s="147">
        <v>700000</v>
      </c>
    </row>
    <row r="33" spans="1:16" s="849" customFormat="1" ht="20.25" customHeight="1" x14ac:dyDescent="0.25">
      <c r="A33" s="410">
        <f t="shared" si="0"/>
        <v>25</v>
      </c>
      <c r="B33" s="463" t="s">
        <v>4686</v>
      </c>
      <c r="C33" s="467" t="s">
        <v>1366</v>
      </c>
      <c r="D33" s="445">
        <v>902000</v>
      </c>
      <c r="E33" s="445">
        <v>902000</v>
      </c>
      <c r="F33" s="445">
        <v>1300000</v>
      </c>
      <c r="G33" s="850"/>
      <c r="H33" s="146"/>
      <c r="I33" s="146" t="s">
        <v>1367</v>
      </c>
      <c r="J33" s="146" t="s">
        <v>1368</v>
      </c>
      <c r="K33" s="146" t="s">
        <v>1367</v>
      </c>
      <c r="L33" s="167" t="s">
        <v>1369</v>
      </c>
      <c r="N33" s="147">
        <v>859000</v>
      </c>
      <c r="O33" s="147">
        <v>859000</v>
      </c>
      <c r="P33" s="147"/>
    </row>
    <row r="34" spans="1:16" s="849" customFormat="1" ht="48.75" customHeight="1" x14ac:dyDescent="0.25">
      <c r="A34" s="410">
        <f t="shared" si="0"/>
        <v>26</v>
      </c>
      <c r="B34" s="464" t="s">
        <v>1370</v>
      </c>
      <c r="C34" s="467" t="s">
        <v>1371</v>
      </c>
      <c r="D34" s="445">
        <v>872000</v>
      </c>
      <c r="E34" s="445">
        <v>872000</v>
      </c>
      <c r="F34" s="445"/>
      <c r="G34" s="854"/>
      <c r="H34" s="146"/>
      <c r="I34" s="146" t="s">
        <v>1372</v>
      </c>
      <c r="J34" s="146" t="s">
        <v>1373</v>
      </c>
      <c r="K34" s="146" t="s">
        <v>1372</v>
      </c>
      <c r="L34" s="167" t="s">
        <v>1374</v>
      </c>
      <c r="N34" s="147">
        <v>829000</v>
      </c>
      <c r="O34" s="147">
        <v>829000</v>
      </c>
      <c r="P34" s="147"/>
    </row>
    <row r="35" spans="1:16" s="849" customFormat="1" ht="59.25" customHeight="1" x14ac:dyDescent="0.25">
      <c r="A35" s="410">
        <f t="shared" si="0"/>
        <v>27</v>
      </c>
      <c r="B35" s="464" t="s">
        <v>1375</v>
      </c>
      <c r="C35" s="467" t="s">
        <v>1371</v>
      </c>
      <c r="D35" s="445">
        <v>1007000</v>
      </c>
      <c r="E35" s="445">
        <v>1007000</v>
      </c>
      <c r="F35" s="445"/>
      <c r="G35" s="854" t="s">
        <v>5375</v>
      </c>
      <c r="H35" s="146"/>
      <c r="I35" s="146" t="s">
        <v>1376</v>
      </c>
      <c r="J35" s="146" t="s">
        <v>1377</v>
      </c>
      <c r="K35" s="146" t="s">
        <v>1376</v>
      </c>
      <c r="L35" s="167" t="s">
        <v>1378</v>
      </c>
      <c r="N35" s="147">
        <v>949000</v>
      </c>
      <c r="O35" s="147">
        <v>949000</v>
      </c>
      <c r="P35" s="147"/>
    </row>
    <row r="36" spans="1:16" s="849" customFormat="1" ht="57.75" customHeight="1" x14ac:dyDescent="0.25">
      <c r="A36" s="410">
        <f t="shared" si="0"/>
        <v>28</v>
      </c>
      <c r="B36" s="464" t="s">
        <v>1379</v>
      </c>
      <c r="C36" s="467" t="s">
        <v>1371</v>
      </c>
      <c r="D36" s="445">
        <v>1534000</v>
      </c>
      <c r="E36" s="445">
        <v>1534000</v>
      </c>
      <c r="F36" s="445"/>
      <c r="G36" s="854" t="s">
        <v>5375</v>
      </c>
      <c r="H36" s="146"/>
      <c r="I36" s="146" t="s">
        <v>1380</v>
      </c>
      <c r="J36" s="146" t="s">
        <v>1381</v>
      </c>
      <c r="K36" s="146" t="s">
        <v>1380</v>
      </c>
      <c r="L36" s="167" t="s">
        <v>1382</v>
      </c>
      <c r="M36" s="849" t="s">
        <v>1383</v>
      </c>
      <c r="N36" s="147">
        <v>1459000</v>
      </c>
      <c r="O36" s="147">
        <v>1459000</v>
      </c>
      <c r="P36" s="147"/>
    </row>
    <row r="37" spans="1:16" s="849" customFormat="1" ht="57.75" customHeight="1" x14ac:dyDescent="0.25">
      <c r="A37" s="410">
        <f t="shared" si="0"/>
        <v>29</v>
      </c>
      <c r="B37" s="464" t="s">
        <v>4729</v>
      </c>
      <c r="C37" s="467"/>
      <c r="D37" s="445">
        <v>1007000</v>
      </c>
      <c r="E37" s="445">
        <v>1007000</v>
      </c>
      <c r="F37" s="445"/>
      <c r="G37" s="854" t="s">
        <v>5375</v>
      </c>
      <c r="H37" s="146"/>
      <c r="I37" s="146"/>
      <c r="J37" s="146" t="s">
        <v>4730</v>
      </c>
      <c r="K37" s="146"/>
      <c r="L37" s="167"/>
      <c r="N37" s="147"/>
      <c r="O37" s="147"/>
      <c r="P37" s="147"/>
    </row>
    <row r="38" spans="1:16" s="849" customFormat="1" ht="20.25" customHeight="1" x14ac:dyDescent="0.25">
      <c r="A38" s="410">
        <f t="shared" si="0"/>
        <v>30</v>
      </c>
      <c r="B38" s="463" t="s">
        <v>1384</v>
      </c>
      <c r="C38" s="467" t="s">
        <v>1385</v>
      </c>
      <c r="D38" s="445"/>
      <c r="E38" s="445"/>
      <c r="F38" s="445">
        <v>1300000</v>
      </c>
      <c r="G38" s="850"/>
      <c r="H38" s="146"/>
      <c r="I38" s="146"/>
      <c r="J38" s="146"/>
      <c r="K38" s="146"/>
      <c r="N38" s="147"/>
      <c r="O38" s="147"/>
      <c r="P38" s="147">
        <v>1100000</v>
      </c>
    </row>
    <row r="39" spans="1:16" s="849" customFormat="1" ht="20.25" customHeight="1" x14ac:dyDescent="0.25">
      <c r="A39" s="410">
        <f t="shared" si="0"/>
        <v>31</v>
      </c>
      <c r="B39" s="463" t="s">
        <v>4688</v>
      </c>
      <c r="C39" s="467" t="s">
        <v>1386</v>
      </c>
      <c r="D39" s="445">
        <v>660000</v>
      </c>
      <c r="E39" s="445">
        <v>660000</v>
      </c>
      <c r="F39" s="445"/>
      <c r="G39" s="850"/>
      <c r="H39" s="146"/>
      <c r="I39" s="146" t="s">
        <v>1387</v>
      </c>
      <c r="J39" s="146" t="s">
        <v>1388</v>
      </c>
      <c r="K39" s="146" t="s">
        <v>1387</v>
      </c>
      <c r="L39" s="167" t="s">
        <v>1389</v>
      </c>
      <c r="N39" s="147">
        <v>631000</v>
      </c>
      <c r="O39" s="147">
        <v>631000</v>
      </c>
      <c r="P39" s="147"/>
    </row>
    <row r="40" spans="1:16" s="849" customFormat="1" ht="20.25" customHeight="1" x14ac:dyDescent="0.25">
      <c r="A40" s="410">
        <f t="shared" si="0"/>
        <v>32</v>
      </c>
      <c r="B40" s="463" t="s">
        <v>4689</v>
      </c>
      <c r="C40" s="467" t="s">
        <v>1386</v>
      </c>
      <c r="D40" s="445">
        <v>877000</v>
      </c>
      <c r="E40" s="445">
        <v>877000</v>
      </c>
      <c r="F40" s="445"/>
      <c r="G40" s="850"/>
      <c r="H40" s="146"/>
      <c r="I40" s="146" t="s">
        <v>1390</v>
      </c>
      <c r="J40" s="146" t="s">
        <v>1391</v>
      </c>
      <c r="K40" s="146" t="s">
        <v>1390</v>
      </c>
      <c r="L40" s="167" t="s">
        <v>1392</v>
      </c>
      <c r="N40" s="147">
        <v>834000</v>
      </c>
      <c r="O40" s="147">
        <v>834000</v>
      </c>
      <c r="P40" s="147"/>
    </row>
    <row r="41" spans="1:16" s="849" customFormat="1" ht="20.25" customHeight="1" x14ac:dyDescent="0.25">
      <c r="A41" s="410">
        <f t="shared" si="0"/>
        <v>33</v>
      </c>
      <c r="B41" s="463" t="s">
        <v>4690</v>
      </c>
      <c r="C41" s="467" t="s">
        <v>1386</v>
      </c>
      <c r="D41" s="445">
        <v>1112000</v>
      </c>
      <c r="E41" s="445">
        <v>1112000</v>
      </c>
      <c r="F41" s="445"/>
      <c r="G41" s="850"/>
      <c r="H41" s="146"/>
      <c r="I41" s="146" t="s">
        <v>1393</v>
      </c>
      <c r="J41" s="146" t="s">
        <v>1394</v>
      </c>
      <c r="K41" s="146" t="s">
        <v>1393</v>
      </c>
      <c r="L41" s="167" t="s">
        <v>1395</v>
      </c>
      <c r="N41" s="147">
        <v>1054000</v>
      </c>
      <c r="O41" s="147">
        <v>1054000</v>
      </c>
      <c r="P41" s="147"/>
    </row>
    <row r="42" spans="1:16" s="849" customFormat="1" ht="20.25" customHeight="1" x14ac:dyDescent="0.25">
      <c r="A42" s="410">
        <f t="shared" si="0"/>
        <v>34</v>
      </c>
      <c r="B42" s="463" t="s">
        <v>4691</v>
      </c>
      <c r="C42" s="467" t="s">
        <v>1386</v>
      </c>
      <c r="D42" s="445">
        <v>1291000</v>
      </c>
      <c r="E42" s="445">
        <v>1291000</v>
      </c>
      <c r="F42" s="445"/>
      <c r="G42" s="850"/>
      <c r="H42" s="146"/>
      <c r="I42" s="146" t="s">
        <v>1396</v>
      </c>
      <c r="J42" s="146" t="s">
        <v>1397</v>
      </c>
      <c r="K42" s="146" t="s">
        <v>1396</v>
      </c>
      <c r="L42" s="167" t="s">
        <v>1398</v>
      </c>
      <c r="N42" s="147">
        <v>1218000</v>
      </c>
      <c r="O42" s="147">
        <v>1218000</v>
      </c>
      <c r="P42" s="147"/>
    </row>
    <row r="43" spans="1:16" s="849" customFormat="1" ht="20.25" customHeight="1" x14ac:dyDescent="0.25">
      <c r="A43" s="410">
        <f t="shared" si="0"/>
        <v>35</v>
      </c>
      <c r="B43" s="463" t="s">
        <v>1399</v>
      </c>
      <c r="C43" s="467" t="s">
        <v>1386</v>
      </c>
      <c r="D43" s="445">
        <v>1277000</v>
      </c>
      <c r="E43" s="445">
        <v>1277000</v>
      </c>
      <c r="F43" s="445"/>
      <c r="G43" s="850"/>
      <c r="H43" s="146"/>
      <c r="I43" s="146" t="s">
        <v>1400</v>
      </c>
      <c r="J43" s="146" t="s">
        <v>1401</v>
      </c>
      <c r="K43" s="146" t="s">
        <v>1400</v>
      </c>
      <c r="L43" s="167" t="s">
        <v>1402</v>
      </c>
      <c r="M43" s="849" t="s">
        <v>1383</v>
      </c>
      <c r="N43" s="147">
        <v>1221000</v>
      </c>
      <c r="O43" s="147">
        <v>1221000</v>
      </c>
      <c r="P43" s="147"/>
    </row>
    <row r="44" spans="1:16" s="849" customFormat="1" ht="20.25" customHeight="1" x14ac:dyDescent="0.25">
      <c r="A44" s="410">
        <f t="shared" si="0"/>
        <v>36</v>
      </c>
      <c r="B44" s="463" t="s">
        <v>1403</v>
      </c>
      <c r="C44" s="467" t="s">
        <v>1386</v>
      </c>
      <c r="D44" s="445">
        <v>1474000</v>
      </c>
      <c r="E44" s="445">
        <v>1474000</v>
      </c>
      <c r="F44" s="445"/>
      <c r="G44" s="850"/>
      <c r="H44" s="146"/>
      <c r="I44" s="146" t="s">
        <v>1404</v>
      </c>
      <c r="J44" s="146" t="s">
        <v>1405</v>
      </c>
      <c r="K44" s="146" t="s">
        <v>1404</v>
      </c>
      <c r="L44" s="167" t="s">
        <v>1406</v>
      </c>
      <c r="M44" s="849" t="s">
        <v>1383</v>
      </c>
      <c r="N44" s="147">
        <v>1399000</v>
      </c>
      <c r="O44" s="147">
        <v>1399000</v>
      </c>
      <c r="P44" s="147"/>
    </row>
    <row r="45" spans="1:16" s="849" customFormat="1" ht="20.25" customHeight="1" x14ac:dyDescent="0.25">
      <c r="A45" s="410">
        <f t="shared" si="0"/>
        <v>37</v>
      </c>
      <c r="B45" s="463" t="s">
        <v>1407</v>
      </c>
      <c r="C45" s="467" t="s">
        <v>1386</v>
      </c>
      <c r="D45" s="445">
        <v>1710000</v>
      </c>
      <c r="E45" s="445">
        <v>1710000</v>
      </c>
      <c r="F45" s="445"/>
      <c r="G45" s="850"/>
      <c r="H45" s="146"/>
      <c r="I45" s="146" t="s">
        <v>1408</v>
      </c>
      <c r="J45" s="146" t="s">
        <v>1409</v>
      </c>
      <c r="K45" s="146" t="s">
        <v>1408</v>
      </c>
      <c r="L45" s="167" t="s">
        <v>1410</v>
      </c>
      <c r="M45" s="849" t="s">
        <v>1383</v>
      </c>
      <c r="N45" s="147">
        <v>1617000</v>
      </c>
      <c r="O45" s="147">
        <v>1617000</v>
      </c>
      <c r="P45" s="147"/>
    </row>
    <row r="46" spans="1:16" s="849" customFormat="1" ht="20.25" customHeight="1" x14ac:dyDescent="0.25">
      <c r="A46" s="410">
        <f t="shared" si="0"/>
        <v>38</v>
      </c>
      <c r="B46" s="463" t="s">
        <v>1411</v>
      </c>
      <c r="C46" s="467" t="s">
        <v>1386</v>
      </c>
      <c r="D46" s="445">
        <v>1921000</v>
      </c>
      <c r="E46" s="445">
        <v>1921000</v>
      </c>
      <c r="F46" s="445"/>
      <c r="G46" s="850"/>
      <c r="H46" s="146"/>
      <c r="I46" s="146" t="s">
        <v>1412</v>
      </c>
      <c r="J46" s="146" t="s">
        <v>1413</v>
      </c>
      <c r="K46" s="146" t="s">
        <v>1412</v>
      </c>
      <c r="L46" s="167" t="s">
        <v>1414</v>
      </c>
      <c r="M46" s="849" t="s">
        <v>1383</v>
      </c>
      <c r="N46" s="147">
        <v>1810000</v>
      </c>
      <c r="O46" s="147">
        <v>1810000</v>
      </c>
      <c r="P46" s="147"/>
    </row>
    <row r="47" spans="1:16" s="849" customFormat="1" ht="20.25" customHeight="1" x14ac:dyDescent="0.25">
      <c r="A47" s="410">
        <f t="shared" si="0"/>
        <v>39</v>
      </c>
      <c r="B47" s="463" t="s">
        <v>1415</v>
      </c>
      <c r="C47" s="467" t="s">
        <v>1416</v>
      </c>
      <c r="D47" s="445"/>
      <c r="E47" s="445"/>
      <c r="F47" s="445">
        <v>1650000</v>
      </c>
      <c r="G47" s="850"/>
      <c r="H47" s="146"/>
      <c r="I47" s="168"/>
      <c r="J47" s="168"/>
      <c r="K47" s="168"/>
      <c r="N47" s="147"/>
      <c r="O47" s="147"/>
      <c r="P47" s="147">
        <v>1400000</v>
      </c>
    </row>
    <row r="48" spans="1:16" s="849" customFormat="1" ht="20.25" customHeight="1" x14ac:dyDescent="0.25">
      <c r="A48" s="410">
        <f t="shared" si="0"/>
        <v>40</v>
      </c>
      <c r="B48" s="464" t="s">
        <v>1417</v>
      </c>
      <c r="C48" s="467" t="s">
        <v>1418</v>
      </c>
      <c r="D48" s="445">
        <v>1340000</v>
      </c>
      <c r="E48" s="445">
        <v>1340000</v>
      </c>
      <c r="F48" s="445"/>
      <c r="G48" s="850"/>
      <c r="H48" s="146"/>
      <c r="I48" s="146" t="s">
        <v>1419</v>
      </c>
      <c r="J48" s="146" t="s">
        <v>1420</v>
      </c>
      <c r="K48" s="146" t="s">
        <v>1419</v>
      </c>
      <c r="L48" s="167" t="s">
        <v>1421</v>
      </c>
      <c r="N48" s="147">
        <v>1292000</v>
      </c>
      <c r="O48" s="147">
        <v>1292000</v>
      </c>
      <c r="P48" s="147"/>
    </row>
    <row r="49" spans="1:19" s="167" customFormat="1" ht="20.25" customHeight="1" x14ac:dyDescent="0.25">
      <c r="A49" s="410">
        <f t="shared" si="0"/>
        <v>41</v>
      </c>
      <c r="B49" s="463" t="s">
        <v>1422</v>
      </c>
      <c r="C49" s="467" t="s">
        <v>1423</v>
      </c>
      <c r="D49" s="445">
        <v>737000</v>
      </c>
      <c r="E49" s="445">
        <v>737000</v>
      </c>
      <c r="F49" s="445">
        <v>950000</v>
      </c>
      <c r="G49" s="850"/>
      <c r="H49" s="146"/>
      <c r="I49" s="146" t="s">
        <v>1424</v>
      </c>
      <c r="J49" s="146" t="s">
        <v>1425</v>
      </c>
      <c r="K49" s="146" t="s">
        <v>1424</v>
      </c>
      <c r="L49" s="167" t="s">
        <v>1426</v>
      </c>
      <c r="M49" s="849"/>
      <c r="N49" s="147">
        <v>679000</v>
      </c>
      <c r="O49" s="147">
        <v>679000</v>
      </c>
      <c r="P49" s="147"/>
      <c r="Q49" s="849"/>
      <c r="R49" s="849"/>
      <c r="S49" s="849"/>
    </row>
    <row r="50" spans="1:19" s="167" customFormat="1" ht="20.25" customHeight="1" x14ac:dyDescent="0.25">
      <c r="A50" s="410">
        <f t="shared" si="0"/>
        <v>42</v>
      </c>
      <c r="B50" s="463" t="s">
        <v>1427</v>
      </c>
      <c r="C50" s="467" t="s">
        <v>1428</v>
      </c>
      <c r="D50" s="445">
        <v>419000</v>
      </c>
      <c r="E50" s="445">
        <v>419000</v>
      </c>
      <c r="F50" s="445">
        <v>500000</v>
      </c>
      <c r="G50" s="850"/>
      <c r="H50" s="146"/>
      <c r="I50" s="146" t="s">
        <v>1429</v>
      </c>
      <c r="J50" s="146" t="s">
        <v>1430</v>
      </c>
      <c r="K50" s="146" t="s">
        <v>1429</v>
      </c>
      <c r="L50" s="167" t="s">
        <v>1431</v>
      </c>
      <c r="M50" s="849"/>
      <c r="N50" s="147">
        <v>394000</v>
      </c>
      <c r="O50" s="147">
        <v>394000</v>
      </c>
      <c r="P50" s="147"/>
      <c r="Q50" s="849"/>
      <c r="R50" s="849"/>
      <c r="S50" s="849"/>
    </row>
    <row r="51" spans="1:19" s="849" customFormat="1" ht="33" customHeight="1" x14ac:dyDescent="0.25">
      <c r="A51" s="410">
        <f t="shared" si="0"/>
        <v>43</v>
      </c>
      <c r="B51" s="464" t="s">
        <v>1432</v>
      </c>
      <c r="C51" s="349" t="s">
        <v>1433</v>
      </c>
      <c r="D51" s="445">
        <v>968000</v>
      </c>
      <c r="E51" s="445">
        <v>968000</v>
      </c>
      <c r="F51" s="445">
        <v>1100000</v>
      </c>
      <c r="G51" s="850"/>
      <c r="H51" s="146"/>
      <c r="I51" s="146" t="s">
        <v>1434</v>
      </c>
      <c r="J51" s="146" t="s">
        <v>1435</v>
      </c>
      <c r="K51" s="146" t="s">
        <v>1434</v>
      </c>
      <c r="L51" s="167" t="s">
        <v>1436</v>
      </c>
      <c r="N51" s="147">
        <v>912000</v>
      </c>
      <c r="O51" s="147">
        <v>912000</v>
      </c>
      <c r="P51" s="147"/>
    </row>
    <row r="52" spans="1:19" s="849" customFormat="1" ht="20.25" customHeight="1" x14ac:dyDescent="0.25">
      <c r="A52" s="410">
        <f t="shared" si="0"/>
        <v>44</v>
      </c>
      <c r="B52" s="463" t="s">
        <v>1437</v>
      </c>
      <c r="C52" s="467" t="s">
        <v>1438</v>
      </c>
      <c r="D52" s="445"/>
      <c r="E52" s="445">
        <v>30900</v>
      </c>
      <c r="F52" s="445">
        <v>50000</v>
      </c>
      <c r="G52" s="850"/>
      <c r="H52" s="146"/>
      <c r="I52" s="146" t="s">
        <v>1439</v>
      </c>
      <c r="J52" s="146"/>
      <c r="K52" s="146"/>
      <c r="L52" s="167" t="s">
        <v>1440</v>
      </c>
      <c r="N52" s="147"/>
      <c r="O52" s="147"/>
      <c r="P52" s="147"/>
    </row>
    <row r="53" spans="1:19" s="167" customFormat="1" ht="20.25" customHeight="1" x14ac:dyDescent="0.25">
      <c r="A53" s="410">
        <f t="shared" si="0"/>
        <v>45</v>
      </c>
      <c r="B53" s="463" t="s">
        <v>1441</v>
      </c>
      <c r="C53" s="467" t="s">
        <v>1442</v>
      </c>
      <c r="D53" s="445"/>
      <c r="E53" s="445"/>
      <c r="F53" s="445">
        <v>130000</v>
      </c>
      <c r="G53" s="850"/>
      <c r="H53" s="146"/>
      <c r="I53" s="146"/>
      <c r="J53" s="146"/>
      <c r="K53" s="146"/>
      <c r="L53" s="849"/>
      <c r="M53" s="849"/>
      <c r="N53" s="147"/>
      <c r="O53" s="147"/>
      <c r="P53" s="147">
        <v>100000</v>
      </c>
      <c r="Q53" s="849"/>
      <c r="R53" s="849"/>
      <c r="S53" s="849"/>
    </row>
    <row r="54" spans="1:19" s="167" customFormat="1" ht="20.25" customHeight="1" x14ac:dyDescent="0.25">
      <c r="A54" s="410">
        <f t="shared" si="0"/>
        <v>46</v>
      </c>
      <c r="B54" s="463" t="s">
        <v>1443</v>
      </c>
      <c r="C54" s="467" t="s">
        <v>1444</v>
      </c>
      <c r="D54" s="445">
        <v>35600</v>
      </c>
      <c r="E54" s="445">
        <v>35600</v>
      </c>
      <c r="F54" s="445">
        <v>50000</v>
      </c>
      <c r="G54" s="850"/>
      <c r="H54" s="146"/>
      <c r="I54" s="146" t="s">
        <v>748</v>
      </c>
      <c r="J54" s="146" t="s">
        <v>1445</v>
      </c>
      <c r="K54" s="146" t="s">
        <v>748</v>
      </c>
      <c r="L54" s="856" t="s">
        <v>1166</v>
      </c>
      <c r="M54" s="849"/>
      <c r="N54" s="147">
        <v>32000</v>
      </c>
      <c r="O54" s="147">
        <v>32000</v>
      </c>
      <c r="P54" s="147"/>
      <c r="Q54" s="849"/>
      <c r="R54" s="849"/>
      <c r="S54" s="849"/>
    </row>
    <row r="55" spans="1:19" s="167" customFormat="1" ht="20.25" customHeight="1" x14ac:dyDescent="0.25">
      <c r="A55" s="410">
        <f t="shared" si="0"/>
        <v>47</v>
      </c>
      <c r="B55" s="463" t="s">
        <v>1446</v>
      </c>
      <c r="C55" s="467" t="s">
        <v>1447</v>
      </c>
      <c r="D55" s="445">
        <v>35600</v>
      </c>
      <c r="E55" s="445">
        <v>35600</v>
      </c>
      <c r="F55" s="445">
        <v>50000</v>
      </c>
      <c r="G55" s="850"/>
      <c r="H55" s="146"/>
      <c r="I55" s="146" t="s">
        <v>748</v>
      </c>
      <c r="J55" s="146" t="s">
        <v>1448</v>
      </c>
      <c r="K55" s="146" t="s">
        <v>748</v>
      </c>
      <c r="L55" s="856" t="s">
        <v>1166</v>
      </c>
      <c r="M55" s="849"/>
      <c r="N55" s="147">
        <v>32000</v>
      </c>
      <c r="O55" s="147">
        <v>32000</v>
      </c>
      <c r="P55" s="147"/>
      <c r="Q55" s="849"/>
      <c r="R55" s="849"/>
      <c r="S55" s="849"/>
    </row>
    <row r="56" spans="1:19" s="167" customFormat="1" ht="38.25" x14ac:dyDescent="0.25">
      <c r="A56" s="410">
        <f t="shared" si="0"/>
        <v>48</v>
      </c>
      <c r="B56" s="464" t="s">
        <v>745</v>
      </c>
      <c r="C56" s="463" t="s">
        <v>1449</v>
      </c>
      <c r="D56" s="445">
        <v>35600</v>
      </c>
      <c r="E56" s="445">
        <v>35600</v>
      </c>
      <c r="F56" s="445">
        <v>50000</v>
      </c>
      <c r="G56" s="854" t="s">
        <v>5120</v>
      </c>
      <c r="H56" s="146"/>
      <c r="I56" s="146" t="s">
        <v>748</v>
      </c>
      <c r="J56" s="146" t="s">
        <v>749</v>
      </c>
      <c r="K56" s="146" t="s">
        <v>748</v>
      </c>
      <c r="L56" s="857" t="s">
        <v>1166</v>
      </c>
      <c r="M56" s="849"/>
      <c r="N56" s="147">
        <v>32000</v>
      </c>
      <c r="O56" s="147">
        <v>32000</v>
      </c>
      <c r="P56" s="147"/>
      <c r="Q56" s="849"/>
      <c r="R56" s="849"/>
      <c r="S56" s="849"/>
    </row>
    <row r="57" spans="1:19" s="167" customFormat="1" ht="20.25" customHeight="1" x14ac:dyDescent="0.25">
      <c r="A57" s="410">
        <f t="shared" si="0"/>
        <v>49</v>
      </c>
      <c r="B57" s="463" t="s">
        <v>1450</v>
      </c>
      <c r="C57" s="467" t="s">
        <v>1451</v>
      </c>
      <c r="D57" s="445">
        <v>35600</v>
      </c>
      <c r="E57" s="445">
        <v>35600</v>
      </c>
      <c r="F57" s="445">
        <v>50000</v>
      </c>
      <c r="G57" s="850"/>
      <c r="H57" s="146"/>
      <c r="I57" s="146" t="s">
        <v>748</v>
      </c>
      <c r="J57" s="146" t="s">
        <v>1452</v>
      </c>
      <c r="K57" s="146" t="s">
        <v>748</v>
      </c>
      <c r="L57" s="856" t="s">
        <v>1166</v>
      </c>
      <c r="M57" s="849"/>
      <c r="N57" s="147">
        <v>32000</v>
      </c>
      <c r="O57" s="147">
        <v>32000</v>
      </c>
      <c r="P57" s="147"/>
      <c r="Q57" s="849"/>
      <c r="R57" s="849"/>
      <c r="S57" s="849"/>
    </row>
    <row r="58" spans="1:19" s="167" customFormat="1" ht="20.25" customHeight="1" x14ac:dyDescent="0.25">
      <c r="A58" s="410">
        <f t="shared" si="0"/>
        <v>50</v>
      </c>
      <c r="B58" s="463" t="s">
        <v>1453</v>
      </c>
      <c r="C58" s="467" t="s">
        <v>1454</v>
      </c>
      <c r="D58" s="445">
        <v>35600</v>
      </c>
      <c r="E58" s="445">
        <v>35600</v>
      </c>
      <c r="F58" s="445">
        <v>50000</v>
      </c>
      <c r="G58" s="850"/>
      <c r="H58" s="146"/>
      <c r="I58" s="146" t="s">
        <v>748</v>
      </c>
      <c r="J58" s="146" t="s">
        <v>1455</v>
      </c>
      <c r="K58" s="146" t="s">
        <v>748</v>
      </c>
      <c r="L58" s="856" t="s">
        <v>1166</v>
      </c>
      <c r="M58" s="849"/>
      <c r="N58" s="147">
        <v>32000</v>
      </c>
      <c r="O58" s="147">
        <v>32000</v>
      </c>
      <c r="P58" s="147"/>
      <c r="Q58" s="849"/>
      <c r="R58" s="849"/>
      <c r="S58" s="849"/>
    </row>
    <row r="59" spans="1:19" s="167" customFormat="1" ht="20.25" customHeight="1" x14ac:dyDescent="0.25">
      <c r="A59" s="410">
        <f t="shared" si="0"/>
        <v>51</v>
      </c>
      <c r="B59" s="463" t="s">
        <v>1456</v>
      </c>
      <c r="C59" s="467" t="s">
        <v>1457</v>
      </c>
      <c r="D59" s="445">
        <v>35600</v>
      </c>
      <c r="E59" s="445">
        <v>35600</v>
      </c>
      <c r="F59" s="445">
        <v>50000</v>
      </c>
      <c r="G59" s="850"/>
      <c r="H59" s="146"/>
      <c r="I59" s="146" t="s">
        <v>748</v>
      </c>
      <c r="J59" s="146" t="s">
        <v>1458</v>
      </c>
      <c r="K59" s="146" t="s">
        <v>748</v>
      </c>
      <c r="L59" s="856" t="s">
        <v>1166</v>
      </c>
      <c r="M59" s="849"/>
      <c r="N59" s="147">
        <v>32000</v>
      </c>
      <c r="O59" s="147">
        <v>32000</v>
      </c>
      <c r="P59" s="147"/>
      <c r="Q59" s="849"/>
      <c r="R59" s="849"/>
      <c r="S59" s="849"/>
    </row>
    <row r="60" spans="1:19" s="858" customFormat="1" ht="20.25" customHeight="1" x14ac:dyDescent="0.25">
      <c r="A60" s="410">
        <f t="shared" si="0"/>
        <v>52</v>
      </c>
      <c r="B60" s="463" t="s">
        <v>4687</v>
      </c>
      <c r="C60" s="467" t="s">
        <v>1459</v>
      </c>
      <c r="D60" s="445">
        <v>841000</v>
      </c>
      <c r="E60" s="445">
        <v>841000</v>
      </c>
      <c r="F60" s="445">
        <v>1100000</v>
      </c>
      <c r="G60" s="850"/>
      <c r="H60" s="146"/>
      <c r="I60" s="146" t="s">
        <v>1460</v>
      </c>
      <c r="J60" s="146" t="s">
        <v>1461</v>
      </c>
      <c r="K60" s="146" t="s">
        <v>1460</v>
      </c>
      <c r="L60" s="167" t="s">
        <v>1462</v>
      </c>
      <c r="M60" s="849"/>
      <c r="N60" s="147">
        <v>798000</v>
      </c>
      <c r="O60" s="147">
        <v>798000</v>
      </c>
      <c r="P60" s="147"/>
      <c r="Q60" s="849"/>
      <c r="R60" s="849"/>
      <c r="S60" s="849"/>
    </row>
    <row r="61" spans="1:19" s="858" customFormat="1" ht="20.25" customHeight="1" x14ac:dyDescent="0.25">
      <c r="A61" s="410">
        <f t="shared" si="0"/>
        <v>53</v>
      </c>
      <c r="B61" s="463" t="s">
        <v>1463</v>
      </c>
      <c r="C61" s="467" t="s">
        <v>1464</v>
      </c>
      <c r="D61" s="445">
        <v>841000</v>
      </c>
      <c r="E61" s="445">
        <v>841000</v>
      </c>
      <c r="F61" s="445">
        <v>1100000</v>
      </c>
      <c r="G61" s="850"/>
      <c r="H61" s="146"/>
      <c r="I61" s="146" t="s">
        <v>1460</v>
      </c>
      <c r="J61" s="146" t="s">
        <v>1465</v>
      </c>
      <c r="K61" s="146" t="s">
        <v>1460</v>
      </c>
      <c r="L61" s="167" t="s">
        <v>1462</v>
      </c>
      <c r="M61" s="849" t="s">
        <v>1383</v>
      </c>
      <c r="N61" s="147">
        <v>798000</v>
      </c>
      <c r="O61" s="147">
        <v>798000</v>
      </c>
      <c r="P61" s="147"/>
      <c r="Q61" s="849"/>
      <c r="R61" s="849"/>
      <c r="S61" s="849"/>
    </row>
    <row r="62" spans="1:19" s="858" customFormat="1" ht="20.25" customHeight="1" x14ac:dyDescent="0.25">
      <c r="A62" s="410">
        <f t="shared" si="0"/>
        <v>54</v>
      </c>
      <c r="B62" s="463" t="s">
        <v>1466</v>
      </c>
      <c r="C62" s="467"/>
      <c r="D62" s="445">
        <v>760000</v>
      </c>
      <c r="E62" s="445">
        <v>760000</v>
      </c>
      <c r="F62" s="445">
        <v>960000</v>
      </c>
      <c r="G62" s="850"/>
      <c r="H62" s="146"/>
      <c r="I62" s="146" t="s">
        <v>1467</v>
      </c>
      <c r="J62" s="146" t="s">
        <v>1468</v>
      </c>
      <c r="K62" s="146" t="s">
        <v>1467</v>
      </c>
      <c r="L62" s="167" t="s">
        <v>1469</v>
      </c>
      <c r="M62" s="849"/>
      <c r="N62" s="147">
        <v>753000</v>
      </c>
      <c r="O62" s="147">
        <v>753000</v>
      </c>
      <c r="P62" s="147"/>
      <c r="Q62" s="849"/>
      <c r="R62" s="849"/>
      <c r="S62" s="849"/>
    </row>
    <row r="63" spans="1:19" s="849" customFormat="1" ht="20.25" customHeight="1" x14ac:dyDescent="0.25">
      <c r="A63" s="410">
        <f t="shared" si="0"/>
        <v>55</v>
      </c>
      <c r="B63" s="463" t="s">
        <v>1470</v>
      </c>
      <c r="C63" s="467" t="s">
        <v>1471</v>
      </c>
      <c r="D63" s="445">
        <v>1110000</v>
      </c>
      <c r="E63" s="445">
        <v>1110000</v>
      </c>
      <c r="F63" s="445">
        <v>1200000</v>
      </c>
      <c r="G63" s="850"/>
      <c r="H63" s="146"/>
      <c r="I63" s="146" t="s">
        <v>1472</v>
      </c>
      <c r="J63" s="146" t="s">
        <v>1473</v>
      </c>
      <c r="K63" s="146" t="s">
        <v>1472</v>
      </c>
      <c r="L63" s="167" t="s">
        <v>1474</v>
      </c>
      <c r="N63" s="147">
        <v>1047000</v>
      </c>
      <c r="O63" s="147">
        <v>1047000</v>
      </c>
      <c r="P63" s="147"/>
    </row>
    <row r="64" spans="1:19" s="849" customFormat="1" ht="57" customHeight="1" x14ac:dyDescent="0.25">
      <c r="A64" s="410">
        <f t="shared" si="0"/>
        <v>56</v>
      </c>
      <c r="B64" s="464" t="s">
        <v>1475</v>
      </c>
      <c r="C64" s="464" t="s">
        <v>1476</v>
      </c>
      <c r="D64" s="445">
        <v>2690000</v>
      </c>
      <c r="E64" s="445">
        <v>2690000</v>
      </c>
      <c r="F64" s="445"/>
      <c r="G64" s="859" t="s">
        <v>1477</v>
      </c>
      <c r="H64" s="860"/>
      <c r="I64" s="146" t="s">
        <v>1478</v>
      </c>
      <c r="J64" s="146" t="s">
        <v>1479</v>
      </c>
      <c r="K64" s="146" t="s">
        <v>1478</v>
      </c>
      <c r="L64" s="167" t="s">
        <v>1480</v>
      </c>
      <c r="M64" s="849" t="s">
        <v>1383</v>
      </c>
      <c r="N64" s="147">
        <v>2642000</v>
      </c>
      <c r="O64" s="147">
        <v>2642000</v>
      </c>
      <c r="P64" s="147"/>
    </row>
    <row r="65" spans="1:16" s="849" customFormat="1" ht="33" customHeight="1" x14ac:dyDescent="0.25">
      <c r="A65" s="410">
        <f t="shared" si="0"/>
        <v>57</v>
      </c>
      <c r="B65" s="464" t="s">
        <v>1481</v>
      </c>
      <c r="C65" s="464" t="s">
        <v>1482</v>
      </c>
      <c r="D65" s="445">
        <v>1260000</v>
      </c>
      <c r="E65" s="445">
        <v>1260000</v>
      </c>
      <c r="F65" s="445"/>
      <c r="G65" s="861" t="s">
        <v>1483</v>
      </c>
      <c r="H65" s="862"/>
      <c r="I65" s="146" t="s">
        <v>1484</v>
      </c>
      <c r="J65" s="146" t="s">
        <v>1485</v>
      </c>
      <c r="K65" s="146" t="s">
        <v>1484</v>
      </c>
      <c r="L65" s="167" t="s">
        <v>1486</v>
      </c>
      <c r="N65" s="147">
        <v>1197000</v>
      </c>
      <c r="O65" s="147">
        <v>1197000</v>
      </c>
      <c r="P65" s="147"/>
    </row>
    <row r="66" spans="1:16" s="849" customFormat="1" ht="20.25" customHeight="1" x14ac:dyDescent="0.25">
      <c r="A66" s="410">
        <f t="shared" si="0"/>
        <v>58</v>
      </c>
      <c r="B66" s="463" t="s">
        <v>1487</v>
      </c>
      <c r="C66" s="467" t="s">
        <v>1488</v>
      </c>
      <c r="D66" s="445">
        <v>1140000</v>
      </c>
      <c r="E66" s="445">
        <v>1140000</v>
      </c>
      <c r="F66" s="445"/>
      <c r="G66" s="850"/>
      <c r="H66" s="146"/>
      <c r="I66" s="146" t="s">
        <v>1489</v>
      </c>
      <c r="J66" s="146" t="s">
        <v>1490</v>
      </c>
      <c r="K66" s="146" t="s">
        <v>1489</v>
      </c>
      <c r="L66" s="167" t="s">
        <v>1491</v>
      </c>
      <c r="M66" s="849" t="s">
        <v>1383</v>
      </c>
      <c r="N66" s="147">
        <v>1092000</v>
      </c>
      <c r="O66" s="147">
        <v>1092000</v>
      </c>
      <c r="P66" s="147"/>
    </row>
    <row r="67" spans="1:16" s="849" customFormat="1" ht="20.25" customHeight="1" x14ac:dyDescent="0.25">
      <c r="A67" s="410">
        <f t="shared" si="0"/>
        <v>59</v>
      </c>
      <c r="B67" s="463" t="s">
        <v>1492</v>
      </c>
      <c r="C67" s="467" t="s">
        <v>1493</v>
      </c>
      <c r="D67" s="445">
        <v>802000</v>
      </c>
      <c r="E67" s="445">
        <v>802000</v>
      </c>
      <c r="F67" s="445"/>
      <c r="G67" s="850"/>
      <c r="H67" s="146"/>
      <c r="I67" s="146" t="s">
        <v>1494</v>
      </c>
      <c r="J67" s="146" t="s">
        <v>1495</v>
      </c>
      <c r="K67" s="146" t="s">
        <v>1494</v>
      </c>
      <c r="L67" s="167" t="s">
        <v>1496</v>
      </c>
      <c r="N67" s="147">
        <v>759000</v>
      </c>
      <c r="O67" s="147">
        <v>759000</v>
      </c>
      <c r="P67" s="147"/>
    </row>
    <row r="68" spans="1:16" s="849" customFormat="1" ht="20.25" customHeight="1" x14ac:dyDescent="0.25">
      <c r="A68" s="410">
        <f t="shared" si="0"/>
        <v>60</v>
      </c>
      <c r="B68" s="463" t="s">
        <v>1497</v>
      </c>
      <c r="C68" s="467" t="s">
        <v>1498</v>
      </c>
      <c r="D68" s="445">
        <v>772000</v>
      </c>
      <c r="E68" s="445">
        <v>772000</v>
      </c>
      <c r="F68" s="445"/>
      <c r="G68" s="850"/>
      <c r="H68" s="146"/>
      <c r="I68" s="146" t="s">
        <v>1499</v>
      </c>
      <c r="J68" s="146" t="s">
        <v>1500</v>
      </c>
      <c r="K68" s="146" t="s">
        <v>1499</v>
      </c>
      <c r="L68" s="167" t="s">
        <v>1501</v>
      </c>
      <c r="N68" s="147">
        <v>729000</v>
      </c>
      <c r="O68" s="147">
        <v>729000</v>
      </c>
      <c r="P68" s="147"/>
    </row>
    <row r="69" spans="1:16" s="849" customFormat="1" ht="20.25" customHeight="1" x14ac:dyDescent="0.25">
      <c r="A69" s="410">
        <f t="shared" si="0"/>
        <v>61</v>
      </c>
      <c r="B69" s="463" t="s">
        <v>1502</v>
      </c>
      <c r="C69" s="467" t="s">
        <v>1503</v>
      </c>
      <c r="D69" s="445">
        <v>1188000</v>
      </c>
      <c r="E69" s="445">
        <v>1188000</v>
      </c>
      <c r="F69" s="445"/>
      <c r="G69" s="850"/>
      <c r="H69" s="146"/>
      <c r="I69" s="146" t="s">
        <v>1504</v>
      </c>
      <c r="J69" s="146" t="s">
        <v>1505</v>
      </c>
      <c r="K69" s="146" t="s">
        <v>1504</v>
      </c>
      <c r="L69" s="167" t="s">
        <v>1506</v>
      </c>
      <c r="N69" s="147">
        <v>1164000</v>
      </c>
      <c r="O69" s="147">
        <v>1164000</v>
      </c>
      <c r="P69" s="147"/>
    </row>
    <row r="70" spans="1:16" s="849" customFormat="1" ht="20.25" customHeight="1" x14ac:dyDescent="0.25">
      <c r="A70" s="410">
        <f t="shared" si="0"/>
        <v>62</v>
      </c>
      <c r="B70" s="463" t="s">
        <v>1507</v>
      </c>
      <c r="C70" s="467" t="s">
        <v>1508</v>
      </c>
      <c r="D70" s="459">
        <v>687000</v>
      </c>
      <c r="E70" s="459">
        <v>687000</v>
      </c>
      <c r="F70" s="459"/>
      <c r="G70" s="850"/>
      <c r="H70" s="146"/>
      <c r="I70" s="146" t="s">
        <v>1509</v>
      </c>
      <c r="J70" s="146" t="s">
        <v>1510</v>
      </c>
      <c r="K70" s="146" t="s">
        <v>1509</v>
      </c>
      <c r="L70" s="167" t="s">
        <v>1511</v>
      </c>
      <c r="N70" s="863">
        <v>629000</v>
      </c>
      <c r="O70" s="863">
        <v>629000</v>
      </c>
      <c r="P70" s="863"/>
    </row>
    <row r="71" spans="1:16" s="849" customFormat="1" ht="20.25" customHeight="1" x14ac:dyDescent="0.25">
      <c r="A71" s="410">
        <f t="shared" si="0"/>
        <v>63</v>
      </c>
      <c r="B71" s="463" t="s">
        <v>4731</v>
      </c>
      <c r="C71" s="467"/>
      <c r="D71" s="459">
        <v>197000</v>
      </c>
      <c r="E71" s="459">
        <v>197000</v>
      </c>
      <c r="F71" s="459"/>
      <c r="G71" s="850"/>
      <c r="H71" s="146"/>
      <c r="I71" s="146"/>
      <c r="J71" s="146" t="s">
        <v>4732</v>
      </c>
      <c r="K71" s="146"/>
      <c r="L71" s="167"/>
      <c r="N71" s="863"/>
      <c r="O71" s="863"/>
      <c r="P71" s="863"/>
    </row>
    <row r="72" spans="1:16" s="849" customFormat="1" ht="20.25" customHeight="1" x14ac:dyDescent="0.25">
      <c r="A72" s="410">
        <f t="shared" si="0"/>
        <v>64</v>
      </c>
      <c r="B72" s="463" t="s">
        <v>1512</v>
      </c>
      <c r="C72" s="349" t="s">
        <v>1513</v>
      </c>
      <c r="D72" s="459">
        <v>872000</v>
      </c>
      <c r="E72" s="459">
        <v>872000</v>
      </c>
      <c r="F72" s="459">
        <v>1000000</v>
      </c>
      <c r="G72" s="850"/>
      <c r="H72" s="146"/>
      <c r="I72" s="146" t="s">
        <v>1514</v>
      </c>
      <c r="J72" s="146" t="s">
        <v>1515</v>
      </c>
      <c r="K72" s="146" t="s">
        <v>1514</v>
      </c>
      <c r="L72" s="167" t="s">
        <v>1516</v>
      </c>
      <c r="N72" s="863">
        <v>829000</v>
      </c>
      <c r="O72" s="863">
        <v>829000</v>
      </c>
      <c r="P72" s="863"/>
    </row>
    <row r="73" spans="1:16" s="849" customFormat="1" ht="20.25" customHeight="1" x14ac:dyDescent="0.25">
      <c r="A73" s="410">
        <f t="shared" si="0"/>
        <v>65</v>
      </c>
      <c r="B73" s="463" t="s">
        <v>4733</v>
      </c>
      <c r="C73" s="349"/>
      <c r="D73" s="459">
        <v>197000</v>
      </c>
      <c r="E73" s="459">
        <v>197000</v>
      </c>
      <c r="F73" s="459"/>
      <c r="G73" s="850"/>
      <c r="H73" s="146"/>
      <c r="I73" s="146"/>
      <c r="J73" s="146" t="s">
        <v>4734</v>
      </c>
      <c r="K73" s="146"/>
      <c r="L73" s="167"/>
      <c r="N73" s="863"/>
      <c r="O73" s="863"/>
      <c r="P73" s="863"/>
    </row>
    <row r="74" spans="1:16" s="849" customFormat="1" ht="36" customHeight="1" x14ac:dyDescent="0.25">
      <c r="A74" s="410">
        <f t="shared" si="0"/>
        <v>66</v>
      </c>
      <c r="B74" s="464" t="s">
        <v>1517</v>
      </c>
      <c r="C74" s="464" t="s">
        <v>1518</v>
      </c>
      <c r="D74" s="445">
        <v>1260000</v>
      </c>
      <c r="E74" s="445">
        <v>1260000</v>
      </c>
      <c r="F74" s="445"/>
      <c r="G74" s="861" t="s">
        <v>1483</v>
      </c>
      <c r="H74" s="862"/>
      <c r="I74" s="146" t="s">
        <v>1484</v>
      </c>
      <c r="J74" s="146" t="s">
        <v>1519</v>
      </c>
      <c r="K74" s="146" t="s">
        <v>1484</v>
      </c>
      <c r="L74" s="167" t="s">
        <v>1486</v>
      </c>
      <c r="M74" s="849" t="s">
        <v>1383</v>
      </c>
      <c r="N74" s="147">
        <v>1197000</v>
      </c>
      <c r="O74" s="147">
        <v>1197000</v>
      </c>
      <c r="P74" s="147"/>
    </row>
    <row r="75" spans="1:16" s="849" customFormat="1" ht="20.25" customHeight="1" x14ac:dyDescent="0.25">
      <c r="A75" s="410">
        <f t="shared" ref="A75:A91" si="1">A74+1</f>
        <v>67</v>
      </c>
      <c r="B75" s="464" t="s">
        <v>1520</v>
      </c>
      <c r="C75" s="349" t="s">
        <v>1521</v>
      </c>
      <c r="D75" s="445">
        <v>62900</v>
      </c>
      <c r="E75" s="445">
        <v>62900</v>
      </c>
      <c r="F75" s="445">
        <v>80000</v>
      </c>
      <c r="G75" s="850"/>
      <c r="H75" s="146"/>
      <c r="I75" s="146" t="s">
        <v>1522</v>
      </c>
      <c r="J75" s="146" t="s">
        <v>1523</v>
      </c>
      <c r="K75" s="146" t="s">
        <v>1522</v>
      </c>
      <c r="L75" s="167" t="s">
        <v>1524</v>
      </c>
      <c r="N75" s="147">
        <v>57900</v>
      </c>
      <c r="O75" s="147">
        <v>57900</v>
      </c>
      <c r="P75" s="147"/>
    </row>
    <row r="76" spans="1:16" s="849" customFormat="1" ht="20.25" customHeight="1" x14ac:dyDescent="0.25">
      <c r="A76" s="410">
        <f t="shared" si="1"/>
        <v>68</v>
      </c>
      <c r="B76" s="463" t="s">
        <v>1525</v>
      </c>
      <c r="C76" s="349" t="s">
        <v>1526</v>
      </c>
      <c r="D76" s="445">
        <v>115000</v>
      </c>
      <c r="E76" s="445">
        <v>115000</v>
      </c>
      <c r="F76" s="445">
        <v>130000</v>
      </c>
      <c r="G76" s="850"/>
      <c r="H76" s="146"/>
      <c r="I76" s="146" t="s">
        <v>1527</v>
      </c>
      <c r="J76" s="146" t="s">
        <v>1528</v>
      </c>
      <c r="K76" s="146" t="s">
        <v>1527</v>
      </c>
      <c r="L76" s="167" t="s">
        <v>1529</v>
      </c>
      <c r="N76" s="147">
        <v>104000</v>
      </c>
      <c r="O76" s="147">
        <v>104000</v>
      </c>
      <c r="P76" s="147"/>
    </row>
    <row r="77" spans="1:16" s="849" customFormat="1" ht="44.25" customHeight="1" x14ac:dyDescent="0.25">
      <c r="A77" s="410">
        <f t="shared" si="1"/>
        <v>69</v>
      </c>
      <c r="B77" s="463" t="s">
        <v>1530</v>
      </c>
      <c r="C77" s="349" t="s">
        <v>1531</v>
      </c>
      <c r="D77" s="445">
        <v>622000</v>
      </c>
      <c r="E77" s="445">
        <v>622000</v>
      </c>
      <c r="F77" s="445"/>
      <c r="G77" s="864" t="s">
        <v>1532</v>
      </c>
      <c r="H77" s="612"/>
      <c r="I77" s="146" t="s">
        <v>1533</v>
      </c>
      <c r="J77" s="146" t="s">
        <v>1534</v>
      </c>
      <c r="K77" s="146" t="s">
        <v>1533</v>
      </c>
      <c r="L77" s="167" t="s">
        <v>1535</v>
      </c>
      <c r="M77" s="849" t="s">
        <v>1383</v>
      </c>
      <c r="N77" s="147">
        <v>579000</v>
      </c>
      <c r="O77" s="147">
        <v>579000</v>
      </c>
      <c r="P77" s="147"/>
    </row>
    <row r="78" spans="1:16" s="849" customFormat="1" ht="20.25" customHeight="1" x14ac:dyDescent="0.25">
      <c r="A78" s="410">
        <f t="shared" si="1"/>
        <v>70</v>
      </c>
      <c r="B78" s="463" t="s">
        <v>1536</v>
      </c>
      <c r="C78" s="349" t="s">
        <v>1537</v>
      </c>
      <c r="D78" s="445">
        <v>538000</v>
      </c>
      <c r="E78" s="445">
        <v>538000</v>
      </c>
      <c r="F78" s="445"/>
      <c r="G78" s="850"/>
      <c r="H78" s="146"/>
      <c r="I78" s="146" t="s">
        <v>1538</v>
      </c>
      <c r="J78" s="146" t="s">
        <v>1539</v>
      </c>
      <c r="K78" s="146" t="s">
        <v>1538</v>
      </c>
      <c r="L78" s="167" t="s">
        <v>1540</v>
      </c>
      <c r="M78" s="849" t="s">
        <v>1383</v>
      </c>
      <c r="N78" s="147">
        <v>514000</v>
      </c>
      <c r="O78" s="147">
        <v>514000</v>
      </c>
      <c r="P78" s="147"/>
    </row>
    <row r="79" spans="1:16" s="849" customFormat="1" ht="51.75" customHeight="1" x14ac:dyDescent="0.25">
      <c r="A79" s="410">
        <f t="shared" si="1"/>
        <v>71</v>
      </c>
      <c r="B79" s="464" t="s">
        <v>1541</v>
      </c>
      <c r="C79" s="464" t="s">
        <v>1542</v>
      </c>
      <c r="D79" s="445">
        <v>1988000</v>
      </c>
      <c r="E79" s="445">
        <v>1988000</v>
      </c>
      <c r="F79" s="445"/>
      <c r="G79" s="864" t="s">
        <v>1543</v>
      </c>
      <c r="H79" s="612"/>
      <c r="I79" s="146" t="s">
        <v>1544</v>
      </c>
      <c r="J79" s="146" t="s">
        <v>1545</v>
      </c>
      <c r="K79" s="146" t="s">
        <v>1544</v>
      </c>
      <c r="L79" s="167" t="s">
        <v>1546</v>
      </c>
      <c r="M79" s="849" t="s">
        <v>1383</v>
      </c>
      <c r="N79" s="147">
        <v>1964000</v>
      </c>
      <c r="O79" s="147">
        <v>1964000</v>
      </c>
      <c r="P79" s="147"/>
    </row>
    <row r="80" spans="1:16" s="849" customFormat="1" ht="51" customHeight="1" x14ac:dyDescent="0.25">
      <c r="A80" s="410">
        <f t="shared" si="1"/>
        <v>72</v>
      </c>
      <c r="B80" s="464" t="s">
        <v>1547</v>
      </c>
      <c r="C80" s="464" t="s">
        <v>1548</v>
      </c>
      <c r="D80" s="445">
        <v>1666000</v>
      </c>
      <c r="E80" s="445">
        <v>1666000</v>
      </c>
      <c r="F80" s="445"/>
      <c r="G80" s="864" t="s">
        <v>1543</v>
      </c>
      <c r="H80" s="612"/>
      <c r="I80" s="146" t="s">
        <v>1549</v>
      </c>
      <c r="J80" s="146" t="s">
        <v>1550</v>
      </c>
      <c r="K80" s="146" t="s">
        <v>1549</v>
      </c>
      <c r="L80" s="167" t="s">
        <v>1551</v>
      </c>
      <c r="M80" s="849" t="s">
        <v>1383</v>
      </c>
      <c r="N80" s="147">
        <v>1624000</v>
      </c>
      <c r="O80" s="147">
        <v>1624000</v>
      </c>
      <c r="P80" s="147"/>
    </row>
    <row r="81" spans="1:16" s="849" customFormat="1" ht="20.25" customHeight="1" x14ac:dyDescent="0.25">
      <c r="A81" s="410">
        <f t="shared" si="1"/>
        <v>73</v>
      </c>
      <c r="B81" s="463" t="s">
        <v>1552</v>
      </c>
      <c r="C81" s="349" t="s">
        <v>1553</v>
      </c>
      <c r="D81" s="445">
        <v>71300</v>
      </c>
      <c r="E81" s="445">
        <v>71300</v>
      </c>
      <c r="F81" s="445">
        <v>90000</v>
      </c>
      <c r="G81" s="850"/>
      <c r="H81" s="146"/>
      <c r="I81" s="146" t="s">
        <v>1554</v>
      </c>
      <c r="J81" s="146" t="s">
        <v>1555</v>
      </c>
      <c r="K81" s="146" t="s">
        <v>1554</v>
      </c>
      <c r="L81" s="167" t="s">
        <v>1556</v>
      </c>
      <c r="N81" s="147">
        <v>64100</v>
      </c>
      <c r="O81" s="147">
        <v>64100</v>
      </c>
      <c r="P81" s="147"/>
    </row>
    <row r="82" spans="1:16" s="849" customFormat="1" ht="20.25" customHeight="1" x14ac:dyDescent="0.25">
      <c r="A82" s="410">
        <f t="shared" si="1"/>
        <v>74</v>
      </c>
      <c r="B82" s="463" t="s">
        <v>1557</v>
      </c>
      <c r="C82" s="349" t="s">
        <v>1558</v>
      </c>
      <c r="D82" s="445">
        <v>220000</v>
      </c>
      <c r="E82" s="445">
        <v>220000</v>
      </c>
      <c r="F82" s="445">
        <v>220000</v>
      </c>
      <c r="G82" s="850"/>
      <c r="H82" s="146"/>
      <c r="J82" s="146" t="s">
        <v>1559</v>
      </c>
      <c r="L82" s="167" t="s">
        <v>1560</v>
      </c>
      <c r="N82" s="147">
        <v>204000</v>
      </c>
      <c r="O82" s="147">
        <v>204000</v>
      </c>
      <c r="P82" s="147"/>
    </row>
    <row r="83" spans="1:16" s="849" customFormat="1" ht="20.25" customHeight="1" x14ac:dyDescent="0.25">
      <c r="A83" s="410">
        <f t="shared" si="1"/>
        <v>75</v>
      </c>
      <c r="B83" s="463" t="s">
        <v>1561</v>
      </c>
      <c r="C83" s="349" t="s">
        <v>1562</v>
      </c>
      <c r="D83" s="445">
        <v>55300</v>
      </c>
      <c r="E83" s="445">
        <v>55300</v>
      </c>
      <c r="F83" s="445">
        <v>75000</v>
      </c>
      <c r="G83" s="850"/>
      <c r="H83" s="146"/>
      <c r="I83" s="146" t="s">
        <v>1278</v>
      </c>
      <c r="J83" s="146" t="s">
        <v>1563</v>
      </c>
      <c r="K83" s="146" t="s">
        <v>1278</v>
      </c>
      <c r="L83" s="167" t="s">
        <v>1280</v>
      </c>
      <c r="N83" s="147">
        <v>51700</v>
      </c>
      <c r="O83" s="147">
        <v>51700</v>
      </c>
      <c r="P83" s="147"/>
    </row>
    <row r="84" spans="1:16" s="849" customFormat="1" ht="36.75" customHeight="1" x14ac:dyDescent="0.25">
      <c r="A84" s="410">
        <f t="shared" si="1"/>
        <v>76</v>
      </c>
      <c r="B84" s="463" t="s">
        <v>1564</v>
      </c>
      <c r="C84" s="464" t="s">
        <v>1565</v>
      </c>
      <c r="D84" s="445">
        <v>2346000</v>
      </c>
      <c r="E84" s="445">
        <v>2346000</v>
      </c>
      <c r="F84" s="445"/>
      <c r="G84" s="864" t="s">
        <v>5376</v>
      </c>
      <c r="H84" s="146"/>
      <c r="I84" s="146" t="s">
        <v>1566</v>
      </c>
      <c r="J84" s="146" t="s">
        <v>1567</v>
      </c>
      <c r="K84" s="146" t="s">
        <v>1566</v>
      </c>
      <c r="L84" s="167" t="s">
        <v>1568</v>
      </c>
      <c r="N84" s="147">
        <v>2183000</v>
      </c>
      <c r="O84" s="147">
        <v>2183000</v>
      </c>
      <c r="P84" s="147"/>
    </row>
    <row r="85" spans="1:16" s="849" customFormat="1" ht="20.25" customHeight="1" x14ac:dyDescent="0.25">
      <c r="A85" s="410">
        <f t="shared" si="1"/>
        <v>77</v>
      </c>
      <c r="B85" s="463" t="s">
        <v>1569</v>
      </c>
      <c r="C85" s="349" t="s">
        <v>1570</v>
      </c>
      <c r="D85" s="445">
        <v>42100</v>
      </c>
      <c r="E85" s="445">
        <v>42100</v>
      </c>
      <c r="F85" s="445">
        <v>55000</v>
      </c>
      <c r="G85" s="850"/>
      <c r="H85" s="146"/>
      <c r="I85" s="146"/>
      <c r="J85" s="146" t="s">
        <v>1571</v>
      </c>
      <c r="K85" s="146"/>
      <c r="L85" s="167" t="s">
        <v>1572</v>
      </c>
      <c r="N85" s="147">
        <v>38800</v>
      </c>
      <c r="O85" s="147">
        <v>38800</v>
      </c>
      <c r="P85" s="147"/>
    </row>
    <row r="86" spans="1:16" s="849" customFormat="1" ht="20.25" customHeight="1" x14ac:dyDescent="0.25">
      <c r="A86" s="410">
        <f t="shared" si="1"/>
        <v>78</v>
      </c>
      <c r="B86" s="463" t="s">
        <v>1573</v>
      </c>
      <c r="C86" s="349" t="s">
        <v>1574</v>
      </c>
      <c r="D86" s="445">
        <v>150000</v>
      </c>
      <c r="E86" s="445">
        <v>150000</v>
      </c>
      <c r="F86" s="445">
        <v>190000</v>
      </c>
      <c r="G86" s="850"/>
      <c r="H86" s="146"/>
      <c r="I86" s="146" t="s">
        <v>1575</v>
      </c>
      <c r="J86" s="146" t="s">
        <v>1576</v>
      </c>
      <c r="K86" s="146" t="s">
        <v>1575</v>
      </c>
      <c r="L86" s="167" t="s">
        <v>1577</v>
      </c>
      <c r="N86" s="147">
        <v>150000</v>
      </c>
      <c r="O86" s="147">
        <v>150000</v>
      </c>
      <c r="P86" s="147"/>
    </row>
    <row r="87" spans="1:16" s="849" customFormat="1" ht="20.25" customHeight="1" x14ac:dyDescent="0.25">
      <c r="A87" s="410">
        <f t="shared" si="1"/>
        <v>79</v>
      </c>
      <c r="B87" s="463" t="s">
        <v>5270</v>
      </c>
      <c r="C87" s="349"/>
      <c r="D87" s="445"/>
      <c r="E87" s="445"/>
      <c r="F87" s="445">
        <v>20000</v>
      </c>
      <c r="G87" s="850"/>
      <c r="H87" s="146"/>
      <c r="I87" s="146"/>
      <c r="J87" s="146"/>
      <c r="K87" s="146"/>
      <c r="L87" s="167"/>
      <c r="N87" s="269"/>
      <c r="O87" s="269"/>
      <c r="P87" s="269"/>
    </row>
    <row r="88" spans="1:16" s="849" customFormat="1" ht="20.25" customHeight="1" x14ac:dyDescent="0.25">
      <c r="A88" s="410">
        <f t="shared" si="1"/>
        <v>80</v>
      </c>
      <c r="B88" s="463" t="s">
        <v>5271</v>
      </c>
      <c r="C88" s="349"/>
      <c r="D88" s="445"/>
      <c r="E88" s="445"/>
      <c r="F88" s="445">
        <v>55000</v>
      </c>
      <c r="G88" s="850"/>
      <c r="H88" s="146"/>
      <c r="I88" s="146"/>
      <c r="J88" s="146"/>
      <c r="K88" s="146"/>
      <c r="L88" s="167"/>
      <c r="N88" s="269"/>
      <c r="O88" s="269"/>
      <c r="P88" s="269"/>
    </row>
    <row r="89" spans="1:16" s="849" customFormat="1" ht="20.25" customHeight="1" x14ac:dyDescent="0.25">
      <c r="A89" s="410">
        <f t="shared" si="1"/>
        <v>81</v>
      </c>
      <c r="B89" s="463" t="s">
        <v>5328</v>
      </c>
      <c r="C89" s="349"/>
      <c r="D89" s="445">
        <v>88400</v>
      </c>
      <c r="E89" s="445">
        <v>88400</v>
      </c>
      <c r="F89" s="445"/>
      <c r="G89" s="850"/>
      <c r="H89" s="865" t="s">
        <v>5321</v>
      </c>
      <c r="I89" s="146"/>
      <c r="J89" s="146"/>
      <c r="K89" s="146"/>
      <c r="L89" s="167"/>
      <c r="N89" s="269"/>
      <c r="O89" s="269"/>
      <c r="P89" s="269"/>
    </row>
    <row r="90" spans="1:16" s="849" customFormat="1" x14ac:dyDescent="0.25">
      <c r="A90" s="410">
        <f t="shared" si="1"/>
        <v>82</v>
      </c>
      <c r="B90" s="464" t="s">
        <v>5329</v>
      </c>
      <c r="C90" s="349"/>
      <c r="D90" s="445">
        <v>88400</v>
      </c>
      <c r="E90" s="445">
        <v>88400</v>
      </c>
      <c r="F90" s="445"/>
      <c r="G90" s="850"/>
      <c r="H90" s="865" t="s">
        <v>5321</v>
      </c>
      <c r="I90" s="146"/>
      <c r="J90" s="146"/>
      <c r="K90" s="146"/>
      <c r="L90" s="167"/>
      <c r="N90" s="269"/>
      <c r="O90" s="269"/>
      <c r="P90" s="269"/>
    </row>
    <row r="91" spans="1:16" s="849" customFormat="1" ht="20.25" customHeight="1" x14ac:dyDescent="0.25">
      <c r="A91" s="410">
        <f t="shared" si="1"/>
        <v>83</v>
      </c>
      <c r="B91" s="463" t="s">
        <v>5406</v>
      </c>
      <c r="C91" s="349"/>
      <c r="D91" s="445">
        <v>1190000</v>
      </c>
      <c r="E91" s="445">
        <v>1190000</v>
      </c>
      <c r="F91" s="445"/>
      <c r="G91" s="850"/>
      <c r="H91" s="865" t="s">
        <v>5407</v>
      </c>
      <c r="I91" s="146"/>
      <c r="J91" s="146" t="s">
        <v>5408</v>
      </c>
      <c r="K91" s="146"/>
      <c r="L91" s="167" t="s">
        <v>5409</v>
      </c>
      <c r="N91" s="269"/>
      <c r="O91" s="269"/>
      <c r="P91" s="269"/>
    </row>
    <row r="92" spans="1:16" s="849" customFormat="1" hidden="1" x14ac:dyDescent="0.25">
      <c r="A92" s="410"/>
      <c r="B92" s="464"/>
      <c r="C92" s="349"/>
      <c r="D92" s="445"/>
      <c r="E92" s="445"/>
      <c r="F92" s="445"/>
      <c r="G92" s="850"/>
      <c r="H92" s="865"/>
      <c r="I92" s="146"/>
      <c r="J92" s="146"/>
      <c r="K92" s="146"/>
      <c r="L92" s="167"/>
      <c r="N92" s="269"/>
      <c r="O92" s="269"/>
      <c r="P92" s="269"/>
    </row>
    <row r="93" spans="1:16" s="849" customFormat="1" ht="20.25" customHeight="1" x14ac:dyDescent="0.25">
      <c r="A93" s="866"/>
      <c r="B93" s="867"/>
      <c r="C93" s="345"/>
      <c r="D93" s="269"/>
      <c r="E93" s="269"/>
      <c r="F93" s="269"/>
      <c r="G93" s="868"/>
      <c r="H93" s="146"/>
      <c r="I93" s="146"/>
      <c r="J93" s="146"/>
      <c r="K93" s="146"/>
      <c r="L93" s="167"/>
      <c r="N93" s="269"/>
      <c r="O93" s="269"/>
      <c r="P93" s="269"/>
    </row>
    <row r="94" spans="1:16" s="346" customFormat="1" ht="18" customHeight="1" x14ac:dyDescent="0.3">
      <c r="A94" s="301"/>
      <c r="C94" s="869"/>
      <c r="D94" s="1110" t="s">
        <v>5684</v>
      </c>
      <c r="E94" s="1110"/>
      <c r="F94" s="1110"/>
      <c r="G94" s="1110"/>
      <c r="H94" s="579"/>
      <c r="I94" s="870"/>
      <c r="J94" s="88"/>
      <c r="K94" s="88"/>
      <c r="L94" s="871"/>
      <c r="M94" s="871"/>
    </row>
    <row r="95" spans="1:16" s="346" customFormat="1" ht="18" customHeight="1" x14ac:dyDescent="0.3">
      <c r="A95" s="1085" t="s">
        <v>463</v>
      </c>
      <c r="B95" s="1085"/>
      <c r="C95" s="763"/>
      <c r="D95" s="1085" t="s">
        <v>44</v>
      </c>
      <c r="E95" s="1085"/>
      <c r="F95" s="1085"/>
      <c r="G95" s="1085"/>
      <c r="H95" s="763"/>
      <c r="I95" s="763"/>
      <c r="J95" s="88"/>
      <c r="K95" s="88"/>
      <c r="L95" s="871"/>
      <c r="M95" s="871"/>
    </row>
    <row r="96" spans="1:16" s="346" customFormat="1" ht="21" customHeight="1" x14ac:dyDescent="0.3">
      <c r="A96" s="301"/>
      <c r="B96" s="301"/>
      <c r="C96" s="270"/>
      <c r="D96" s="630"/>
      <c r="E96" s="630"/>
      <c r="F96" s="630"/>
      <c r="G96" s="272"/>
      <c r="H96" s="301"/>
      <c r="I96" s="301"/>
      <c r="N96" s="630"/>
      <c r="O96" s="630"/>
      <c r="P96" s="630"/>
    </row>
    <row r="97" spans="1:21" s="347" customFormat="1" ht="24" customHeight="1" x14ac:dyDescent="0.3">
      <c r="A97" s="303"/>
      <c r="B97" s="301"/>
      <c r="C97" s="301"/>
      <c r="D97" s="630"/>
      <c r="E97" s="631"/>
      <c r="F97" s="631"/>
      <c r="G97" s="872"/>
      <c r="H97" s="763"/>
      <c r="I97" s="763"/>
      <c r="J97" s="578"/>
      <c r="K97" s="578"/>
      <c r="L97" s="873"/>
      <c r="M97" s="873"/>
      <c r="N97" s="630"/>
      <c r="O97" s="630"/>
      <c r="P97" s="631"/>
      <c r="Q97" s="346"/>
      <c r="R97" s="346"/>
      <c r="S97" s="346"/>
      <c r="T97" s="346"/>
      <c r="U97" s="346"/>
    </row>
    <row r="98" spans="1:21" x14ac:dyDescent="0.3">
      <c r="B98" s="301"/>
      <c r="C98" s="301"/>
      <c r="H98" s="301"/>
      <c r="I98" s="301"/>
    </row>
    <row r="99" spans="1:21" x14ac:dyDescent="0.3">
      <c r="A99" s="1085" t="s">
        <v>431</v>
      </c>
      <c r="B99" s="1085"/>
      <c r="C99" s="763"/>
      <c r="D99" s="1085" t="s">
        <v>5177</v>
      </c>
      <c r="E99" s="1085"/>
      <c r="F99" s="1085"/>
      <c r="G99" s="1085"/>
      <c r="H99" s="763"/>
      <c r="I99" s="763"/>
      <c r="N99" s="272"/>
      <c r="O99" s="272"/>
      <c r="P99" s="272"/>
    </row>
    <row r="100" spans="1:21" x14ac:dyDescent="0.3">
      <c r="B100" s="161"/>
      <c r="C100" s="161"/>
    </row>
  </sheetData>
  <mergeCells count="15">
    <mergeCell ref="A99:B99"/>
    <mergeCell ref="D99:G99"/>
    <mergeCell ref="N7:P7"/>
    <mergeCell ref="D94:G94"/>
    <mergeCell ref="A95:B95"/>
    <mergeCell ref="D95:G95"/>
    <mergeCell ref="B1:G1"/>
    <mergeCell ref="B2:G2"/>
    <mergeCell ref="A4:G4"/>
    <mergeCell ref="A5:G5"/>
    <mergeCell ref="A7:A8"/>
    <mergeCell ref="B7:B8"/>
    <mergeCell ref="C7:C8"/>
    <mergeCell ref="D7:F7"/>
    <mergeCell ref="G7:G8"/>
  </mergeCells>
  <pageMargins left="0.19685039370078741" right="0.19685039370078741" top="0.35433070866141736" bottom="0.23622047244094491" header="0.35433070866141736" footer="0.19685039370078741"/>
  <pageSetup paperSize="9" scale="90" orientation="portrait" verticalDpi="18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3"/>
  <sheetViews>
    <sheetView topLeftCell="A31" workbookViewId="0">
      <selection activeCell="A4" sqref="A1:XFD1048576"/>
    </sheetView>
  </sheetViews>
  <sheetFormatPr defaultRowHeight="12.75" x14ac:dyDescent="0.2"/>
  <cols>
    <col min="1" max="1" width="6.85546875" style="67" customWidth="1"/>
    <col min="2" max="2" width="50.85546875" style="67" customWidth="1"/>
    <col min="3" max="5" width="15.7109375" style="67" customWidth="1"/>
    <col min="6" max="6" width="28" style="67" customWidth="1"/>
    <col min="7" max="7" width="22.85546875" style="67" customWidth="1"/>
    <col min="8" max="8" width="24.85546875" style="67" customWidth="1"/>
    <col min="9" max="256" width="9.140625" style="67"/>
    <col min="257" max="257" width="6.85546875" style="67" customWidth="1"/>
    <col min="258" max="258" width="55.85546875" style="67" customWidth="1"/>
    <col min="259" max="259" width="17.42578125" style="67" customWidth="1"/>
    <col min="260" max="260" width="17.85546875" style="67" customWidth="1"/>
    <col min="261" max="261" width="18.7109375" style="67" customWidth="1"/>
    <col min="262" max="262" width="28" style="67" customWidth="1"/>
    <col min="263" max="263" width="22.85546875" style="67" customWidth="1"/>
    <col min="264" max="264" width="24.85546875" style="67" customWidth="1"/>
    <col min="265" max="512" width="9.140625" style="67"/>
    <col min="513" max="513" width="6.85546875" style="67" customWidth="1"/>
    <col min="514" max="514" width="55.85546875" style="67" customWidth="1"/>
    <col min="515" max="515" width="17.42578125" style="67" customWidth="1"/>
    <col min="516" max="516" width="17.85546875" style="67" customWidth="1"/>
    <col min="517" max="517" width="18.7109375" style="67" customWidth="1"/>
    <col min="518" max="518" width="28" style="67" customWidth="1"/>
    <col min="519" max="519" width="22.85546875" style="67" customWidth="1"/>
    <col min="520" max="520" width="24.85546875" style="67" customWidth="1"/>
    <col min="521" max="768" width="9.140625" style="67"/>
    <col min="769" max="769" width="6.85546875" style="67" customWidth="1"/>
    <col min="770" max="770" width="55.85546875" style="67" customWidth="1"/>
    <col min="771" max="771" width="17.42578125" style="67" customWidth="1"/>
    <col min="772" max="772" width="17.85546875" style="67" customWidth="1"/>
    <col min="773" max="773" width="18.7109375" style="67" customWidth="1"/>
    <col min="774" max="774" width="28" style="67" customWidth="1"/>
    <col min="775" max="775" width="22.85546875" style="67" customWidth="1"/>
    <col min="776" max="776" width="24.85546875" style="67" customWidth="1"/>
    <col min="777" max="1024" width="9.140625" style="67"/>
    <col min="1025" max="1025" width="6.85546875" style="67" customWidth="1"/>
    <col min="1026" max="1026" width="55.85546875" style="67" customWidth="1"/>
    <col min="1027" max="1027" width="17.42578125" style="67" customWidth="1"/>
    <col min="1028" max="1028" width="17.85546875" style="67" customWidth="1"/>
    <col min="1029" max="1029" width="18.7109375" style="67" customWidth="1"/>
    <col min="1030" max="1030" width="28" style="67" customWidth="1"/>
    <col min="1031" max="1031" width="22.85546875" style="67" customWidth="1"/>
    <col min="1032" max="1032" width="24.85546875" style="67" customWidth="1"/>
    <col min="1033" max="1280" width="9.140625" style="67"/>
    <col min="1281" max="1281" width="6.85546875" style="67" customWidth="1"/>
    <col min="1282" max="1282" width="55.85546875" style="67" customWidth="1"/>
    <col min="1283" max="1283" width="17.42578125" style="67" customWidth="1"/>
    <col min="1284" max="1284" width="17.85546875" style="67" customWidth="1"/>
    <col min="1285" max="1285" width="18.7109375" style="67" customWidth="1"/>
    <col min="1286" max="1286" width="28" style="67" customWidth="1"/>
    <col min="1287" max="1287" width="22.85546875" style="67" customWidth="1"/>
    <col min="1288" max="1288" width="24.85546875" style="67" customWidth="1"/>
    <col min="1289" max="1536" width="9.140625" style="67"/>
    <col min="1537" max="1537" width="6.85546875" style="67" customWidth="1"/>
    <col min="1538" max="1538" width="55.85546875" style="67" customWidth="1"/>
    <col min="1539" max="1539" width="17.42578125" style="67" customWidth="1"/>
    <col min="1540" max="1540" width="17.85546875" style="67" customWidth="1"/>
    <col min="1541" max="1541" width="18.7109375" style="67" customWidth="1"/>
    <col min="1542" max="1542" width="28" style="67" customWidth="1"/>
    <col min="1543" max="1543" width="22.85546875" style="67" customWidth="1"/>
    <col min="1544" max="1544" width="24.85546875" style="67" customWidth="1"/>
    <col min="1545" max="1792" width="9.140625" style="67"/>
    <col min="1793" max="1793" width="6.85546875" style="67" customWidth="1"/>
    <col min="1794" max="1794" width="55.85546875" style="67" customWidth="1"/>
    <col min="1795" max="1795" width="17.42578125" style="67" customWidth="1"/>
    <col min="1796" max="1796" width="17.85546875" style="67" customWidth="1"/>
    <col min="1797" max="1797" width="18.7109375" style="67" customWidth="1"/>
    <col min="1798" max="1798" width="28" style="67" customWidth="1"/>
    <col min="1799" max="1799" width="22.85546875" style="67" customWidth="1"/>
    <col min="1800" max="1800" width="24.85546875" style="67" customWidth="1"/>
    <col min="1801" max="2048" width="9.140625" style="67"/>
    <col min="2049" max="2049" width="6.85546875" style="67" customWidth="1"/>
    <col min="2050" max="2050" width="55.85546875" style="67" customWidth="1"/>
    <col min="2051" max="2051" width="17.42578125" style="67" customWidth="1"/>
    <col min="2052" max="2052" width="17.85546875" style="67" customWidth="1"/>
    <col min="2053" max="2053" width="18.7109375" style="67" customWidth="1"/>
    <col min="2054" max="2054" width="28" style="67" customWidth="1"/>
    <col min="2055" max="2055" width="22.85546875" style="67" customWidth="1"/>
    <col min="2056" max="2056" width="24.85546875" style="67" customWidth="1"/>
    <col min="2057" max="2304" width="9.140625" style="67"/>
    <col min="2305" max="2305" width="6.85546875" style="67" customWidth="1"/>
    <col min="2306" max="2306" width="55.85546875" style="67" customWidth="1"/>
    <col min="2307" max="2307" width="17.42578125" style="67" customWidth="1"/>
    <col min="2308" max="2308" width="17.85546875" style="67" customWidth="1"/>
    <col min="2309" max="2309" width="18.7109375" style="67" customWidth="1"/>
    <col min="2310" max="2310" width="28" style="67" customWidth="1"/>
    <col min="2311" max="2311" width="22.85546875" style="67" customWidth="1"/>
    <col min="2312" max="2312" width="24.85546875" style="67" customWidth="1"/>
    <col min="2313" max="2560" width="9.140625" style="67"/>
    <col min="2561" max="2561" width="6.85546875" style="67" customWidth="1"/>
    <col min="2562" max="2562" width="55.85546875" style="67" customWidth="1"/>
    <col min="2563" max="2563" width="17.42578125" style="67" customWidth="1"/>
    <col min="2564" max="2564" width="17.85546875" style="67" customWidth="1"/>
    <col min="2565" max="2565" width="18.7109375" style="67" customWidth="1"/>
    <col min="2566" max="2566" width="28" style="67" customWidth="1"/>
    <col min="2567" max="2567" width="22.85546875" style="67" customWidth="1"/>
    <col min="2568" max="2568" width="24.85546875" style="67" customWidth="1"/>
    <col min="2569" max="2816" width="9.140625" style="67"/>
    <col min="2817" max="2817" width="6.85546875" style="67" customWidth="1"/>
    <col min="2818" max="2818" width="55.85546875" style="67" customWidth="1"/>
    <col min="2819" max="2819" width="17.42578125" style="67" customWidth="1"/>
    <col min="2820" max="2820" width="17.85546875" style="67" customWidth="1"/>
    <col min="2821" max="2821" width="18.7109375" style="67" customWidth="1"/>
    <col min="2822" max="2822" width="28" style="67" customWidth="1"/>
    <col min="2823" max="2823" width="22.85546875" style="67" customWidth="1"/>
    <col min="2824" max="2824" width="24.85546875" style="67" customWidth="1"/>
    <col min="2825" max="3072" width="9.140625" style="67"/>
    <col min="3073" max="3073" width="6.85546875" style="67" customWidth="1"/>
    <col min="3074" max="3074" width="55.85546875" style="67" customWidth="1"/>
    <col min="3075" max="3075" width="17.42578125" style="67" customWidth="1"/>
    <col min="3076" max="3076" width="17.85546875" style="67" customWidth="1"/>
    <col min="3077" max="3077" width="18.7109375" style="67" customWidth="1"/>
    <col min="3078" max="3078" width="28" style="67" customWidth="1"/>
    <col min="3079" max="3079" width="22.85546875" style="67" customWidth="1"/>
    <col min="3080" max="3080" width="24.85546875" style="67" customWidth="1"/>
    <col min="3081" max="3328" width="9.140625" style="67"/>
    <col min="3329" max="3329" width="6.85546875" style="67" customWidth="1"/>
    <col min="3330" max="3330" width="55.85546875" style="67" customWidth="1"/>
    <col min="3331" max="3331" width="17.42578125" style="67" customWidth="1"/>
    <col min="3332" max="3332" width="17.85546875" style="67" customWidth="1"/>
    <col min="3333" max="3333" width="18.7109375" style="67" customWidth="1"/>
    <col min="3334" max="3334" width="28" style="67" customWidth="1"/>
    <col min="3335" max="3335" width="22.85546875" style="67" customWidth="1"/>
    <col min="3336" max="3336" width="24.85546875" style="67" customWidth="1"/>
    <col min="3337" max="3584" width="9.140625" style="67"/>
    <col min="3585" max="3585" width="6.85546875" style="67" customWidth="1"/>
    <col min="3586" max="3586" width="55.85546875" style="67" customWidth="1"/>
    <col min="3587" max="3587" width="17.42578125" style="67" customWidth="1"/>
    <col min="3588" max="3588" width="17.85546875" style="67" customWidth="1"/>
    <col min="3589" max="3589" width="18.7109375" style="67" customWidth="1"/>
    <col min="3590" max="3590" width="28" style="67" customWidth="1"/>
    <col min="3591" max="3591" width="22.85546875" style="67" customWidth="1"/>
    <col min="3592" max="3592" width="24.85546875" style="67" customWidth="1"/>
    <col min="3593" max="3840" width="9.140625" style="67"/>
    <col min="3841" max="3841" width="6.85546875" style="67" customWidth="1"/>
    <col min="3842" max="3842" width="55.85546875" style="67" customWidth="1"/>
    <col min="3843" max="3843" width="17.42578125" style="67" customWidth="1"/>
    <col min="3844" max="3844" width="17.85546875" style="67" customWidth="1"/>
    <col min="3845" max="3845" width="18.7109375" style="67" customWidth="1"/>
    <col min="3846" max="3846" width="28" style="67" customWidth="1"/>
    <col min="3847" max="3847" width="22.85546875" style="67" customWidth="1"/>
    <col min="3848" max="3848" width="24.85546875" style="67" customWidth="1"/>
    <col min="3849" max="4096" width="9.140625" style="67"/>
    <col min="4097" max="4097" width="6.85546875" style="67" customWidth="1"/>
    <col min="4098" max="4098" width="55.85546875" style="67" customWidth="1"/>
    <col min="4099" max="4099" width="17.42578125" style="67" customWidth="1"/>
    <col min="4100" max="4100" width="17.85546875" style="67" customWidth="1"/>
    <col min="4101" max="4101" width="18.7109375" style="67" customWidth="1"/>
    <col min="4102" max="4102" width="28" style="67" customWidth="1"/>
    <col min="4103" max="4103" width="22.85546875" style="67" customWidth="1"/>
    <col min="4104" max="4104" width="24.85546875" style="67" customWidth="1"/>
    <col min="4105" max="4352" width="9.140625" style="67"/>
    <col min="4353" max="4353" width="6.85546875" style="67" customWidth="1"/>
    <col min="4354" max="4354" width="55.85546875" style="67" customWidth="1"/>
    <col min="4355" max="4355" width="17.42578125" style="67" customWidth="1"/>
    <col min="4356" max="4356" width="17.85546875" style="67" customWidth="1"/>
    <col min="4357" max="4357" width="18.7109375" style="67" customWidth="1"/>
    <col min="4358" max="4358" width="28" style="67" customWidth="1"/>
    <col min="4359" max="4359" width="22.85546875" style="67" customWidth="1"/>
    <col min="4360" max="4360" width="24.85546875" style="67" customWidth="1"/>
    <col min="4361" max="4608" width="9.140625" style="67"/>
    <col min="4609" max="4609" width="6.85546875" style="67" customWidth="1"/>
    <col min="4610" max="4610" width="55.85546875" style="67" customWidth="1"/>
    <col min="4611" max="4611" width="17.42578125" style="67" customWidth="1"/>
    <col min="4612" max="4612" width="17.85546875" style="67" customWidth="1"/>
    <col min="4613" max="4613" width="18.7109375" style="67" customWidth="1"/>
    <col min="4614" max="4614" width="28" style="67" customWidth="1"/>
    <col min="4615" max="4615" width="22.85546875" style="67" customWidth="1"/>
    <col min="4616" max="4616" width="24.85546875" style="67" customWidth="1"/>
    <col min="4617" max="4864" width="9.140625" style="67"/>
    <col min="4865" max="4865" width="6.85546875" style="67" customWidth="1"/>
    <col min="4866" max="4866" width="55.85546875" style="67" customWidth="1"/>
    <col min="4867" max="4867" width="17.42578125" style="67" customWidth="1"/>
    <col min="4868" max="4868" width="17.85546875" style="67" customWidth="1"/>
    <col min="4869" max="4869" width="18.7109375" style="67" customWidth="1"/>
    <col min="4870" max="4870" width="28" style="67" customWidth="1"/>
    <col min="4871" max="4871" width="22.85546875" style="67" customWidth="1"/>
    <col min="4872" max="4872" width="24.85546875" style="67" customWidth="1"/>
    <col min="4873" max="5120" width="9.140625" style="67"/>
    <col min="5121" max="5121" width="6.85546875" style="67" customWidth="1"/>
    <col min="5122" max="5122" width="55.85546875" style="67" customWidth="1"/>
    <col min="5123" max="5123" width="17.42578125" style="67" customWidth="1"/>
    <col min="5124" max="5124" width="17.85546875" style="67" customWidth="1"/>
    <col min="5125" max="5125" width="18.7109375" style="67" customWidth="1"/>
    <col min="5126" max="5126" width="28" style="67" customWidth="1"/>
    <col min="5127" max="5127" width="22.85546875" style="67" customWidth="1"/>
    <col min="5128" max="5128" width="24.85546875" style="67" customWidth="1"/>
    <col min="5129" max="5376" width="9.140625" style="67"/>
    <col min="5377" max="5377" width="6.85546875" style="67" customWidth="1"/>
    <col min="5378" max="5378" width="55.85546875" style="67" customWidth="1"/>
    <col min="5379" max="5379" width="17.42578125" style="67" customWidth="1"/>
    <col min="5380" max="5380" width="17.85546875" style="67" customWidth="1"/>
    <col min="5381" max="5381" width="18.7109375" style="67" customWidth="1"/>
    <col min="5382" max="5382" width="28" style="67" customWidth="1"/>
    <col min="5383" max="5383" width="22.85546875" style="67" customWidth="1"/>
    <col min="5384" max="5384" width="24.85546875" style="67" customWidth="1"/>
    <col min="5385" max="5632" width="9.140625" style="67"/>
    <col min="5633" max="5633" width="6.85546875" style="67" customWidth="1"/>
    <col min="5634" max="5634" width="55.85546875" style="67" customWidth="1"/>
    <col min="5635" max="5635" width="17.42578125" style="67" customWidth="1"/>
    <col min="5636" max="5636" width="17.85546875" style="67" customWidth="1"/>
    <col min="5637" max="5637" width="18.7109375" style="67" customWidth="1"/>
    <col min="5638" max="5638" width="28" style="67" customWidth="1"/>
    <col min="5639" max="5639" width="22.85546875" style="67" customWidth="1"/>
    <col min="5640" max="5640" width="24.85546875" style="67" customWidth="1"/>
    <col min="5641" max="5888" width="9.140625" style="67"/>
    <col min="5889" max="5889" width="6.85546875" style="67" customWidth="1"/>
    <col min="5890" max="5890" width="55.85546875" style="67" customWidth="1"/>
    <col min="5891" max="5891" width="17.42578125" style="67" customWidth="1"/>
    <col min="5892" max="5892" width="17.85546875" style="67" customWidth="1"/>
    <col min="5893" max="5893" width="18.7109375" style="67" customWidth="1"/>
    <col min="5894" max="5894" width="28" style="67" customWidth="1"/>
    <col min="5895" max="5895" width="22.85546875" style="67" customWidth="1"/>
    <col min="5896" max="5896" width="24.85546875" style="67" customWidth="1"/>
    <col min="5897" max="6144" width="9.140625" style="67"/>
    <col min="6145" max="6145" width="6.85546875" style="67" customWidth="1"/>
    <col min="6146" max="6146" width="55.85546875" style="67" customWidth="1"/>
    <col min="6147" max="6147" width="17.42578125" style="67" customWidth="1"/>
    <col min="6148" max="6148" width="17.85546875" style="67" customWidth="1"/>
    <col min="6149" max="6149" width="18.7109375" style="67" customWidth="1"/>
    <col min="6150" max="6150" width="28" style="67" customWidth="1"/>
    <col min="6151" max="6151" width="22.85546875" style="67" customWidth="1"/>
    <col min="6152" max="6152" width="24.85546875" style="67" customWidth="1"/>
    <col min="6153" max="6400" width="9.140625" style="67"/>
    <col min="6401" max="6401" width="6.85546875" style="67" customWidth="1"/>
    <col min="6402" max="6402" width="55.85546875" style="67" customWidth="1"/>
    <col min="6403" max="6403" width="17.42578125" style="67" customWidth="1"/>
    <col min="6404" max="6404" width="17.85546875" style="67" customWidth="1"/>
    <col min="6405" max="6405" width="18.7109375" style="67" customWidth="1"/>
    <col min="6406" max="6406" width="28" style="67" customWidth="1"/>
    <col min="6407" max="6407" width="22.85546875" style="67" customWidth="1"/>
    <col min="6408" max="6408" width="24.85546875" style="67" customWidth="1"/>
    <col min="6409" max="6656" width="9.140625" style="67"/>
    <col min="6657" max="6657" width="6.85546875" style="67" customWidth="1"/>
    <col min="6658" max="6658" width="55.85546875" style="67" customWidth="1"/>
    <col min="6659" max="6659" width="17.42578125" style="67" customWidth="1"/>
    <col min="6660" max="6660" width="17.85546875" style="67" customWidth="1"/>
    <col min="6661" max="6661" width="18.7109375" style="67" customWidth="1"/>
    <col min="6662" max="6662" width="28" style="67" customWidth="1"/>
    <col min="6663" max="6663" width="22.85546875" style="67" customWidth="1"/>
    <col min="6664" max="6664" width="24.85546875" style="67" customWidth="1"/>
    <col min="6665" max="6912" width="9.140625" style="67"/>
    <col min="6913" max="6913" width="6.85546875" style="67" customWidth="1"/>
    <col min="6914" max="6914" width="55.85546875" style="67" customWidth="1"/>
    <col min="6915" max="6915" width="17.42578125" style="67" customWidth="1"/>
    <col min="6916" max="6916" width="17.85546875" style="67" customWidth="1"/>
    <col min="6917" max="6917" width="18.7109375" style="67" customWidth="1"/>
    <col min="6918" max="6918" width="28" style="67" customWidth="1"/>
    <col min="6919" max="6919" width="22.85546875" style="67" customWidth="1"/>
    <col min="6920" max="6920" width="24.85546875" style="67" customWidth="1"/>
    <col min="6921" max="7168" width="9.140625" style="67"/>
    <col min="7169" max="7169" width="6.85546875" style="67" customWidth="1"/>
    <col min="7170" max="7170" width="55.85546875" style="67" customWidth="1"/>
    <col min="7171" max="7171" width="17.42578125" style="67" customWidth="1"/>
    <col min="7172" max="7172" width="17.85546875" style="67" customWidth="1"/>
    <col min="7173" max="7173" width="18.7109375" style="67" customWidth="1"/>
    <col min="7174" max="7174" width="28" style="67" customWidth="1"/>
    <col min="7175" max="7175" width="22.85546875" style="67" customWidth="1"/>
    <col min="7176" max="7176" width="24.85546875" style="67" customWidth="1"/>
    <col min="7177" max="7424" width="9.140625" style="67"/>
    <col min="7425" max="7425" width="6.85546875" style="67" customWidth="1"/>
    <col min="7426" max="7426" width="55.85546875" style="67" customWidth="1"/>
    <col min="7427" max="7427" width="17.42578125" style="67" customWidth="1"/>
    <col min="7428" max="7428" width="17.85546875" style="67" customWidth="1"/>
    <col min="7429" max="7429" width="18.7109375" style="67" customWidth="1"/>
    <col min="7430" max="7430" width="28" style="67" customWidth="1"/>
    <col min="7431" max="7431" width="22.85546875" style="67" customWidth="1"/>
    <col min="7432" max="7432" width="24.85546875" style="67" customWidth="1"/>
    <col min="7433" max="7680" width="9.140625" style="67"/>
    <col min="7681" max="7681" width="6.85546875" style="67" customWidth="1"/>
    <col min="7682" max="7682" width="55.85546875" style="67" customWidth="1"/>
    <col min="7683" max="7683" width="17.42578125" style="67" customWidth="1"/>
    <col min="7684" max="7684" width="17.85546875" style="67" customWidth="1"/>
    <col min="7685" max="7685" width="18.7109375" style="67" customWidth="1"/>
    <col min="7686" max="7686" width="28" style="67" customWidth="1"/>
    <col min="7687" max="7687" width="22.85546875" style="67" customWidth="1"/>
    <col min="7688" max="7688" width="24.85546875" style="67" customWidth="1"/>
    <col min="7689" max="7936" width="9.140625" style="67"/>
    <col min="7937" max="7937" width="6.85546875" style="67" customWidth="1"/>
    <col min="7938" max="7938" width="55.85546875" style="67" customWidth="1"/>
    <col min="7939" max="7939" width="17.42578125" style="67" customWidth="1"/>
    <col min="7940" max="7940" width="17.85546875" style="67" customWidth="1"/>
    <col min="7941" max="7941" width="18.7109375" style="67" customWidth="1"/>
    <col min="7942" max="7942" width="28" style="67" customWidth="1"/>
    <col min="7943" max="7943" width="22.85546875" style="67" customWidth="1"/>
    <col min="7944" max="7944" width="24.85546875" style="67" customWidth="1"/>
    <col min="7945" max="8192" width="9.140625" style="67"/>
    <col min="8193" max="8193" width="6.85546875" style="67" customWidth="1"/>
    <col min="8194" max="8194" width="55.85546875" style="67" customWidth="1"/>
    <col min="8195" max="8195" width="17.42578125" style="67" customWidth="1"/>
    <col min="8196" max="8196" width="17.85546875" style="67" customWidth="1"/>
    <col min="8197" max="8197" width="18.7109375" style="67" customWidth="1"/>
    <col min="8198" max="8198" width="28" style="67" customWidth="1"/>
    <col min="8199" max="8199" width="22.85546875" style="67" customWidth="1"/>
    <col min="8200" max="8200" width="24.85546875" style="67" customWidth="1"/>
    <col min="8201" max="8448" width="9.140625" style="67"/>
    <col min="8449" max="8449" width="6.85546875" style="67" customWidth="1"/>
    <col min="8450" max="8450" width="55.85546875" style="67" customWidth="1"/>
    <col min="8451" max="8451" width="17.42578125" style="67" customWidth="1"/>
    <col min="8452" max="8452" width="17.85546875" style="67" customWidth="1"/>
    <col min="8453" max="8453" width="18.7109375" style="67" customWidth="1"/>
    <col min="8454" max="8454" width="28" style="67" customWidth="1"/>
    <col min="8455" max="8455" width="22.85546875" style="67" customWidth="1"/>
    <col min="8456" max="8456" width="24.85546875" style="67" customWidth="1"/>
    <col min="8457" max="8704" width="9.140625" style="67"/>
    <col min="8705" max="8705" width="6.85546875" style="67" customWidth="1"/>
    <col min="8706" max="8706" width="55.85546875" style="67" customWidth="1"/>
    <col min="8707" max="8707" width="17.42578125" style="67" customWidth="1"/>
    <col min="8708" max="8708" width="17.85546875" style="67" customWidth="1"/>
    <col min="8709" max="8709" width="18.7109375" style="67" customWidth="1"/>
    <col min="8710" max="8710" width="28" style="67" customWidth="1"/>
    <col min="8711" max="8711" width="22.85546875" style="67" customWidth="1"/>
    <col min="8712" max="8712" width="24.85546875" style="67" customWidth="1"/>
    <col min="8713" max="8960" width="9.140625" style="67"/>
    <col min="8961" max="8961" width="6.85546875" style="67" customWidth="1"/>
    <col min="8962" max="8962" width="55.85546875" style="67" customWidth="1"/>
    <col min="8963" max="8963" width="17.42578125" style="67" customWidth="1"/>
    <col min="8964" max="8964" width="17.85546875" style="67" customWidth="1"/>
    <col min="8965" max="8965" width="18.7109375" style="67" customWidth="1"/>
    <col min="8966" max="8966" width="28" style="67" customWidth="1"/>
    <col min="8967" max="8967" width="22.85546875" style="67" customWidth="1"/>
    <col min="8968" max="8968" width="24.85546875" style="67" customWidth="1"/>
    <col min="8969" max="9216" width="9.140625" style="67"/>
    <col min="9217" max="9217" width="6.85546875" style="67" customWidth="1"/>
    <col min="9218" max="9218" width="55.85546875" style="67" customWidth="1"/>
    <col min="9219" max="9219" width="17.42578125" style="67" customWidth="1"/>
    <col min="9220" max="9220" width="17.85546875" style="67" customWidth="1"/>
    <col min="9221" max="9221" width="18.7109375" style="67" customWidth="1"/>
    <col min="9222" max="9222" width="28" style="67" customWidth="1"/>
    <col min="9223" max="9223" width="22.85546875" style="67" customWidth="1"/>
    <col min="9224" max="9224" width="24.85546875" style="67" customWidth="1"/>
    <col min="9225" max="9472" width="9.140625" style="67"/>
    <col min="9473" max="9473" width="6.85546875" style="67" customWidth="1"/>
    <col min="9474" max="9474" width="55.85546875" style="67" customWidth="1"/>
    <col min="9475" max="9475" width="17.42578125" style="67" customWidth="1"/>
    <col min="9476" max="9476" width="17.85546875" style="67" customWidth="1"/>
    <col min="9477" max="9477" width="18.7109375" style="67" customWidth="1"/>
    <col min="9478" max="9478" width="28" style="67" customWidth="1"/>
    <col min="9479" max="9479" width="22.85546875" style="67" customWidth="1"/>
    <col min="9480" max="9480" width="24.85546875" style="67" customWidth="1"/>
    <col min="9481" max="9728" width="9.140625" style="67"/>
    <col min="9729" max="9729" width="6.85546875" style="67" customWidth="1"/>
    <col min="9730" max="9730" width="55.85546875" style="67" customWidth="1"/>
    <col min="9731" max="9731" width="17.42578125" style="67" customWidth="1"/>
    <col min="9732" max="9732" width="17.85546875" style="67" customWidth="1"/>
    <col min="9733" max="9733" width="18.7109375" style="67" customWidth="1"/>
    <col min="9734" max="9734" width="28" style="67" customWidth="1"/>
    <col min="9735" max="9735" width="22.85546875" style="67" customWidth="1"/>
    <col min="9736" max="9736" width="24.85546875" style="67" customWidth="1"/>
    <col min="9737" max="9984" width="9.140625" style="67"/>
    <col min="9985" max="9985" width="6.85546875" style="67" customWidth="1"/>
    <col min="9986" max="9986" width="55.85546875" style="67" customWidth="1"/>
    <col min="9987" max="9987" width="17.42578125" style="67" customWidth="1"/>
    <col min="9988" max="9988" width="17.85546875" style="67" customWidth="1"/>
    <col min="9989" max="9989" width="18.7109375" style="67" customWidth="1"/>
    <col min="9990" max="9990" width="28" style="67" customWidth="1"/>
    <col min="9991" max="9991" width="22.85546875" style="67" customWidth="1"/>
    <col min="9992" max="9992" width="24.85546875" style="67" customWidth="1"/>
    <col min="9993" max="10240" width="9.140625" style="67"/>
    <col min="10241" max="10241" width="6.85546875" style="67" customWidth="1"/>
    <col min="10242" max="10242" width="55.85546875" style="67" customWidth="1"/>
    <col min="10243" max="10243" width="17.42578125" style="67" customWidth="1"/>
    <col min="10244" max="10244" width="17.85546875" style="67" customWidth="1"/>
    <col min="10245" max="10245" width="18.7109375" style="67" customWidth="1"/>
    <col min="10246" max="10246" width="28" style="67" customWidth="1"/>
    <col min="10247" max="10247" width="22.85546875" style="67" customWidth="1"/>
    <col min="10248" max="10248" width="24.85546875" style="67" customWidth="1"/>
    <col min="10249" max="10496" width="9.140625" style="67"/>
    <col min="10497" max="10497" width="6.85546875" style="67" customWidth="1"/>
    <col min="10498" max="10498" width="55.85546875" style="67" customWidth="1"/>
    <col min="10499" max="10499" width="17.42578125" style="67" customWidth="1"/>
    <col min="10500" max="10500" width="17.85546875" style="67" customWidth="1"/>
    <col min="10501" max="10501" width="18.7109375" style="67" customWidth="1"/>
    <col min="10502" max="10502" width="28" style="67" customWidth="1"/>
    <col min="10503" max="10503" width="22.85546875" style="67" customWidth="1"/>
    <col min="10504" max="10504" width="24.85546875" style="67" customWidth="1"/>
    <col min="10505" max="10752" width="9.140625" style="67"/>
    <col min="10753" max="10753" width="6.85546875" style="67" customWidth="1"/>
    <col min="10754" max="10754" width="55.85546875" style="67" customWidth="1"/>
    <col min="10755" max="10755" width="17.42578125" style="67" customWidth="1"/>
    <col min="10756" max="10756" width="17.85546875" style="67" customWidth="1"/>
    <col min="10757" max="10757" width="18.7109375" style="67" customWidth="1"/>
    <col min="10758" max="10758" width="28" style="67" customWidth="1"/>
    <col min="10759" max="10759" width="22.85546875" style="67" customWidth="1"/>
    <col min="10760" max="10760" width="24.85546875" style="67" customWidth="1"/>
    <col min="10761" max="11008" width="9.140625" style="67"/>
    <col min="11009" max="11009" width="6.85546875" style="67" customWidth="1"/>
    <col min="11010" max="11010" width="55.85546875" style="67" customWidth="1"/>
    <col min="11011" max="11011" width="17.42578125" style="67" customWidth="1"/>
    <col min="11012" max="11012" width="17.85546875" style="67" customWidth="1"/>
    <col min="11013" max="11013" width="18.7109375" style="67" customWidth="1"/>
    <col min="11014" max="11014" width="28" style="67" customWidth="1"/>
    <col min="11015" max="11015" width="22.85546875" style="67" customWidth="1"/>
    <col min="11016" max="11016" width="24.85546875" style="67" customWidth="1"/>
    <col min="11017" max="11264" width="9.140625" style="67"/>
    <col min="11265" max="11265" width="6.85546875" style="67" customWidth="1"/>
    <col min="11266" max="11266" width="55.85546875" style="67" customWidth="1"/>
    <col min="11267" max="11267" width="17.42578125" style="67" customWidth="1"/>
    <col min="11268" max="11268" width="17.85546875" style="67" customWidth="1"/>
    <col min="11269" max="11269" width="18.7109375" style="67" customWidth="1"/>
    <col min="11270" max="11270" width="28" style="67" customWidth="1"/>
    <col min="11271" max="11271" width="22.85546875" style="67" customWidth="1"/>
    <col min="11272" max="11272" width="24.85546875" style="67" customWidth="1"/>
    <col min="11273" max="11520" width="9.140625" style="67"/>
    <col min="11521" max="11521" width="6.85546875" style="67" customWidth="1"/>
    <col min="11522" max="11522" width="55.85546875" style="67" customWidth="1"/>
    <col min="11523" max="11523" width="17.42578125" style="67" customWidth="1"/>
    <col min="11524" max="11524" width="17.85546875" style="67" customWidth="1"/>
    <col min="11525" max="11525" width="18.7109375" style="67" customWidth="1"/>
    <col min="11526" max="11526" width="28" style="67" customWidth="1"/>
    <col min="11527" max="11527" width="22.85546875" style="67" customWidth="1"/>
    <col min="11528" max="11528" width="24.85546875" style="67" customWidth="1"/>
    <col min="11529" max="11776" width="9.140625" style="67"/>
    <col min="11777" max="11777" width="6.85546875" style="67" customWidth="1"/>
    <col min="11778" max="11778" width="55.85546875" style="67" customWidth="1"/>
    <col min="11779" max="11779" width="17.42578125" style="67" customWidth="1"/>
    <col min="11780" max="11780" width="17.85546875" style="67" customWidth="1"/>
    <col min="11781" max="11781" width="18.7109375" style="67" customWidth="1"/>
    <col min="11782" max="11782" width="28" style="67" customWidth="1"/>
    <col min="11783" max="11783" width="22.85546875" style="67" customWidth="1"/>
    <col min="11784" max="11784" width="24.85546875" style="67" customWidth="1"/>
    <col min="11785" max="12032" width="9.140625" style="67"/>
    <col min="12033" max="12033" width="6.85546875" style="67" customWidth="1"/>
    <col min="12034" max="12034" width="55.85546875" style="67" customWidth="1"/>
    <col min="12035" max="12035" width="17.42578125" style="67" customWidth="1"/>
    <col min="12036" max="12036" width="17.85546875" style="67" customWidth="1"/>
    <col min="12037" max="12037" width="18.7109375" style="67" customWidth="1"/>
    <col min="12038" max="12038" width="28" style="67" customWidth="1"/>
    <col min="12039" max="12039" width="22.85546875" style="67" customWidth="1"/>
    <col min="12040" max="12040" width="24.85546875" style="67" customWidth="1"/>
    <col min="12041" max="12288" width="9.140625" style="67"/>
    <col min="12289" max="12289" width="6.85546875" style="67" customWidth="1"/>
    <col min="12290" max="12290" width="55.85546875" style="67" customWidth="1"/>
    <col min="12291" max="12291" width="17.42578125" style="67" customWidth="1"/>
    <col min="12292" max="12292" width="17.85546875" style="67" customWidth="1"/>
    <col min="12293" max="12293" width="18.7109375" style="67" customWidth="1"/>
    <col min="12294" max="12294" width="28" style="67" customWidth="1"/>
    <col min="12295" max="12295" width="22.85546875" style="67" customWidth="1"/>
    <col min="12296" max="12296" width="24.85546875" style="67" customWidth="1"/>
    <col min="12297" max="12544" width="9.140625" style="67"/>
    <col min="12545" max="12545" width="6.85546875" style="67" customWidth="1"/>
    <col min="12546" max="12546" width="55.85546875" style="67" customWidth="1"/>
    <col min="12547" max="12547" width="17.42578125" style="67" customWidth="1"/>
    <col min="12548" max="12548" width="17.85546875" style="67" customWidth="1"/>
    <col min="12549" max="12549" width="18.7109375" style="67" customWidth="1"/>
    <col min="12550" max="12550" width="28" style="67" customWidth="1"/>
    <col min="12551" max="12551" width="22.85546875" style="67" customWidth="1"/>
    <col min="12552" max="12552" width="24.85546875" style="67" customWidth="1"/>
    <col min="12553" max="12800" width="9.140625" style="67"/>
    <col min="12801" max="12801" width="6.85546875" style="67" customWidth="1"/>
    <col min="12802" max="12802" width="55.85546875" style="67" customWidth="1"/>
    <col min="12803" max="12803" width="17.42578125" style="67" customWidth="1"/>
    <col min="12804" max="12804" width="17.85546875" style="67" customWidth="1"/>
    <col min="12805" max="12805" width="18.7109375" style="67" customWidth="1"/>
    <col min="12806" max="12806" width="28" style="67" customWidth="1"/>
    <col min="12807" max="12807" width="22.85546875" style="67" customWidth="1"/>
    <col min="12808" max="12808" width="24.85546875" style="67" customWidth="1"/>
    <col min="12809" max="13056" width="9.140625" style="67"/>
    <col min="13057" max="13057" width="6.85546875" style="67" customWidth="1"/>
    <col min="13058" max="13058" width="55.85546875" style="67" customWidth="1"/>
    <col min="13059" max="13059" width="17.42578125" style="67" customWidth="1"/>
    <col min="13060" max="13060" width="17.85546875" style="67" customWidth="1"/>
    <col min="13061" max="13061" width="18.7109375" style="67" customWidth="1"/>
    <col min="13062" max="13062" width="28" style="67" customWidth="1"/>
    <col min="13063" max="13063" width="22.85546875" style="67" customWidth="1"/>
    <col min="13064" max="13064" width="24.85546875" style="67" customWidth="1"/>
    <col min="13065" max="13312" width="9.140625" style="67"/>
    <col min="13313" max="13313" width="6.85546875" style="67" customWidth="1"/>
    <col min="13314" max="13314" width="55.85546875" style="67" customWidth="1"/>
    <col min="13315" max="13315" width="17.42578125" style="67" customWidth="1"/>
    <col min="13316" max="13316" width="17.85546875" style="67" customWidth="1"/>
    <col min="13317" max="13317" width="18.7109375" style="67" customWidth="1"/>
    <col min="13318" max="13318" width="28" style="67" customWidth="1"/>
    <col min="13319" max="13319" width="22.85546875" style="67" customWidth="1"/>
    <col min="13320" max="13320" width="24.85546875" style="67" customWidth="1"/>
    <col min="13321" max="13568" width="9.140625" style="67"/>
    <col min="13569" max="13569" width="6.85546875" style="67" customWidth="1"/>
    <col min="13570" max="13570" width="55.85546875" style="67" customWidth="1"/>
    <col min="13571" max="13571" width="17.42578125" style="67" customWidth="1"/>
    <col min="13572" max="13572" width="17.85546875" style="67" customWidth="1"/>
    <col min="13573" max="13573" width="18.7109375" style="67" customWidth="1"/>
    <col min="13574" max="13574" width="28" style="67" customWidth="1"/>
    <col min="13575" max="13575" width="22.85546875" style="67" customWidth="1"/>
    <col min="13576" max="13576" width="24.85546875" style="67" customWidth="1"/>
    <col min="13577" max="13824" width="9.140625" style="67"/>
    <col min="13825" max="13825" width="6.85546875" style="67" customWidth="1"/>
    <col min="13826" max="13826" width="55.85546875" style="67" customWidth="1"/>
    <col min="13827" max="13827" width="17.42578125" style="67" customWidth="1"/>
    <col min="13828" max="13828" width="17.85546875" style="67" customWidth="1"/>
    <col min="13829" max="13829" width="18.7109375" style="67" customWidth="1"/>
    <col min="13830" max="13830" width="28" style="67" customWidth="1"/>
    <col min="13831" max="13831" width="22.85546875" style="67" customWidth="1"/>
    <col min="13832" max="13832" width="24.85546875" style="67" customWidth="1"/>
    <col min="13833" max="14080" width="9.140625" style="67"/>
    <col min="14081" max="14081" width="6.85546875" style="67" customWidth="1"/>
    <col min="14082" max="14082" width="55.85546875" style="67" customWidth="1"/>
    <col min="14083" max="14083" width="17.42578125" style="67" customWidth="1"/>
    <col min="14084" max="14084" width="17.85546875" style="67" customWidth="1"/>
    <col min="14085" max="14085" width="18.7109375" style="67" customWidth="1"/>
    <col min="14086" max="14086" width="28" style="67" customWidth="1"/>
    <col min="14087" max="14087" width="22.85546875" style="67" customWidth="1"/>
    <col min="14088" max="14088" width="24.85546875" style="67" customWidth="1"/>
    <col min="14089" max="14336" width="9.140625" style="67"/>
    <col min="14337" max="14337" width="6.85546875" style="67" customWidth="1"/>
    <col min="14338" max="14338" width="55.85546875" style="67" customWidth="1"/>
    <col min="14339" max="14339" width="17.42578125" style="67" customWidth="1"/>
    <col min="14340" max="14340" width="17.85546875" style="67" customWidth="1"/>
    <col min="14341" max="14341" width="18.7109375" style="67" customWidth="1"/>
    <col min="14342" max="14342" width="28" style="67" customWidth="1"/>
    <col min="14343" max="14343" width="22.85546875" style="67" customWidth="1"/>
    <col min="14344" max="14344" width="24.85546875" style="67" customWidth="1"/>
    <col min="14345" max="14592" width="9.140625" style="67"/>
    <col min="14593" max="14593" width="6.85546875" style="67" customWidth="1"/>
    <col min="14594" max="14594" width="55.85546875" style="67" customWidth="1"/>
    <col min="14595" max="14595" width="17.42578125" style="67" customWidth="1"/>
    <col min="14596" max="14596" width="17.85546875" style="67" customWidth="1"/>
    <col min="14597" max="14597" width="18.7109375" style="67" customWidth="1"/>
    <col min="14598" max="14598" width="28" style="67" customWidth="1"/>
    <col min="14599" max="14599" width="22.85546875" style="67" customWidth="1"/>
    <col min="14600" max="14600" width="24.85546875" style="67" customWidth="1"/>
    <col min="14601" max="14848" width="9.140625" style="67"/>
    <col min="14849" max="14849" width="6.85546875" style="67" customWidth="1"/>
    <col min="14850" max="14850" width="55.85546875" style="67" customWidth="1"/>
    <col min="14851" max="14851" width="17.42578125" style="67" customWidth="1"/>
    <col min="14852" max="14852" width="17.85546875" style="67" customWidth="1"/>
    <col min="14853" max="14853" width="18.7109375" style="67" customWidth="1"/>
    <col min="14854" max="14854" width="28" style="67" customWidth="1"/>
    <col min="14855" max="14855" width="22.85546875" style="67" customWidth="1"/>
    <col min="14856" max="14856" width="24.85546875" style="67" customWidth="1"/>
    <col min="14857" max="15104" width="9.140625" style="67"/>
    <col min="15105" max="15105" width="6.85546875" style="67" customWidth="1"/>
    <col min="15106" max="15106" width="55.85546875" style="67" customWidth="1"/>
    <col min="15107" max="15107" width="17.42578125" style="67" customWidth="1"/>
    <col min="15108" max="15108" width="17.85546875" style="67" customWidth="1"/>
    <col min="15109" max="15109" width="18.7109375" style="67" customWidth="1"/>
    <col min="15110" max="15110" width="28" style="67" customWidth="1"/>
    <col min="15111" max="15111" width="22.85546875" style="67" customWidth="1"/>
    <col min="15112" max="15112" width="24.85546875" style="67" customWidth="1"/>
    <col min="15113" max="15360" width="9.140625" style="67"/>
    <col min="15361" max="15361" width="6.85546875" style="67" customWidth="1"/>
    <col min="15362" max="15362" width="55.85546875" style="67" customWidth="1"/>
    <col min="15363" max="15363" width="17.42578125" style="67" customWidth="1"/>
    <col min="15364" max="15364" width="17.85546875" style="67" customWidth="1"/>
    <col min="15365" max="15365" width="18.7109375" style="67" customWidth="1"/>
    <col min="15366" max="15366" width="28" style="67" customWidth="1"/>
    <col min="15367" max="15367" width="22.85546875" style="67" customWidth="1"/>
    <col min="15368" max="15368" width="24.85546875" style="67" customWidth="1"/>
    <col min="15369" max="15616" width="9.140625" style="67"/>
    <col min="15617" max="15617" width="6.85546875" style="67" customWidth="1"/>
    <col min="15618" max="15618" width="55.85546875" style="67" customWidth="1"/>
    <col min="15619" max="15619" width="17.42578125" style="67" customWidth="1"/>
    <col min="15620" max="15620" width="17.85546875" style="67" customWidth="1"/>
    <col min="15621" max="15621" width="18.7109375" style="67" customWidth="1"/>
    <col min="15622" max="15622" width="28" style="67" customWidth="1"/>
    <col min="15623" max="15623" width="22.85546875" style="67" customWidth="1"/>
    <col min="15624" max="15624" width="24.85546875" style="67" customWidth="1"/>
    <col min="15625" max="15872" width="9.140625" style="67"/>
    <col min="15873" max="15873" width="6.85546875" style="67" customWidth="1"/>
    <col min="15874" max="15874" width="55.85546875" style="67" customWidth="1"/>
    <col min="15875" max="15875" width="17.42578125" style="67" customWidth="1"/>
    <col min="15876" max="15876" width="17.85546875" style="67" customWidth="1"/>
    <col min="15877" max="15877" width="18.7109375" style="67" customWidth="1"/>
    <col min="15878" max="15878" width="28" style="67" customWidth="1"/>
    <col min="15879" max="15879" width="22.85546875" style="67" customWidth="1"/>
    <col min="15880" max="15880" width="24.85546875" style="67" customWidth="1"/>
    <col min="15881" max="16128" width="9.140625" style="67"/>
    <col min="16129" max="16129" width="6.85546875" style="67" customWidth="1"/>
    <col min="16130" max="16130" width="55.85546875" style="67" customWidth="1"/>
    <col min="16131" max="16131" width="17.42578125" style="67" customWidth="1"/>
    <col min="16132" max="16132" width="17.85546875" style="67" customWidth="1"/>
    <col min="16133" max="16133" width="18.7109375" style="67" customWidth="1"/>
    <col min="16134" max="16134" width="28" style="67" customWidth="1"/>
    <col min="16135" max="16135" width="22.85546875" style="67" customWidth="1"/>
    <col min="16136" max="16136" width="24.85546875" style="67" customWidth="1"/>
    <col min="16137" max="16384" width="9.140625" style="67"/>
  </cols>
  <sheetData>
    <row r="1" spans="1:8" s="34" customFormat="1" ht="36" customHeight="1" x14ac:dyDescent="0.25">
      <c r="B1" s="1025" t="s">
        <v>1585</v>
      </c>
      <c r="C1" s="1025"/>
      <c r="D1" s="1025"/>
      <c r="E1" s="1025"/>
      <c r="F1" s="36"/>
      <c r="G1" s="32"/>
      <c r="H1" s="35"/>
    </row>
    <row r="2" spans="1:8" s="34" customFormat="1" ht="26.25" customHeight="1" x14ac:dyDescent="0.25">
      <c r="B2" s="1025" t="s">
        <v>1579</v>
      </c>
      <c r="C2" s="1025"/>
      <c r="D2" s="1025"/>
      <c r="E2" s="1025"/>
      <c r="F2" s="36"/>
      <c r="G2" s="32"/>
      <c r="H2" s="35"/>
    </row>
    <row r="3" spans="1:8" ht="11.25" customHeight="1" x14ac:dyDescent="0.25">
      <c r="A3" s="68"/>
      <c r="B3" s="68"/>
      <c r="C3" s="68"/>
      <c r="D3" s="68"/>
      <c r="E3" s="68"/>
      <c r="G3" s="68"/>
      <c r="H3" s="68"/>
    </row>
    <row r="4" spans="1:8" ht="35.25" customHeight="1" x14ac:dyDescent="0.35">
      <c r="A4" s="1111" t="s">
        <v>1580</v>
      </c>
      <c r="B4" s="1111"/>
      <c r="C4" s="1111"/>
      <c r="D4" s="1111"/>
      <c r="E4" s="1111"/>
    </row>
    <row r="5" spans="1:8" ht="30" customHeight="1" x14ac:dyDescent="0.3">
      <c r="A5" s="1058" t="s">
        <v>5681</v>
      </c>
      <c r="B5" s="1058"/>
      <c r="C5" s="1058"/>
      <c r="D5" s="1058"/>
      <c r="E5" s="1058"/>
    </row>
    <row r="6" spans="1:8" ht="22.5" customHeight="1" x14ac:dyDescent="0.25">
      <c r="A6" s="95"/>
      <c r="B6" s="95"/>
      <c r="C6" s="95"/>
      <c r="D6" s="95"/>
      <c r="E6" s="95"/>
      <c r="G6" s="95"/>
      <c r="H6" s="95"/>
    </row>
    <row r="7" spans="1:8" s="75" customFormat="1" ht="27.75" customHeight="1" x14ac:dyDescent="0.25">
      <c r="A7" s="1027" t="s">
        <v>2</v>
      </c>
      <c r="B7" s="1027" t="s">
        <v>1581</v>
      </c>
      <c r="C7" s="1112" t="s">
        <v>550</v>
      </c>
      <c r="D7" s="1112"/>
      <c r="E7" s="1112"/>
      <c r="G7" s="1028" t="s">
        <v>1051</v>
      </c>
      <c r="H7" s="1030"/>
    </row>
    <row r="8" spans="1:8" s="75" customFormat="1" ht="82.5" customHeight="1" x14ac:dyDescent="0.25">
      <c r="A8" s="1027"/>
      <c r="B8" s="1027"/>
      <c r="C8" s="773" t="s">
        <v>5373</v>
      </c>
      <c r="D8" s="773" t="s">
        <v>5417</v>
      </c>
      <c r="E8" s="773" t="s">
        <v>5352</v>
      </c>
      <c r="G8" s="773" t="s">
        <v>1054</v>
      </c>
      <c r="H8" s="773" t="s">
        <v>469</v>
      </c>
    </row>
    <row r="9" spans="1:8" s="75" customFormat="1" ht="42" customHeight="1" x14ac:dyDescent="0.25">
      <c r="A9" s="762" t="s">
        <v>470</v>
      </c>
      <c r="B9" s="137" t="s">
        <v>5280</v>
      </c>
      <c r="C9" s="188">
        <f>SUM(C10:C12)</f>
        <v>4890000</v>
      </c>
      <c r="D9" s="188">
        <f>SUM(D10:D12)</f>
        <v>2690000</v>
      </c>
      <c r="E9" s="188"/>
      <c r="G9" s="188">
        <f>SUM(G10:G12)</f>
        <v>7642000</v>
      </c>
      <c r="H9" s="188">
        <f>SUM(H10:H12)</f>
        <v>19642000</v>
      </c>
    </row>
    <row r="10" spans="1:8" s="75" customFormat="1" ht="42.75" customHeight="1" x14ac:dyDescent="0.25">
      <c r="A10" s="189">
        <v>1</v>
      </c>
      <c r="B10" s="76" t="s">
        <v>1582</v>
      </c>
      <c r="C10" s="190">
        <v>2690000</v>
      </c>
      <c r="D10" s="190">
        <v>2690000</v>
      </c>
      <c r="E10" s="190"/>
      <c r="F10" s="191" t="s">
        <v>1478</v>
      </c>
      <c r="G10" s="190">
        <v>2642000</v>
      </c>
      <c r="H10" s="190">
        <v>2642000</v>
      </c>
    </row>
    <row r="11" spans="1:8" s="75" customFormat="1" ht="36" customHeight="1" x14ac:dyDescent="0.25">
      <c r="A11" s="189">
        <v>2</v>
      </c>
      <c r="B11" s="192" t="s">
        <v>1583</v>
      </c>
      <c r="C11" s="190"/>
      <c r="D11" s="190"/>
      <c r="E11" s="190">
        <v>2000000</v>
      </c>
      <c r="G11" s="190">
        <v>2000000</v>
      </c>
      <c r="H11" s="190">
        <v>2000000</v>
      </c>
    </row>
    <row r="12" spans="1:8" s="75" customFormat="1" ht="36" customHeight="1" x14ac:dyDescent="0.25">
      <c r="A12" s="189">
        <v>3</v>
      </c>
      <c r="B12" s="192" t="s">
        <v>5281</v>
      </c>
      <c r="C12" s="190">
        <v>2200000</v>
      </c>
      <c r="D12" s="190"/>
      <c r="E12" s="190"/>
      <c r="G12" s="190">
        <v>3000000</v>
      </c>
      <c r="H12" s="190">
        <v>15000000</v>
      </c>
    </row>
    <row r="13" spans="1:8" s="75" customFormat="1" ht="42" customHeight="1" x14ac:dyDescent="0.25">
      <c r="A13" s="762" t="s">
        <v>515</v>
      </c>
      <c r="B13" s="137" t="s">
        <v>5282</v>
      </c>
      <c r="C13" s="193">
        <f>SUM(C14:C17)</f>
        <v>5690000</v>
      </c>
      <c r="D13" s="193">
        <f>SUM(D14:D17)</f>
        <v>2690000</v>
      </c>
      <c r="E13" s="193"/>
      <c r="G13" s="193">
        <f>SUM(G14:G17)</f>
        <v>7842000</v>
      </c>
      <c r="H13" s="193">
        <f>SUM(H14:H17)</f>
        <v>7842000</v>
      </c>
    </row>
    <row r="14" spans="1:8" s="75" customFormat="1" ht="42.75" customHeight="1" x14ac:dyDescent="0.25">
      <c r="A14" s="189">
        <v>1</v>
      </c>
      <c r="B14" s="76" t="s">
        <v>1582</v>
      </c>
      <c r="C14" s="190">
        <v>2690000</v>
      </c>
      <c r="D14" s="190">
        <v>2690000</v>
      </c>
      <c r="E14" s="190"/>
      <c r="G14" s="190">
        <v>2642000</v>
      </c>
      <c r="H14" s="190">
        <v>2642000</v>
      </c>
    </row>
    <row r="15" spans="1:8" s="75" customFormat="1" ht="36" customHeight="1" x14ac:dyDescent="0.25">
      <c r="A15" s="189">
        <v>2</v>
      </c>
      <c r="B15" s="192" t="s">
        <v>1583</v>
      </c>
      <c r="C15" s="190"/>
      <c r="D15" s="190"/>
      <c r="E15" s="190">
        <v>2000000</v>
      </c>
      <c r="G15" s="190">
        <v>2000000</v>
      </c>
      <c r="H15" s="190">
        <v>2000000</v>
      </c>
    </row>
    <row r="16" spans="1:8" s="75" customFormat="1" ht="36" customHeight="1" x14ac:dyDescent="0.25">
      <c r="A16" s="189">
        <v>3</v>
      </c>
      <c r="B16" s="192" t="s">
        <v>5283</v>
      </c>
      <c r="C16" s="190">
        <v>3000000</v>
      </c>
      <c r="D16" s="190"/>
      <c r="E16" s="190">
        <v>5200000</v>
      </c>
      <c r="G16" s="190">
        <v>3000000</v>
      </c>
      <c r="H16" s="190">
        <v>3200000</v>
      </c>
    </row>
    <row r="17" spans="1:19" s="75" customFormat="1" ht="36" customHeight="1" x14ac:dyDescent="0.25">
      <c r="A17" s="189">
        <v>4</v>
      </c>
      <c r="B17" s="192" t="s">
        <v>1584</v>
      </c>
      <c r="C17" s="190"/>
      <c r="D17" s="190"/>
      <c r="E17" s="190">
        <f>E16-C16</f>
        <v>2200000</v>
      </c>
      <c r="G17" s="190">
        <f>H16-G16</f>
        <v>200000</v>
      </c>
      <c r="H17" s="190"/>
    </row>
    <row r="18" spans="1:19" s="75" customFormat="1" ht="42" customHeight="1" x14ac:dyDescent="0.25">
      <c r="A18" s="762" t="s">
        <v>516</v>
      </c>
      <c r="B18" s="137" t="s">
        <v>5284</v>
      </c>
      <c r="C18" s="193">
        <f>SUM(C19:C21)</f>
        <v>5660000</v>
      </c>
      <c r="D18" s="193">
        <f>SUM(D19:D21)</f>
        <v>2690000</v>
      </c>
      <c r="E18" s="193"/>
      <c r="G18" s="193">
        <f>SUM(G19:G21)</f>
        <v>7642000</v>
      </c>
      <c r="H18" s="193">
        <f>SUM(H19:H21)</f>
        <v>7842000</v>
      </c>
    </row>
    <row r="19" spans="1:19" s="75" customFormat="1" ht="42.75" customHeight="1" x14ac:dyDescent="0.25">
      <c r="A19" s="189">
        <v>1</v>
      </c>
      <c r="B19" s="76" t="s">
        <v>1582</v>
      </c>
      <c r="C19" s="190">
        <v>2690000</v>
      </c>
      <c r="D19" s="190">
        <v>2690000</v>
      </c>
      <c r="E19" s="190"/>
      <c r="G19" s="190">
        <v>2642000</v>
      </c>
      <c r="H19" s="190">
        <v>2642000</v>
      </c>
    </row>
    <row r="20" spans="1:19" s="75" customFormat="1" ht="36" customHeight="1" x14ac:dyDescent="0.25">
      <c r="A20" s="189">
        <v>2</v>
      </c>
      <c r="B20" s="192" t="s">
        <v>1583</v>
      </c>
      <c r="C20" s="190"/>
      <c r="D20" s="190"/>
      <c r="E20" s="190">
        <v>2000000</v>
      </c>
      <c r="G20" s="190">
        <v>2000000</v>
      </c>
      <c r="H20" s="190">
        <v>2000000</v>
      </c>
    </row>
    <row r="21" spans="1:19" s="75" customFormat="1" ht="36" customHeight="1" x14ac:dyDescent="0.25">
      <c r="A21" s="268">
        <v>3</v>
      </c>
      <c r="B21" s="183" t="s">
        <v>5289</v>
      </c>
      <c r="C21" s="398">
        <v>2970000</v>
      </c>
      <c r="D21" s="398"/>
      <c r="E21" s="398"/>
      <c r="G21" s="398">
        <v>3000000</v>
      </c>
      <c r="H21" s="398">
        <v>3200000</v>
      </c>
    </row>
    <row r="22" spans="1:19" s="75" customFormat="1" ht="42" customHeight="1" x14ac:dyDescent="0.25">
      <c r="A22" s="762" t="s">
        <v>529</v>
      </c>
      <c r="B22" s="137" t="s">
        <v>4622</v>
      </c>
      <c r="C22" s="193">
        <f>SUM(C23:C26)</f>
        <v>5690000</v>
      </c>
      <c r="D22" s="193">
        <f>SUM(D23:D26)</f>
        <v>2690000</v>
      </c>
      <c r="E22" s="193"/>
      <c r="G22" s="193"/>
      <c r="H22" s="193"/>
    </row>
    <row r="23" spans="1:19" s="75" customFormat="1" ht="42.75" customHeight="1" x14ac:dyDescent="0.25">
      <c r="A23" s="189">
        <v>1</v>
      </c>
      <c r="B23" s="76" t="s">
        <v>1582</v>
      </c>
      <c r="C23" s="190">
        <v>2690000</v>
      </c>
      <c r="D23" s="190">
        <v>2690000</v>
      </c>
      <c r="E23" s="190"/>
      <c r="G23" s="190">
        <v>2642000</v>
      </c>
      <c r="H23" s="190">
        <v>2642000</v>
      </c>
    </row>
    <row r="24" spans="1:19" s="75" customFormat="1" ht="36" customHeight="1" x14ac:dyDescent="0.25">
      <c r="A24" s="189">
        <v>2</v>
      </c>
      <c r="B24" s="192" t="s">
        <v>1583</v>
      </c>
      <c r="C24" s="190"/>
      <c r="D24" s="190"/>
      <c r="E24" s="190">
        <v>2000000</v>
      </c>
      <c r="G24" s="190">
        <v>2000000</v>
      </c>
      <c r="H24" s="190">
        <v>2000000</v>
      </c>
    </row>
    <row r="25" spans="1:19" s="75" customFormat="1" ht="36" customHeight="1" x14ac:dyDescent="0.25">
      <c r="A25" s="189">
        <v>3</v>
      </c>
      <c r="B25" s="192" t="s">
        <v>4621</v>
      </c>
      <c r="C25" s="190">
        <v>3000000</v>
      </c>
      <c r="D25" s="190"/>
      <c r="E25" s="190">
        <v>3500000</v>
      </c>
      <c r="G25" s="190">
        <v>3000000</v>
      </c>
      <c r="H25" s="190">
        <v>3200000</v>
      </c>
    </row>
    <row r="26" spans="1:19" s="75" customFormat="1" ht="36" customHeight="1" x14ac:dyDescent="0.25">
      <c r="A26" s="189">
        <v>4</v>
      </c>
      <c r="B26" s="192" t="s">
        <v>1584</v>
      </c>
      <c r="C26" s="190"/>
      <c r="D26" s="190"/>
      <c r="E26" s="190">
        <f>E25-C25</f>
        <v>500000</v>
      </c>
      <c r="G26" s="190">
        <f>H25-G25</f>
        <v>200000</v>
      </c>
      <c r="H26" s="190"/>
    </row>
    <row r="27" spans="1:19" s="75" customFormat="1" ht="22.5" customHeight="1" x14ac:dyDescent="0.25">
      <c r="A27" s="195"/>
      <c r="B27" s="196"/>
      <c r="C27" s="194"/>
      <c r="D27" s="194"/>
      <c r="E27" s="194"/>
      <c r="G27" s="194"/>
      <c r="H27" s="194"/>
    </row>
    <row r="28" spans="1:19" s="66" customFormat="1" ht="24" customHeight="1" x14ac:dyDescent="0.3">
      <c r="A28" s="155"/>
      <c r="B28" s="628"/>
      <c r="C28" s="1084" t="s">
        <v>5684</v>
      </c>
      <c r="D28" s="1084"/>
      <c r="E28" s="1084"/>
      <c r="F28" s="628"/>
      <c r="G28" s="628"/>
      <c r="H28" s="628"/>
      <c r="I28" s="781"/>
      <c r="J28" s="781"/>
      <c r="K28" s="184"/>
      <c r="L28" s="184"/>
    </row>
    <row r="29" spans="1:19" s="66" customFormat="1" ht="23.25" customHeight="1" x14ac:dyDescent="0.3">
      <c r="A29" s="1006" t="s">
        <v>463</v>
      </c>
      <c r="B29" s="1006"/>
      <c r="C29" s="1006" t="s">
        <v>44</v>
      </c>
      <c r="D29" s="1006"/>
      <c r="E29" s="1006"/>
      <c r="F29" s="754"/>
      <c r="G29" s="754"/>
      <c r="H29" s="754"/>
      <c r="I29" s="781"/>
      <c r="J29" s="781"/>
      <c r="K29" s="184"/>
      <c r="L29" s="184"/>
    </row>
    <row r="30" spans="1:19" s="66" customFormat="1" ht="21" customHeight="1" x14ac:dyDescent="0.3">
      <c r="A30" s="155"/>
      <c r="B30" s="155"/>
      <c r="C30" s="754"/>
      <c r="D30" s="754"/>
      <c r="E30" s="754"/>
      <c r="F30" s="754"/>
      <c r="G30" s="754"/>
      <c r="H30" s="271"/>
      <c r="I30" s="89"/>
      <c r="J30" s="89"/>
      <c r="M30" s="629"/>
      <c r="N30" s="630"/>
    </row>
    <row r="31" spans="1:19" s="32" customFormat="1" ht="24" customHeight="1" x14ac:dyDescent="0.3">
      <c r="A31" s="179"/>
      <c r="B31" s="155"/>
      <c r="C31" s="754"/>
      <c r="D31" s="754"/>
      <c r="E31" s="754"/>
      <c r="F31" s="754"/>
      <c r="G31" s="754"/>
      <c r="H31" s="754"/>
      <c r="I31" s="760"/>
      <c r="J31" s="760"/>
      <c r="K31" s="187"/>
      <c r="L31" s="187"/>
      <c r="M31" s="629"/>
      <c r="N31" s="631"/>
      <c r="O31" s="66"/>
      <c r="P31" s="66"/>
      <c r="Q31" s="66"/>
      <c r="R31" s="66"/>
      <c r="S31" s="66"/>
    </row>
    <row r="32" spans="1:19" ht="18.75" x14ac:dyDescent="0.3">
      <c r="A32" s="155"/>
      <c r="B32" s="155"/>
      <c r="C32" s="754"/>
      <c r="D32" s="754"/>
      <c r="E32" s="754"/>
      <c r="F32" s="754"/>
      <c r="G32" s="754"/>
      <c r="H32" s="271"/>
      <c r="I32" s="71"/>
      <c r="J32" s="71"/>
      <c r="M32" s="629"/>
      <c r="N32" s="630"/>
    </row>
    <row r="33" spans="1:10" ht="23.25" customHeight="1" x14ac:dyDescent="0.3">
      <c r="A33" s="1006" t="s">
        <v>431</v>
      </c>
      <c r="B33" s="1006"/>
      <c r="C33" s="1006" t="s">
        <v>5177</v>
      </c>
      <c r="D33" s="1006"/>
      <c r="E33" s="1006"/>
      <c r="F33" s="754"/>
      <c r="G33" s="754"/>
      <c r="H33" s="754"/>
      <c r="I33" s="71"/>
      <c r="J33" s="71"/>
    </row>
  </sheetData>
  <autoFilter ref="A8:S26"/>
  <mergeCells count="13">
    <mergeCell ref="G7:H7"/>
    <mergeCell ref="C28:E28"/>
    <mergeCell ref="A29:B29"/>
    <mergeCell ref="C29:E29"/>
    <mergeCell ref="A33:B33"/>
    <mergeCell ref="C33:E33"/>
    <mergeCell ref="B1:E1"/>
    <mergeCell ref="B2:E2"/>
    <mergeCell ref="A4:E4"/>
    <mergeCell ref="A5:E5"/>
    <mergeCell ref="A7:A8"/>
    <mergeCell ref="B7:B8"/>
    <mergeCell ref="C7:E7"/>
  </mergeCells>
  <pageMargins left="0.2" right="0.2" top="0.35" bottom="0.24" header="0.25" footer="0.21"/>
  <pageSetup paperSize="9" scale="95" orientation="portrait" verticalDpi="18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00"/>
  <sheetViews>
    <sheetView workbookViewId="0">
      <selection sqref="A1:XFD1048576"/>
    </sheetView>
  </sheetViews>
  <sheetFormatPr defaultRowHeight="15" x14ac:dyDescent="0.25"/>
  <cols>
    <col min="1" max="1" width="5.42578125" style="531" customWidth="1"/>
    <col min="2" max="2" width="51.42578125" style="531" customWidth="1"/>
    <col min="3" max="3" width="0.28515625" style="531" hidden="1" customWidth="1"/>
    <col min="4" max="6" width="13.42578125" style="566" customWidth="1"/>
    <col min="7" max="7" width="9" style="531" customWidth="1"/>
    <col min="8" max="8" width="6" style="531" customWidth="1"/>
    <col min="9" max="9" width="13" style="531" customWidth="1"/>
    <col min="10" max="10" width="16.42578125" style="531" customWidth="1"/>
    <col min="11" max="11" width="13.140625" style="531" customWidth="1"/>
    <col min="12" max="12" width="14.28515625" style="531" customWidth="1"/>
    <col min="13" max="13" width="15.5703125" style="566" customWidth="1"/>
    <col min="14" max="14" width="15.28515625" style="566" customWidth="1"/>
    <col min="15" max="15" width="14.42578125" style="566" customWidth="1"/>
    <col min="16" max="256" width="9.140625" style="531"/>
    <col min="257" max="257" width="5.42578125" style="531" customWidth="1"/>
    <col min="258" max="258" width="58.42578125" style="531" customWidth="1"/>
    <col min="259" max="259" width="0" style="531" hidden="1" customWidth="1"/>
    <col min="260" max="261" width="14.140625" style="531" customWidth="1"/>
    <col min="262" max="262" width="15.42578125" style="531" customWidth="1"/>
    <col min="263" max="263" width="14.5703125" style="531" customWidth="1"/>
    <col min="264" max="264" width="6" style="531" customWidth="1"/>
    <col min="265" max="265" width="13" style="531" customWidth="1"/>
    <col min="266" max="266" width="0" style="531" hidden="1" customWidth="1"/>
    <col min="267" max="267" width="11.42578125" style="531" customWidth="1"/>
    <col min="268" max="268" width="14.28515625" style="531" customWidth="1"/>
    <col min="269" max="269" width="15.5703125" style="531" customWidth="1"/>
    <col min="270" max="270" width="15.28515625" style="531" customWidth="1"/>
    <col min="271" max="271" width="14.42578125" style="531" customWidth="1"/>
    <col min="272" max="512" width="9.140625" style="531"/>
    <col min="513" max="513" width="5.42578125" style="531" customWidth="1"/>
    <col min="514" max="514" width="58.42578125" style="531" customWidth="1"/>
    <col min="515" max="515" width="0" style="531" hidden="1" customWidth="1"/>
    <col min="516" max="517" width="14.140625" style="531" customWidth="1"/>
    <col min="518" max="518" width="15.42578125" style="531" customWidth="1"/>
    <col min="519" max="519" width="14.5703125" style="531" customWidth="1"/>
    <col min="520" max="520" width="6" style="531" customWidth="1"/>
    <col min="521" max="521" width="13" style="531" customWidth="1"/>
    <col min="522" max="522" width="0" style="531" hidden="1" customWidth="1"/>
    <col min="523" max="523" width="11.42578125" style="531" customWidth="1"/>
    <col min="524" max="524" width="14.28515625" style="531" customWidth="1"/>
    <col min="525" max="525" width="15.5703125" style="531" customWidth="1"/>
    <col min="526" max="526" width="15.28515625" style="531" customWidth="1"/>
    <col min="527" max="527" width="14.42578125" style="531" customWidth="1"/>
    <col min="528" max="768" width="9.140625" style="531"/>
    <col min="769" max="769" width="5.42578125" style="531" customWidth="1"/>
    <col min="770" max="770" width="58.42578125" style="531" customWidth="1"/>
    <col min="771" max="771" width="0" style="531" hidden="1" customWidth="1"/>
    <col min="772" max="773" width="14.140625" style="531" customWidth="1"/>
    <col min="774" max="774" width="15.42578125" style="531" customWidth="1"/>
    <col min="775" max="775" width="14.5703125" style="531" customWidth="1"/>
    <col min="776" max="776" width="6" style="531" customWidth="1"/>
    <col min="777" max="777" width="13" style="531" customWidth="1"/>
    <col min="778" max="778" width="0" style="531" hidden="1" customWidth="1"/>
    <col min="779" max="779" width="11.42578125" style="531" customWidth="1"/>
    <col min="780" max="780" width="14.28515625" style="531" customWidth="1"/>
    <col min="781" max="781" width="15.5703125" style="531" customWidth="1"/>
    <col min="782" max="782" width="15.28515625" style="531" customWidth="1"/>
    <col min="783" max="783" width="14.42578125" style="531" customWidth="1"/>
    <col min="784" max="1024" width="9.140625" style="531"/>
    <col min="1025" max="1025" width="5.42578125" style="531" customWidth="1"/>
    <col min="1026" max="1026" width="58.42578125" style="531" customWidth="1"/>
    <col min="1027" max="1027" width="0" style="531" hidden="1" customWidth="1"/>
    <col min="1028" max="1029" width="14.140625" style="531" customWidth="1"/>
    <col min="1030" max="1030" width="15.42578125" style="531" customWidth="1"/>
    <col min="1031" max="1031" width="14.5703125" style="531" customWidth="1"/>
    <col min="1032" max="1032" width="6" style="531" customWidth="1"/>
    <col min="1033" max="1033" width="13" style="531" customWidth="1"/>
    <col min="1034" max="1034" width="0" style="531" hidden="1" customWidth="1"/>
    <col min="1035" max="1035" width="11.42578125" style="531" customWidth="1"/>
    <col min="1036" max="1036" width="14.28515625" style="531" customWidth="1"/>
    <col min="1037" max="1037" width="15.5703125" style="531" customWidth="1"/>
    <col min="1038" max="1038" width="15.28515625" style="531" customWidth="1"/>
    <col min="1039" max="1039" width="14.42578125" style="531" customWidth="1"/>
    <col min="1040" max="1280" width="9.140625" style="531"/>
    <col min="1281" max="1281" width="5.42578125" style="531" customWidth="1"/>
    <col min="1282" max="1282" width="58.42578125" style="531" customWidth="1"/>
    <col min="1283" max="1283" width="0" style="531" hidden="1" customWidth="1"/>
    <col min="1284" max="1285" width="14.140625" style="531" customWidth="1"/>
    <col min="1286" max="1286" width="15.42578125" style="531" customWidth="1"/>
    <col min="1287" max="1287" width="14.5703125" style="531" customWidth="1"/>
    <col min="1288" max="1288" width="6" style="531" customWidth="1"/>
    <col min="1289" max="1289" width="13" style="531" customWidth="1"/>
    <col min="1290" max="1290" width="0" style="531" hidden="1" customWidth="1"/>
    <col min="1291" max="1291" width="11.42578125" style="531" customWidth="1"/>
    <col min="1292" max="1292" width="14.28515625" style="531" customWidth="1"/>
    <col min="1293" max="1293" width="15.5703125" style="531" customWidth="1"/>
    <col min="1294" max="1294" width="15.28515625" style="531" customWidth="1"/>
    <col min="1295" max="1295" width="14.42578125" style="531" customWidth="1"/>
    <col min="1296" max="1536" width="9.140625" style="531"/>
    <col min="1537" max="1537" width="5.42578125" style="531" customWidth="1"/>
    <col min="1538" max="1538" width="58.42578125" style="531" customWidth="1"/>
    <col min="1539" max="1539" width="0" style="531" hidden="1" customWidth="1"/>
    <col min="1540" max="1541" width="14.140625" style="531" customWidth="1"/>
    <col min="1542" max="1542" width="15.42578125" style="531" customWidth="1"/>
    <col min="1543" max="1543" width="14.5703125" style="531" customWidth="1"/>
    <col min="1544" max="1544" width="6" style="531" customWidth="1"/>
    <col min="1545" max="1545" width="13" style="531" customWidth="1"/>
    <col min="1546" max="1546" width="0" style="531" hidden="1" customWidth="1"/>
    <col min="1547" max="1547" width="11.42578125" style="531" customWidth="1"/>
    <col min="1548" max="1548" width="14.28515625" style="531" customWidth="1"/>
    <col min="1549" max="1549" width="15.5703125" style="531" customWidth="1"/>
    <col min="1550" max="1550" width="15.28515625" style="531" customWidth="1"/>
    <col min="1551" max="1551" width="14.42578125" style="531" customWidth="1"/>
    <col min="1552" max="1792" width="9.140625" style="531"/>
    <col min="1793" max="1793" width="5.42578125" style="531" customWidth="1"/>
    <col min="1794" max="1794" width="58.42578125" style="531" customWidth="1"/>
    <col min="1795" max="1795" width="0" style="531" hidden="1" customWidth="1"/>
    <col min="1796" max="1797" width="14.140625" style="531" customWidth="1"/>
    <col min="1798" max="1798" width="15.42578125" style="531" customWidth="1"/>
    <col min="1799" max="1799" width="14.5703125" style="531" customWidth="1"/>
    <col min="1800" max="1800" width="6" style="531" customWidth="1"/>
    <col min="1801" max="1801" width="13" style="531" customWidth="1"/>
    <col min="1802" max="1802" width="0" style="531" hidden="1" customWidth="1"/>
    <col min="1803" max="1803" width="11.42578125" style="531" customWidth="1"/>
    <col min="1804" max="1804" width="14.28515625" style="531" customWidth="1"/>
    <col min="1805" max="1805" width="15.5703125" style="531" customWidth="1"/>
    <col min="1806" max="1806" width="15.28515625" style="531" customWidth="1"/>
    <col min="1807" max="1807" width="14.42578125" style="531" customWidth="1"/>
    <col min="1808" max="2048" width="9.140625" style="531"/>
    <col min="2049" max="2049" width="5.42578125" style="531" customWidth="1"/>
    <col min="2050" max="2050" width="58.42578125" style="531" customWidth="1"/>
    <col min="2051" max="2051" width="0" style="531" hidden="1" customWidth="1"/>
    <col min="2052" max="2053" width="14.140625" style="531" customWidth="1"/>
    <col min="2054" max="2054" width="15.42578125" style="531" customWidth="1"/>
    <col min="2055" max="2055" width="14.5703125" style="531" customWidth="1"/>
    <col min="2056" max="2056" width="6" style="531" customWidth="1"/>
    <col min="2057" max="2057" width="13" style="531" customWidth="1"/>
    <col min="2058" max="2058" width="0" style="531" hidden="1" customWidth="1"/>
    <col min="2059" max="2059" width="11.42578125" style="531" customWidth="1"/>
    <col min="2060" max="2060" width="14.28515625" style="531" customWidth="1"/>
    <col min="2061" max="2061" width="15.5703125" style="531" customWidth="1"/>
    <col min="2062" max="2062" width="15.28515625" style="531" customWidth="1"/>
    <col min="2063" max="2063" width="14.42578125" style="531" customWidth="1"/>
    <col min="2064" max="2304" width="9.140625" style="531"/>
    <col min="2305" max="2305" width="5.42578125" style="531" customWidth="1"/>
    <col min="2306" max="2306" width="58.42578125" style="531" customWidth="1"/>
    <col min="2307" max="2307" width="0" style="531" hidden="1" customWidth="1"/>
    <col min="2308" max="2309" width="14.140625" style="531" customWidth="1"/>
    <col min="2310" max="2310" width="15.42578125" style="531" customWidth="1"/>
    <col min="2311" max="2311" width="14.5703125" style="531" customWidth="1"/>
    <col min="2312" max="2312" width="6" style="531" customWidth="1"/>
    <col min="2313" max="2313" width="13" style="531" customWidth="1"/>
    <col min="2314" max="2314" width="0" style="531" hidden="1" customWidth="1"/>
    <col min="2315" max="2315" width="11.42578125" style="531" customWidth="1"/>
    <col min="2316" max="2316" width="14.28515625" style="531" customWidth="1"/>
    <col min="2317" max="2317" width="15.5703125" style="531" customWidth="1"/>
    <col min="2318" max="2318" width="15.28515625" style="531" customWidth="1"/>
    <col min="2319" max="2319" width="14.42578125" style="531" customWidth="1"/>
    <col min="2320" max="2560" width="9.140625" style="531"/>
    <col min="2561" max="2561" width="5.42578125" style="531" customWidth="1"/>
    <col min="2562" max="2562" width="58.42578125" style="531" customWidth="1"/>
    <col min="2563" max="2563" width="0" style="531" hidden="1" customWidth="1"/>
    <col min="2564" max="2565" width="14.140625" style="531" customWidth="1"/>
    <col min="2566" max="2566" width="15.42578125" style="531" customWidth="1"/>
    <col min="2567" max="2567" width="14.5703125" style="531" customWidth="1"/>
    <col min="2568" max="2568" width="6" style="531" customWidth="1"/>
    <col min="2569" max="2569" width="13" style="531" customWidth="1"/>
    <col min="2570" max="2570" width="0" style="531" hidden="1" customWidth="1"/>
    <col min="2571" max="2571" width="11.42578125" style="531" customWidth="1"/>
    <col min="2572" max="2572" width="14.28515625" style="531" customWidth="1"/>
    <col min="2573" max="2573" width="15.5703125" style="531" customWidth="1"/>
    <col min="2574" max="2574" width="15.28515625" style="531" customWidth="1"/>
    <col min="2575" max="2575" width="14.42578125" style="531" customWidth="1"/>
    <col min="2576" max="2816" width="9.140625" style="531"/>
    <col min="2817" max="2817" width="5.42578125" style="531" customWidth="1"/>
    <col min="2818" max="2818" width="58.42578125" style="531" customWidth="1"/>
    <col min="2819" max="2819" width="0" style="531" hidden="1" customWidth="1"/>
    <col min="2820" max="2821" width="14.140625" style="531" customWidth="1"/>
    <col min="2822" max="2822" width="15.42578125" style="531" customWidth="1"/>
    <col min="2823" max="2823" width="14.5703125" style="531" customWidth="1"/>
    <col min="2824" max="2824" width="6" style="531" customWidth="1"/>
    <col min="2825" max="2825" width="13" style="531" customWidth="1"/>
    <col min="2826" max="2826" width="0" style="531" hidden="1" customWidth="1"/>
    <col min="2827" max="2827" width="11.42578125" style="531" customWidth="1"/>
    <col min="2828" max="2828" width="14.28515625" style="531" customWidth="1"/>
    <col min="2829" max="2829" width="15.5703125" style="531" customWidth="1"/>
    <col min="2830" max="2830" width="15.28515625" style="531" customWidth="1"/>
    <col min="2831" max="2831" width="14.42578125" style="531" customWidth="1"/>
    <col min="2832" max="3072" width="9.140625" style="531"/>
    <col min="3073" max="3073" width="5.42578125" style="531" customWidth="1"/>
    <col min="3074" max="3074" width="58.42578125" style="531" customWidth="1"/>
    <col min="3075" max="3075" width="0" style="531" hidden="1" customWidth="1"/>
    <col min="3076" max="3077" width="14.140625" style="531" customWidth="1"/>
    <col min="3078" max="3078" width="15.42578125" style="531" customWidth="1"/>
    <col min="3079" max="3079" width="14.5703125" style="531" customWidth="1"/>
    <col min="3080" max="3080" width="6" style="531" customWidth="1"/>
    <col min="3081" max="3081" width="13" style="531" customWidth="1"/>
    <col min="3082" max="3082" width="0" style="531" hidden="1" customWidth="1"/>
    <col min="3083" max="3083" width="11.42578125" style="531" customWidth="1"/>
    <col min="3084" max="3084" width="14.28515625" style="531" customWidth="1"/>
    <col min="3085" max="3085" width="15.5703125" style="531" customWidth="1"/>
    <col min="3086" max="3086" width="15.28515625" style="531" customWidth="1"/>
    <col min="3087" max="3087" width="14.42578125" style="531" customWidth="1"/>
    <col min="3088" max="3328" width="9.140625" style="531"/>
    <col min="3329" max="3329" width="5.42578125" style="531" customWidth="1"/>
    <col min="3330" max="3330" width="58.42578125" style="531" customWidth="1"/>
    <col min="3331" max="3331" width="0" style="531" hidden="1" customWidth="1"/>
    <col min="3332" max="3333" width="14.140625" style="531" customWidth="1"/>
    <col min="3334" max="3334" width="15.42578125" style="531" customWidth="1"/>
    <col min="3335" max="3335" width="14.5703125" style="531" customWidth="1"/>
    <col min="3336" max="3336" width="6" style="531" customWidth="1"/>
    <col min="3337" max="3337" width="13" style="531" customWidth="1"/>
    <col min="3338" max="3338" width="0" style="531" hidden="1" customWidth="1"/>
    <col min="3339" max="3339" width="11.42578125" style="531" customWidth="1"/>
    <col min="3340" max="3340" width="14.28515625" style="531" customWidth="1"/>
    <col min="3341" max="3341" width="15.5703125" style="531" customWidth="1"/>
    <col min="3342" max="3342" width="15.28515625" style="531" customWidth="1"/>
    <col min="3343" max="3343" width="14.42578125" style="531" customWidth="1"/>
    <col min="3344" max="3584" width="9.140625" style="531"/>
    <col min="3585" max="3585" width="5.42578125" style="531" customWidth="1"/>
    <col min="3586" max="3586" width="58.42578125" style="531" customWidth="1"/>
    <col min="3587" max="3587" width="0" style="531" hidden="1" customWidth="1"/>
    <col min="3588" max="3589" width="14.140625" style="531" customWidth="1"/>
    <col min="3590" max="3590" width="15.42578125" style="531" customWidth="1"/>
    <col min="3591" max="3591" width="14.5703125" style="531" customWidth="1"/>
    <col min="3592" max="3592" width="6" style="531" customWidth="1"/>
    <col min="3593" max="3593" width="13" style="531" customWidth="1"/>
    <col min="3594" max="3594" width="0" style="531" hidden="1" customWidth="1"/>
    <col min="3595" max="3595" width="11.42578125" style="531" customWidth="1"/>
    <col min="3596" max="3596" width="14.28515625" style="531" customWidth="1"/>
    <col min="3597" max="3597" width="15.5703125" style="531" customWidth="1"/>
    <col min="3598" max="3598" width="15.28515625" style="531" customWidth="1"/>
    <col min="3599" max="3599" width="14.42578125" style="531" customWidth="1"/>
    <col min="3600" max="3840" width="9.140625" style="531"/>
    <col min="3841" max="3841" width="5.42578125" style="531" customWidth="1"/>
    <col min="3842" max="3842" width="58.42578125" style="531" customWidth="1"/>
    <col min="3843" max="3843" width="0" style="531" hidden="1" customWidth="1"/>
    <col min="3844" max="3845" width="14.140625" style="531" customWidth="1"/>
    <col min="3846" max="3846" width="15.42578125" style="531" customWidth="1"/>
    <col min="3847" max="3847" width="14.5703125" style="531" customWidth="1"/>
    <col min="3848" max="3848" width="6" style="531" customWidth="1"/>
    <col min="3849" max="3849" width="13" style="531" customWidth="1"/>
    <col min="3850" max="3850" width="0" style="531" hidden="1" customWidth="1"/>
    <col min="3851" max="3851" width="11.42578125" style="531" customWidth="1"/>
    <col min="3852" max="3852" width="14.28515625" style="531" customWidth="1"/>
    <col min="3853" max="3853" width="15.5703125" style="531" customWidth="1"/>
    <col min="3854" max="3854" width="15.28515625" style="531" customWidth="1"/>
    <col min="3855" max="3855" width="14.42578125" style="531" customWidth="1"/>
    <col min="3856" max="4096" width="9.140625" style="531"/>
    <col min="4097" max="4097" width="5.42578125" style="531" customWidth="1"/>
    <col min="4098" max="4098" width="58.42578125" style="531" customWidth="1"/>
    <col min="4099" max="4099" width="0" style="531" hidden="1" customWidth="1"/>
    <col min="4100" max="4101" width="14.140625" style="531" customWidth="1"/>
    <col min="4102" max="4102" width="15.42578125" style="531" customWidth="1"/>
    <col min="4103" max="4103" width="14.5703125" style="531" customWidth="1"/>
    <col min="4104" max="4104" width="6" style="531" customWidth="1"/>
    <col min="4105" max="4105" width="13" style="531" customWidth="1"/>
    <col min="4106" max="4106" width="0" style="531" hidden="1" customWidth="1"/>
    <col min="4107" max="4107" width="11.42578125" style="531" customWidth="1"/>
    <col min="4108" max="4108" width="14.28515625" style="531" customWidth="1"/>
    <col min="4109" max="4109" width="15.5703125" style="531" customWidth="1"/>
    <col min="4110" max="4110" width="15.28515625" style="531" customWidth="1"/>
    <col min="4111" max="4111" width="14.42578125" style="531" customWidth="1"/>
    <col min="4112" max="4352" width="9.140625" style="531"/>
    <col min="4353" max="4353" width="5.42578125" style="531" customWidth="1"/>
    <col min="4354" max="4354" width="58.42578125" style="531" customWidth="1"/>
    <col min="4355" max="4355" width="0" style="531" hidden="1" customWidth="1"/>
    <col min="4356" max="4357" width="14.140625" style="531" customWidth="1"/>
    <col min="4358" max="4358" width="15.42578125" style="531" customWidth="1"/>
    <col min="4359" max="4359" width="14.5703125" style="531" customWidth="1"/>
    <col min="4360" max="4360" width="6" style="531" customWidth="1"/>
    <col min="4361" max="4361" width="13" style="531" customWidth="1"/>
    <col min="4362" max="4362" width="0" style="531" hidden="1" customWidth="1"/>
    <col min="4363" max="4363" width="11.42578125" style="531" customWidth="1"/>
    <col min="4364" max="4364" width="14.28515625" style="531" customWidth="1"/>
    <col min="4365" max="4365" width="15.5703125" style="531" customWidth="1"/>
    <col min="4366" max="4366" width="15.28515625" style="531" customWidth="1"/>
    <col min="4367" max="4367" width="14.42578125" style="531" customWidth="1"/>
    <col min="4368" max="4608" width="9.140625" style="531"/>
    <col min="4609" max="4609" width="5.42578125" style="531" customWidth="1"/>
    <col min="4610" max="4610" width="58.42578125" style="531" customWidth="1"/>
    <col min="4611" max="4611" width="0" style="531" hidden="1" customWidth="1"/>
    <col min="4612" max="4613" width="14.140625" style="531" customWidth="1"/>
    <col min="4614" max="4614" width="15.42578125" style="531" customWidth="1"/>
    <col min="4615" max="4615" width="14.5703125" style="531" customWidth="1"/>
    <col min="4616" max="4616" width="6" style="531" customWidth="1"/>
    <col min="4617" max="4617" width="13" style="531" customWidth="1"/>
    <col min="4618" max="4618" width="0" style="531" hidden="1" customWidth="1"/>
    <col min="4619" max="4619" width="11.42578125" style="531" customWidth="1"/>
    <col min="4620" max="4620" width="14.28515625" style="531" customWidth="1"/>
    <col min="4621" max="4621" width="15.5703125" style="531" customWidth="1"/>
    <col min="4622" max="4622" width="15.28515625" style="531" customWidth="1"/>
    <col min="4623" max="4623" width="14.42578125" style="531" customWidth="1"/>
    <col min="4624" max="4864" width="9.140625" style="531"/>
    <col min="4865" max="4865" width="5.42578125" style="531" customWidth="1"/>
    <col min="4866" max="4866" width="58.42578125" style="531" customWidth="1"/>
    <col min="4867" max="4867" width="0" style="531" hidden="1" customWidth="1"/>
    <col min="4868" max="4869" width="14.140625" style="531" customWidth="1"/>
    <col min="4870" max="4870" width="15.42578125" style="531" customWidth="1"/>
    <col min="4871" max="4871" width="14.5703125" style="531" customWidth="1"/>
    <col min="4872" max="4872" width="6" style="531" customWidth="1"/>
    <col min="4873" max="4873" width="13" style="531" customWidth="1"/>
    <col min="4874" max="4874" width="0" style="531" hidden="1" customWidth="1"/>
    <col min="4875" max="4875" width="11.42578125" style="531" customWidth="1"/>
    <col min="4876" max="4876" width="14.28515625" style="531" customWidth="1"/>
    <col min="4877" max="4877" width="15.5703125" style="531" customWidth="1"/>
    <col min="4878" max="4878" width="15.28515625" style="531" customWidth="1"/>
    <col min="4879" max="4879" width="14.42578125" style="531" customWidth="1"/>
    <col min="4880" max="5120" width="9.140625" style="531"/>
    <col min="5121" max="5121" width="5.42578125" style="531" customWidth="1"/>
    <col min="5122" max="5122" width="58.42578125" style="531" customWidth="1"/>
    <col min="5123" max="5123" width="0" style="531" hidden="1" customWidth="1"/>
    <col min="5124" max="5125" width="14.140625" style="531" customWidth="1"/>
    <col min="5126" max="5126" width="15.42578125" style="531" customWidth="1"/>
    <col min="5127" max="5127" width="14.5703125" style="531" customWidth="1"/>
    <col min="5128" max="5128" width="6" style="531" customWidth="1"/>
    <col min="5129" max="5129" width="13" style="531" customWidth="1"/>
    <col min="5130" max="5130" width="0" style="531" hidden="1" customWidth="1"/>
    <col min="5131" max="5131" width="11.42578125" style="531" customWidth="1"/>
    <col min="5132" max="5132" width="14.28515625" style="531" customWidth="1"/>
    <col min="5133" max="5133" width="15.5703125" style="531" customWidth="1"/>
    <col min="5134" max="5134" width="15.28515625" style="531" customWidth="1"/>
    <col min="5135" max="5135" width="14.42578125" style="531" customWidth="1"/>
    <col min="5136" max="5376" width="9.140625" style="531"/>
    <col min="5377" max="5377" width="5.42578125" style="531" customWidth="1"/>
    <col min="5378" max="5378" width="58.42578125" style="531" customWidth="1"/>
    <col min="5379" max="5379" width="0" style="531" hidden="1" customWidth="1"/>
    <col min="5380" max="5381" width="14.140625" style="531" customWidth="1"/>
    <col min="5382" max="5382" width="15.42578125" style="531" customWidth="1"/>
    <col min="5383" max="5383" width="14.5703125" style="531" customWidth="1"/>
    <col min="5384" max="5384" width="6" style="531" customWidth="1"/>
    <col min="5385" max="5385" width="13" style="531" customWidth="1"/>
    <col min="5386" max="5386" width="0" style="531" hidden="1" customWidth="1"/>
    <col min="5387" max="5387" width="11.42578125" style="531" customWidth="1"/>
    <col min="5388" max="5388" width="14.28515625" style="531" customWidth="1"/>
    <col min="5389" max="5389" width="15.5703125" style="531" customWidth="1"/>
    <col min="5390" max="5390" width="15.28515625" style="531" customWidth="1"/>
    <col min="5391" max="5391" width="14.42578125" style="531" customWidth="1"/>
    <col min="5392" max="5632" width="9.140625" style="531"/>
    <col min="5633" max="5633" width="5.42578125" style="531" customWidth="1"/>
    <col min="5634" max="5634" width="58.42578125" style="531" customWidth="1"/>
    <col min="5635" max="5635" width="0" style="531" hidden="1" customWidth="1"/>
    <col min="5636" max="5637" width="14.140625" style="531" customWidth="1"/>
    <col min="5638" max="5638" width="15.42578125" style="531" customWidth="1"/>
    <col min="5639" max="5639" width="14.5703125" style="531" customWidth="1"/>
    <col min="5640" max="5640" width="6" style="531" customWidth="1"/>
    <col min="5641" max="5641" width="13" style="531" customWidth="1"/>
    <col min="5642" max="5642" width="0" style="531" hidden="1" customWidth="1"/>
    <col min="5643" max="5643" width="11.42578125" style="531" customWidth="1"/>
    <col min="5644" max="5644" width="14.28515625" style="531" customWidth="1"/>
    <col min="5645" max="5645" width="15.5703125" style="531" customWidth="1"/>
    <col min="5646" max="5646" width="15.28515625" style="531" customWidth="1"/>
    <col min="5647" max="5647" width="14.42578125" style="531" customWidth="1"/>
    <col min="5648" max="5888" width="9.140625" style="531"/>
    <col min="5889" max="5889" width="5.42578125" style="531" customWidth="1"/>
    <col min="5890" max="5890" width="58.42578125" style="531" customWidth="1"/>
    <col min="5891" max="5891" width="0" style="531" hidden="1" customWidth="1"/>
    <col min="5892" max="5893" width="14.140625" style="531" customWidth="1"/>
    <col min="5894" max="5894" width="15.42578125" style="531" customWidth="1"/>
    <col min="5895" max="5895" width="14.5703125" style="531" customWidth="1"/>
    <col min="5896" max="5896" width="6" style="531" customWidth="1"/>
    <col min="5897" max="5897" width="13" style="531" customWidth="1"/>
    <col min="5898" max="5898" width="0" style="531" hidden="1" customWidth="1"/>
    <col min="5899" max="5899" width="11.42578125" style="531" customWidth="1"/>
    <col min="5900" max="5900" width="14.28515625" style="531" customWidth="1"/>
    <col min="5901" max="5901" width="15.5703125" style="531" customWidth="1"/>
    <col min="5902" max="5902" width="15.28515625" style="531" customWidth="1"/>
    <col min="5903" max="5903" width="14.42578125" style="531" customWidth="1"/>
    <col min="5904" max="6144" width="9.140625" style="531"/>
    <col min="6145" max="6145" width="5.42578125" style="531" customWidth="1"/>
    <col min="6146" max="6146" width="58.42578125" style="531" customWidth="1"/>
    <col min="6147" max="6147" width="0" style="531" hidden="1" customWidth="1"/>
    <col min="6148" max="6149" width="14.140625" style="531" customWidth="1"/>
    <col min="6150" max="6150" width="15.42578125" style="531" customWidth="1"/>
    <col min="6151" max="6151" width="14.5703125" style="531" customWidth="1"/>
    <col min="6152" max="6152" width="6" style="531" customWidth="1"/>
    <col min="6153" max="6153" width="13" style="531" customWidth="1"/>
    <col min="6154" max="6154" width="0" style="531" hidden="1" customWidth="1"/>
    <col min="6155" max="6155" width="11.42578125" style="531" customWidth="1"/>
    <col min="6156" max="6156" width="14.28515625" style="531" customWidth="1"/>
    <col min="6157" max="6157" width="15.5703125" style="531" customWidth="1"/>
    <col min="6158" max="6158" width="15.28515625" style="531" customWidth="1"/>
    <col min="6159" max="6159" width="14.42578125" style="531" customWidth="1"/>
    <col min="6160" max="6400" width="9.140625" style="531"/>
    <col min="6401" max="6401" width="5.42578125" style="531" customWidth="1"/>
    <col min="6402" max="6402" width="58.42578125" style="531" customWidth="1"/>
    <col min="6403" max="6403" width="0" style="531" hidden="1" customWidth="1"/>
    <col min="6404" max="6405" width="14.140625" style="531" customWidth="1"/>
    <col min="6406" max="6406" width="15.42578125" style="531" customWidth="1"/>
    <col min="6407" max="6407" width="14.5703125" style="531" customWidth="1"/>
    <col min="6408" max="6408" width="6" style="531" customWidth="1"/>
    <col min="6409" max="6409" width="13" style="531" customWidth="1"/>
    <col min="6410" max="6410" width="0" style="531" hidden="1" customWidth="1"/>
    <col min="6411" max="6411" width="11.42578125" style="531" customWidth="1"/>
    <col min="6412" max="6412" width="14.28515625" style="531" customWidth="1"/>
    <col min="6413" max="6413" width="15.5703125" style="531" customWidth="1"/>
    <col min="6414" max="6414" width="15.28515625" style="531" customWidth="1"/>
    <col min="6415" max="6415" width="14.42578125" style="531" customWidth="1"/>
    <col min="6416" max="6656" width="9.140625" style="531"/>
    <col min="6657" max="6657" width="5.42578125" style="531" customWidth="1"/>
    <col min="6658" max="6658" width="58.42578125" style="531" customWidth="1"/>
    <col min="6659" max="6659" width="0" style="531" hidden="1" customWidth="1"/>
    <col min="6660" max="6661" width="14.140625" style="531" customWidth="1"/>
    <col min="6662" max="6662" width="15.42578125" style="531" customWidth="1"/>
    <col min="6663" max="6663" width="14.5703125" style="531" customWidth="1"/>
    <col min="6664" max="6664" width="6" style="531" customWidth="1"/>
    <col min="6665" max="6665" width="13" style="531" customWidth="1"/>
    <col min="6666" max="6666" width="0" style="531" hidden="1" customWidth="1"/>
    <col min="6667" max="6667" width="11.42578125" style="531" customWidth="1"/>
    <col min="6668" max="6668" width="14.28515625" style="531" customWidth="1"/>
    <col min="6669" max="6669" width="15.5703125" style="531" customWidth="1"/>
    <col min="6670" max="6670" width="15.28515625" style="531" customWidth="1"/>
    <col min="6671" max="6671" width="14.42578125" style="531" customWidth="1"/>
    <col min="6672" max="6912" width="9.140625" style="531"/>
    <col min="6913" max="6913" width="5.42578125" style="531" customWidth="1"/>
    <col min="6914" max="6914" width="58.42578125" style="531" customWidth="1"/>
    <col min="6915" max="6915" width="0" style="531" hidden="1" customWidth="1"/>
    <col min="6916" max="6917" width="14.140625" style="531" customWidth="1"/>
    <col min="6918" max="6918" width="15.42578125" style="531" customWidth="1"/>
    <col min="6919" max="6919" width="14.5703125" style="531" customWidth="1"/>
    <col min="6920" max="6920" width="6" style="531" customWidth="1"/>
    <col min="6921" max="6921" width="13" style="531" customWidth="1"/>
    <col min="6922" max="6922" width="0" style="531" hidden="1" customWidth="1"/>
    <col min="6923" max="6923" width="11.42578125" style="531" customWidth="1"/>
    <col min="6924" max="6924" width="14.28515625" style="531" customWidth="1"/>
    <col min="6925" max="6925" width="15.5703125" style="531" customWidth="1"/>
    <col min="6926" max="6926" width="15.28515625" style="531" customWidth="1"/>
    <col min="6927" max="6927" width="14.42578125" style="531" customWidth="1"/>
    <col min="6928" max="7168" width="9.140625" style="531"/>
    <col min="7169" max="7169" width="5.42578125" style="531" customWidth="1"/>
    <col min="7170" max="7170" width="58.42578125" style="531" customWidth="1"/>
    <col min="7171" max="7171" width="0" style="531" hidden="1" customWidth="1"/>
    <col min="7172" max="7173" width="14.140625" style="531" customWidth="1"/>
    <col min="7174" max="7174" width="15.42578125" style="531" customWidth="1"/>
    <col min="7175" max="7175" width="14.5703125" style="531" customWidth="1"/>
    <col min="7176" max="7176" width="6" style="531" customWidth="1"/>
    <col min="7177" max="7177" width="13" style="531" customWidth="1"/>
    <col min="7178" max="7178" width="0" style="531" hidden="1" customWidth="1"/>
    <col min="7179" max="7179" width="11.42578125" style="531" customWidth="1"/>
    <col min="7180" max="7180" width="14.28515625" style="531" customWidth="1"/>
    <col min="7181" max="7181" width="15.5703125" style="531" customWidth="1"/>
    <col min="7182" max="7182" width="15.28515625" style="531" customWidth="1"/>
    <col min="7183" max="7183" width="14.42578125" style="531" customWidth="1"/>
    <col min="7184" max="7424" width="9.140625" style="531"/>
    <col min="7425" max="7425" width="5.42578125" style="531" customWidth="1"/>
    <col min="7426" max="7426" width="58.42578125" style="531" customWidth="1"/>
    <col min="7427" max="7427" width="0" style="531" hidden="1" customWidth="1"/>
    <col min="7428" max="7429" width="14.140625" style="531" customWidth="1"/>
    <col min="7430" max="7430" width="15.42578125" style="531" customWidth="1"/>
    <col min="7431" max="7431" width="14.5703125" style="531" customWidth="1"/>
    <col min="7432" max="7432" width="6" style="531" customWidth="1"/>
    <col min="7433" max="7433" width="13" style="531" customWidth="1"/>
    <col min="7434" max="7434" width="0" style="531" hidden="1" customWidth="1"/>
    <col min="7435" max="7435" width="11.42578125" style="531" customWidth="1"/>
    <col min="7436" max="7436" width="14.28515625" style="531" customWidth="1"/>
    <col min="7437" max="7437" width="15.5703125" style="531" customWidth="1"/>
    <col min="7438" max="7438" width="15.28515625" style="531" customWidth="1"/>
    <col min="7439" max="7439" width="14.42578125" style="531" customWidth="1"/>
    <col min="7440" max="7680" width="9.140625" style="531"/>
    <col min="7681" max="7681" width="5.42578125" style="531" customWidth="1"/>
    <col min="7682" max="7682" width="58.42578125" style="531" customWidth="1"/>
    <col min="7683" max="7683" width="0" style="531" hidden="1" customWidth="1"/>
    <col min="7684" max="7685" width="14.140625" style="531" customWidth="1"/>
    <col min="7686" max="7686" width="15.42578125" style="531" customWidth="1"/>
    <col min="7687" max="7687" width="14.5703125" style="531" customWidth="1"/>
    <col min="7688" max="7688" width="6" style="531" customWidth="1"/>
    <col min="7689" max="7689" width="13" style="531" customWidth="1"/>
    <col min="7690" max="7690" width="0" style="531" hidden="1" customWidth="1"/>
    <col min="7691" max="7691" width="11.42578125" style="531" customWidth="1"/>
    <col min="7692" max="7692" width="14.28515625" style="531" customWidth="1"/>
    <col min="7693" max="7693" width="15.5703125" style="531" customWidth="1"/>
    <col min="7694" max="7694" width="15.28515625" style="531" customWidth="1"/>
    <col min="7695" max="7695" width="14.42578125" style="531" customWidth="1"/>
    <col min="7696" max="7936" width="9.140625" style="531"/>
    <col min="7937" max="7937" width="5.42578125" style="531" customWidth="1"/>
    <col min="7938" max="7938" width="58.42578125" style="531" customWidth="1"/>
    <col min="7939" max="7939" width="0" style="531" hidden="1" customWidth="1"/>
    <col min="7940" max="7941" width="14.140625" style="531" customWidth="1"/>
    <col min="7942" max="7942" width="15.42578125" style="531" customWidth="1"/>
    <col min="7943" max="7943" width="14.5703125" style="531" customWidth="1"/>
    <col min="7944" max="7944" width="6" style="531" customWidth="1"/>
    <col min="7945" max="7945" width="13" style="531" customWidth="1"/>
    <col min="7946" max="7946" width="0" style="531" hidden="1" customWidth="1"/>
    <col min="7947" max="7947" width="11.42578125" style="531" customWidth="1"/>
    <col min="7948" max="7948" width="14.28515625" style="531" customWidth="1"/>
    <col min="7949" max="7949" width="15.5703125" style="531" customWidth="1"/>
    <col min="7950" max="7950" width="15.28515625" style="531" customWidth="1"/>
    <col min="7951" max="7951" width="14.42578125" style="531" customWidth="1"/>
    <col min="7952" max="8192" width="9.140625" style="531"/>
    <col min="8193" max="8193" width="5.42578125" style="531" customWidth="1"/>
    <col min="8194" max="8194" width="58.42578125" style="531" customWidth="1"/>
    <col min="8195" max="8195" width="0" style="531" hidden="1" customWidth="1"/>
    <col min="8196" max="8197" width="14.140625" style="531" customWidth="1"/>
    <col min="8198" max="8198" width="15.42578125" style="531" customWidth="1"/>
    <col min="8199" max="8199" width="14.5703125" style="531" customWidth="1"/>
    <col min="8200" max="8200" width="6" style="531" customWidth="1"/>
    <col min="8201" max="8201" width="13" style="531" customWidth="1"/>
    <col min="8202" max="8202" width="0" style="531" hidden="1" customWidth="1"/>
    <col min="8203" max="8203" width="11.42578125" style="531" customWidth="1"/>
    <col min="8204" max="8204" width="14.28515625" style="531" customWidth="1"/>
    <col min="8205" max="8205" width="15.5703125" style="531" customWidth="1"/>
    <col min="8206" max="8206" width="15.28515625" style="531" customWidth="1"/>
    <col min="8207" max="8207" width="14.42578125" style="531" customWidth="1"/>
    <col min="8208" max="8448" width="9.140625" style="531"/>
    <col min="8449" max="8449" width="5.42578125" style="531" customWidth="1"/>
    <col min="8450" max="8450" width="58.42578125" style="531" customWidth="1"/>
    <col min="8451" max="8451" width="0" style="531" hidden="1" customWidth="1"/>
    <col min="8452" max="8453" width="14.140625" style="531" customWidth="1"/>
    <col min="8454" max="8454" width="15.42578125" style="531" customWidth="1"/>
    <col min="8455" max="8455" width="14.5703125" style="531" customWidth="1"/>
    <col min="8456" max="8456" width="6" style="531" customWidth="1"/>
    <col min="8457" max="8457" width="13" style="531" customWidth="1"/>
    <col min="8458" max="8458" width="0" style="531" hidden="1" customWidth="1"/>
    <col min="8459" max="8459" width="11.42578125" style="531" customWidth="1"/>
    <col min="8460" max="8460" width="14.28515625" style="531" customWidth="1"/>
    <col min="8461" max="8461" width="15.5703125" style="531" customWidth="1"/>
    <col min="8462" max="8462" width="15.28515625" style="531" customWidth="1"/>
    <col min="8463" max="8463" width="14.42578125" style="531" customWidth="1"/>
    <col min="8464" max="8704" width="9.140625" style="531"/>
    <col min="8705" max="8705" width="5.42578125" style="531" customWidth="1"/>
    <col min="8706" max="8706" width="58.42578125" style="531" customWidth="1"/>
    <col min="8707" max="8707" width="0" style="531" hidden="1" customWidth="1"/>
    <col min="8708" max="8709" width="14.140625" style="531" customWidth="1"/>
    <col min="8710" max="8710" width="15.42578125" style="531" customWidth="1"/>
    <col min="8711" max="8711" width="14.5703125" style="531" customWidth="1"/>
    <col min="8712" max="8712" width="6" style="531" customWidth="1"/>
    <col min="8713" max="8713" width="13" style="531" customWidth="1"/>
    <col min="8714" max="8714" width="0" style="531" hidden="1" customWidth="1"/>
    <col min="8715" max="8715" width="11.42578125" style="531" customWidth="1"/>
    <col min="8716" max="8716" width="14.28515625" style="531" customWidth="1"/>
    <col min="8717" max="8717" width="15.5703125" style="531" customWidth="1"/>
    <col min="8718" max="8718" width="15.28515625" style="531" customWidth="1"/>
    <col min="8719" max="8719" width="14.42578125" style="531" customWidth="1"/>
    <col min="8720" max="8960" width="9.140625" style="531"/>
    <col min="8961" max="8961" width="5.42578125" style="531" customWidth="1"/>
    <col min="8962" max="8962" width="58.42578125" style="531" customWidth="1"/>
    <col min="8963" max="8963" width="0" style="531" hidden="1" customWidth="1"/>
    <col min="8964" max="8965" width="14.140625" style="531" customWidth="1"/>
    <col min="8966" max="8966" width="15.42578125" style="531" customWidth="1"/>
    <col min="8967" max="8967" width="14.5703125" style="531" customWidth="1"/>
    <col min="8968" max="8968" width="6" style="531" customWidth="1"/>
    <col min="8969" max="8969" width="13" style="531" customWidth="1"/>
    <col min="8970" max="8970" width="0" style="531" hidden="1" customWidth="1"/>
    <col min="8971" max="8971" width="11.42578125" style="531" customWidth="1"/>
    <col min="8972" max="8972" width="14.28515625" style="531" customWidth="1"/>
    <col min="8973" max="8973" width="15.5703125" style="531" customWidth="1"/>
    <col min="8974" max="8974" width="15.28515625" style="531" customWidth="1"/>
    <col min="8975" max="8975" width="14.42578125" style="531" customWidth="1"/>
    <col min="8976" max="9216" width="9.140625" style="531"/>
    <col min="9217" max="9217" width="5.42578125" style="531" customWidth="1"/>
    <col min="9218" max="9218" width="58.42578125" style="531" customWidth="1"/>
    <col min="9219" max="9219" width="0" style="531" hidden="1" customWidth="1"/>
    <col min="9220" max="9221" width="14.140625" style="531" customWidth="1"/>
    <col min="9222" max="9222" width="15.42578125" style="531" customWidth="1"/>
    <col min="9223" max="9223" width="14.5703125" style="531" customWidth="1"/>
    <col min="9224" max="9224" width="6" style="531" customWidth="1"/>
    <col min="9225" max="9225" width="13" style="531" customWidth="1"/>
    <col min="9226" max="9226" width="0" style="531" hidden="1" customWidth="1"/>
    <col min="9227" max="9227" width="11.42578125" style="531" customWidth="1"/>
    <col min="9228" max="9228" width="14.28515625" style="531" customWidth="1"/>
    <col min="9229" max="9229" width="15.5703125" style="531" customWidth="1"/>
    <col min="9230" max="9230" width="15.28515625" style="531" customWidth="1"/>
    <col min="9231" max="9231" width="14.42578125" style="531" customWidth="1"/>
    <col min="9232" max="9472" width="9.140625" style="531"/>
    <col min="9473" max="9473" width="5.42578125" style="531" customWidth="1"/>
    <col min="9474" max="9474" width="58.42578125" style="531" customWidth="1"/>
    <col min="9475" max="9475" width="0" style="531" hidden="1" customWidth="1"/>
    <col min="9476" max="9477" width="14.140625" style="531" customWidth="1"/>
    <col min="9478" max="9478" width="15.42578125" style="531" customWidth="1"/>
    <col min="9479" max="9479" width="14.5703125" style="531" customWidth="1"/>
    <col min="9480" max="9480" width="6" style="531" customWidth="1"/>
    <col min="9481" max="9481" width="13" style="531" customWidth="1"/>
    <col min="9482" max="9482" width="0" style="531" hidden="1" customWidth="1"/>
    <col min="9483" max="9483" width="11.42578125" style="531" customWidth="1"/>
    <col min="9484" max="9484" width="14.28515625" style="531" customWidth="1"/>
    <col min="9485" max="9485" width="15.5703125" style="531" customWidth="1"/>
    <col min="9486" max="9486" width="15.28515625" style="531" customWidth="1"/>
    <col min="9487" max="9487" width="14.42578125" style="531" customWidth="1"/>
    <col min="9488" max="9728" width="9.140625" style="531"/>
    <col min="9729" max="9729" width="5.42578125" style="531" customWidth="1"/>
    <col min="9730" max="9730" width="58.42578125" style="531" customWidth="1"/>
    <col min="9731" max="9731" width="0" style="531" hidden="1" customWidth="1"/>
    <col min="9732" max="9733" width="14.140625" style="531" customWidth="1"/>
    <col min="9734" max="9734" width="15.42578125" style="531" customWidth="1"/>
    <col min="9735" max="9735" width="14.5703125" style="531" customWidth="1"/>
    <col min="9736" max="9736" width="6" style="531" customWidth="1"/>
    <col min="9737" max="9737" width="13" style="531" customWidth="1"/>
    <col min="9738" max="9738" width="0" style="531" hidden="1" customWidth="1"/>
    <col min="9739" max="9739" width="11.42578125" style="531" customWidth="1"/>
    <col min="9740" max="9740" width="14.28515625" style="531" customWidth="1"/>
    <col min="9741" max="9741" width="15.5703125" style="531" customWidth="1"/>
    <col min="9742" max="9742" width="15.28515625" style="531" customWidth="1"/>
    <col min="9743" max="9743" width="14.42578125" style="531" customWidth="1"/>
    <col min="9744" max="9984" width="9.140625" style="531"/>
    <col min="9985" max="9985" width="5.42578125" style="531" customWidth="1"/>
    <col min="9986" max="9986" width="58.42578125" style="531" customWidth="1"/>
    <col min="9987" max="9987" width="0" style="531" hidden="1" customWidth="1"/>
    <col min="9988" max="9989" width="14.140625" style="531" customWidth="1"/>
    <col min="9990" max="9990" width="15.42578125" style="531" customWidth="1"/>
    <col min="9991" max="9991" width="14.5703125" style="531" customWidth="1"/>
    <col min="9992" max="9992" width="6" style="531" customWidth="1"/>
    <col min="9993" max="9993" width="13" style="531" customWidth="1"/>
    <col min="9994" max="9994" width="0" style="531" hidden="1" customWidth="1"/>
    <col min="9995" max="9995" width="11.42578125" style="531" customWidth="1"/>
    <col min="9996" max="9996" width="14.28515625" style="531" customWidth="1"/>
    <col min="9997" max="9997" width="15.5703125" style="531" customWidth="1"/>
    <col min="9998" max="9998" width="15.28515625" style="531" customWidth="1"/>
    <col min="9999" max="9999" width="14.42578125" style="531" customWidth="1"/>
    <col min="10000" max="10240" width="9.140625" style="531"/>
    <col min="10241" max="10241" width="5.42578125" style="531" customWidth="1"/>
    <col min="10242" max="10242" width="58.42578125" style="531" customWidth="1"/>
    <col min="10243" max="10243" width="0" style="531" hidden="1" customWidth="1"/>
    <col min="10244" max="10245" width="14.140625" style="531" customWidth="1"/>
    <col min="10246" max="10246" width="15.42578125" style="531" customWidth="1"/>
    <col min="10247" max="10247" width="14.5703125" style="531" customWidth="1"/>
    <col min="10248" max="10248" width="6" style="531" customWidth="1"/>
    <col min="10249" max="10249" width="13" style="531" customWidth="1"/>
    <col min="10250" max="10250" width="0" style="531" hidden="1" customWidth="1"/>
    <col min="10251" max="10251" width="11.42578125" style="531" customWidth="1"/>
    <col min="10252" max="10252" width="14.28515625" style="531" customWidth="1"/>
    <col min="10253" max="10253" width="15.5703125" style="531" customWidth="1"/>
    <col min="10254" max="10254" width="15.28515625" style="531" customWidth="1"/>
    <col min="10255" max="10255" width="14.42578125" style="531" customWidth="1"/>
    <col min="10256" max="10496" width="9.140625" style="531"/>
    <col min="10497" max="10497" width="5.42578125" style="531" customWidth="1"/>
    <col min="10498" max="10498" width="58.42578125" style="531" customWidth="1"/>
    <col min="10499" max="10499" width="0" style="531" hidden="1" customWidth="1"/>
    <col min="10500" max="10501" width="14.140625" style="531" customWidth="1"/>
    <col min="10502" max="10502" width="15.42578125" style="531" customWidth="1"/>
    <col min="10503" max="10503" width="14.5703125" style="531" customWidth="1"/>
    <col min="10504" max="10504" width="6" style="531" customWidth="1"/>
    <col min="10505" max="10505" width="13" style="531" customWidth="1"/>
    <col min="10506" max="10506" width="0" style="531" hidden="1" customWidth="1"/>
    <col min="10507" max="10507" width="11.42578125" style="531" customWidth="1"/>
    <col min="10508" max="10508" width="14.28515625" style="531" customWidth="1"/>
    <col min="10509" max="10509" width="15.5703125" style="531" customWidth="1"/>
    <col min="10510" max="10510" width="15.28515625" style="531" customWidth="1"/>
    <col min="10511" max="10511" width="14.42578125" style="531" customWidth="1"/>
    <col min="10512" max="10752" width="9.140625" style="531"/>
    <col min="10753" max="10753" width="5.42578125" style="531" customWidth="1"/>
    <col min="10754" max="10754" width="58.42578125" style="531" customWidth="1"/>
    <col min="10755" max="10755" width="0" style="531" hidden="1" customWidth="1"/>
    <col min="10756" max="10757" width="14.140625" style="531" customWidth="1"/>
    <col min="10758" max="10758" width="15.42578125" style="531" customWidth="1"/>
    <col min="10759" max="10759" width="14.5703125" style="531" customWidth="1"/>
    <col min="10760" max="10760" width="6" style="531" customWidth="1"/>
    <col min="10761" max="10761" width="13" style="531" customWidth="1"/>
    <col min="10762" max="10762" width="0" style="531" hidden="1" customWidth="1"/>
    <col min="10763" max="10763" width="11.42578125" style="531" customWidth="1"/>
    <col min="10764" max="10764" width="14.28515625" style="531" customWidth="1"/>
    <col min="10765" max="10765" width="15.5703125" style="531" customWidth="1"/>
    <col min="10766" max="10766" width="15.28515625" style="531" customWidth="1"/>
    <col min="10767" max="10767" width="14.42578125" style="531" customWidth="1"/>
    <col min="10768" max="11008" width="9.140625" style="531"/>
    <col min="11009" max="11009" width="5.42578125" style="531" customWidth="1"/>
    <col min="11010" max="11010" width="58.42578125" style="531" customWidth="1"/>
    <col min="11011" max="11011" width="0" style="531" hidden="1" customWidth="1"/>
    <col min="11012" max="11013" width="14.140625" style="531" customWidth="1"/>
    <col min="11014" max="11014" width="15.42578125" style="531" customWidth="1"/>
    <col min="11015" max="11015" width="14.5703125" style="531" customWidth="1"/>
    <col min="11016" max="11016" width="6" style="531" customWidth="1"/>
    <col min="11017" max="11017" width="13" style="531" customWidth="1"/>
    <col min="11018" max="11018" width="0" style="531" hidden="1" customWidth="1"/>
    <col min="11019" max="11019" width="11.42578125" style="531" customWidth="1"/>
    <col min="11020" max="11020" width="14.28515625" style="531" customWidth="1"/>
    <col min="11021" max="11021" width="15.5703125" style="531" customWidth="1"/>
    <col min="11022" max="11022" width="15.28515625" style="531" customWidth="1"/>
    <col min="11023" max="11023" width="14.42578125" style="531" customWidth="1"/>
    <col min="11024" max="11264" width="9.140625" style="531"/>
    <col min="11265" max="11265" width="5.42578125" style="531" customWidth="1"/>
    <col min="11266" max="11266" width="58.42578125" style="531" customWidth="1"/>
    <col min="11267" max="11267" width="0" style="531" hidden="1" customWidth="1"/>
    <col min="11268" max="11269" width="14.140625" style="531" customWidth="1"/>
    <col min="11270" max="11270" width="15.42578125" style="531" customWidth="1"/>
    <col min="11271" max="11271" width="14.5703125" style="531" customWidth="1"/>
    <col min="11272" max="11272" width="6" style="531" customWidth="1"/>
    <col min="11273" max="11273" width="13" style="531" customWidth="1"/>
    <col min="11274" max="11274" width="0" style="531" hidden="1" customWidth="1"/>
    <col min="11275" max="11275" width="11.42578125" style="531" customWidth="1"/>
    <col min="11276" max="11276" width="14.28515625" style="531" customWidth="1"/>
    <col min="11277" max="11277" width="15.5703125" style="531" customWidth="1"/>
    <col min="11278" max="11278" width="15.28515625" style="531" customWidth="1"/>
    <col min="11279" max="11279" width="14.42578125" style="531" customWidth="1"/>
    <col min="11280" max="11520" width="9.140625" style="531"/>
    <col min="11521" max="11521" width="5.42578125" style="531" customWidth="1"/>
    <col min="11522" max="11522" width="58.42578125" style="531" customWidth="1"/>
    <col min="11523" max="11523" width="0" style="531" hidden="1" customWidth="1"/>
    <col min="11524" max="11525" width="14.140625" style="531" customWidth="1"/>
    <col min="11526" max="11526" width="15.42578125" style="531" customWidth="1"/>
    <col min="11527" max="11527" width="14.5703125" style="531" customWidth="1"/>
    <col min="11528" max="11528" width="6" style="531" customWidth="1"/>
    <col min="11529" max="11529" width="13" style="531" customWidth="1"/>
    <col min="11530" max="11530" width="0" style="531" hidden="1" customWidth="1"/>
    <col min="11531" max="11531" width="11.42578125" style="531" customWidth="1"/>
    <col min="11532" max="11532" width="14.28515625" style="531" customWidth="1"/>
    <col min="11533" max="11533" width="15.5703125" style="531" customWidth="1"/>
    <col min="11534" max="11534" width="15.28515625" style="531" customWidth="1"/>
    <col min="11535" max="11535" width="14.42578125" style="531" customWidth="1"/>
    <col min="11536" max="11776" width="9.140625" style="531"/>
    <col min="11777" max="11777" width="5.42578125" style="531" customWidth="1"/>
    <col min="11778" max="11778" width="58.42578125" style="531" customWidth="1"/>
    <col min="11779" max="11779" width="0" style="531" hidden="1" customWidth="1"/>
    <col min="11780" max="11781" width="14.140625" style="531" customWidth="1"/>
    <col min="11782" max="11782" width="15.42578125" style="531" customWidth="1"/>
    <col min="11783" max="11783" width="14.5703125" style="531" customWidth="1"/>
    <col min="11784" max="11784" width="6" style="531" customWidth="1"/>
    <col min="11785" max="11785" width="13" style="531" customWidth="1"/>
    <col min="11786" max="11786" width="0" style="531" hidden="1" customWidth="1"/>
    <col min="11787" max="11787" width="11.42578125" style="531" customWidth="1"/>
    <col min="11788" max="11788" width="14.28515625" style="531" customWidth="1"/>
    <col min="11789" max="11789" width="15.5703125" style="531" customWidth="1"/>
    <col min="11790" max="11790" width="15.28515625" style="531" customWidth="1"/>
    <col min="11791" max="11791" width="14.42578125" style="531" customWidth="1"/>
    <col min="11792" max="12032" width="9.140625" style="531"/>
    <col min="12033" max="12033" width="5.42578125" style="531" customWidth="1"/>
    <col min="12034" max="12034" width="58.42578125" style="531" customWidth="1"/>
    <col min="12035" max="12035" width="0" style="531" hidden="1" customWidth="1"/>
    <col min="12036" max="12037" width="14.140625" style="531" customWidth="1"/>
    <col min="12038" max="12038" width="15.42578125" style="531" customWidth="1"/>
    <col min="12039" max="12039" width="14.5703125" style="531" customWidth="1"/>
    <col min="12040" max="12040" width="6" style="531" customWidth="1"/>
    <col min="12041" max="12041" width="13" style="531" customWidth="1"/>
    <col min="12042" max="12042" width="0" style="531" hidden="1" customWidth="1"/>
    <col min="12043" max="12043" width="11.42578125" style="531" customWidth="1"/>
    <col min="12044" max="12044" width="14.28515625" style="531" customWidth="1"/>
    <col min="12045" max="12045" width="15.5703125" style="531" customWidth="1"/>
    <col min="12046" max="12046" width="15.28515625" style="531" customWidth="1"/>
    <col min="12047" max="12047" width="14.42578125" style="531" customWidth="1"/>
    <col min="12048" max="12288" width="9.140625" style="531"/>
    <col min="12289" max="12289" width="5.42578125" style="531" customWidth="1"/>
    <col min="12290" max="12290" width="58.42578125" style="531" customWidth="1"/>
    <col min="12291" max="12291" width="0" style="531" hidden="1" customWidth="1"/>
    <col min="12292" max="12293" width="14.140625" style="531" customWidth="1"/>
    <col min="12294" max="12294" width="15.42578125" style="531" customWidth="1"/>
    <col min="12295" max="12295" width="14.5703125" style="531" customWidth="1"/>
    <col min="12296" max="12296" width="6" style="531" customWidth="1"/>
    <col min="12297" max="12297" width="13" style="531" customWidth="1"/>
    <col min="12298" max="12298" width="0" style="531" hidden="1" customWidth="1"/>
    <col min="12299" max="12299" width="11.42578125" style="531" customWidth="1"/>
    <col min="12300" max="12300" width="14.28515625" style="531" customWidth="1"/>
    <col min="12301" max="12301" width="15.5703125" style="531" customWidth="1"/>
    <col min="12302" max="12302" width="15.28515625" style="531" customWidth="1"/>
    <col min="12303" max="12303" width="14.42578125" style="531" customWidth="1"/>
    <col min="12304" max="12544" width="9.140625" style="531"/>
    <col min="12545" max="12545" width="5.42578125" style="531" customWidth="1"/>
    <col min="12546" max="12546" width="58.42578125" style="531" customWidth="1"/>
    <col min="12547" max="12547" width="0" style="531" hidden="1" customWidth="1"/>
    <col min="12548" max="12549" width="14.140625" style="531" customWidth="1"/>
    <col min="12550" max="12550" width="15.42578125" style="531" customWidth="1"/>
    <col min="12551" max="12551" width="14.5703125" style="531" customWidth="1"/>
    <col min="12552" max="12552" width="6" style="531" customWidth="1"/>
    <col min="12553" max="12553" width="13" style="531" customWidth="1"/>
    <col min="12554" max="12554" width="0" style="531" hidden="1" customWidth="1"/>
    <col min="12555" max="12555" width="11.42578125" style="531" customWidth="1"/>
    <col min="12556" max="12556" width="14.28515625" style="531" customWidth="1"/>
    <col min="12557" max="12557" width="15.5703125" style="531" customWidth="1"/>
    <col min="12558" max="12558" width="15.28515625" style="531" customWidth="1"/>
    <col min="12559" max="12559" width="14.42578125" style="531" customWidth="1"/>
    <col min="12560" max="12800" width="9.140625" style="531"/>
    <col min="12801" max="12801" width="5.42578125" style="531" customWidth="1"/>
    <col min="12802" max="12802" width="58.42578125" style="531" customWidth="1"/>
    <col min="12803" max="12803" width="0" style="531" hidden="1" customWidth="1"/>
    <col min="12804" max="12805" width="14.140625" style="531" customWidth="1"/>
    <col min="12806" max="12806" width="15.42578125" style="531" customWidth="1"/>
    <col min="12807" max="12807" width="14.5703125" style="531" customWidth="1"/>
    <col min="12808" max="12808" width="6" style="531" customWidth="1"/>
    <col min="12809" max="12809" width="13" style="531" customWidth="1"/>
    <col min="12810" max="12810" width="0" style="531" hidden="1" customWidth="1"/>
    <col min="12811" max="12811" width="11.42578125" style="531" customWidth="1"/>
    <col min="12812" max="12812" width="14.28515625" style="531" customWidth="1"/>
    <col min="12813" max="12813" width="15.5703125" style="531" customWidth="1"/>
    <col min="12814" max="12814" width="15.28515625" style="531" customWidth="1"/>
    <col min="12815" max="12815" width="14.42578125" style="531" customWidth="1"/>
    <col min="12816" max="13056" width="9.140625" style="531"/>
    <col min="13057" max="13057" width="5.42578125" style="531" customWidth="1"/>
    <col min="13058" max="13058" width="58.42578125" style="531" customWidth="1"/>
    <col min="13059" max="13059" width="0" style="531" hidden="1" customWidth="1"/>
    <col min="13060" max="13061" width="14.140625" style="531" customWidth="1"/>
    <col min="13062" max="13062" width="15.42578125" style="531" customWidth="1"/>
    <col min="13063" max="13063" width="14.5703125" style="531" customWidth="1"/>
    <col min="13064" max="13064" width="6" style="531" customWidth="1"/>
    <col min="13065" max="13065" width="13" style="531" customWidth="1"/>
    <col min="13066" max="13066" width="0" style="531" hidden="1" customWidth="1"/>
    <col min="13067" max="13067" width="11.42578125" style="531" customWidth="1"/>
    <col min="13068" max="13068" width="14.28515625" style="531" customWidth="1"/>
    <col min="13069" max="13069" width="15.5703125" style="531" customWidth="1"/>
    <col min="13070" max="13070" width="15.28515625" style="531" customWidth="1"/>
    <col min="13071" max="13071" width="14.42578125" style="531" customWidth="1"/>
    <col min="13072" max="13312" width="9.140625" style="531"/>
    <col min="13313" max="13313" width="5.42578125" style="531" customWidth="1"/>
    <col min="13314" max="13314" width="58.42578125" style="531" customWidth="1"/>
    <col min="13315" max="13315" width="0" style="531" hidden="1" customWidth="1"/>
    <col min="13316" max="13317" width="14.140625" style="531" customWidth="1"/>
    <col min="13318" max="13318" width="15.42578125" style="531" customWidth="1"/>
    <col min="13319" max="13319" width="14.5703125" style="531" customWidth="1"/>
    <col min="13320" max="13320" width="6" style="531" customWidth="1"/>
    <col min="13321" max="13321" width="13" style="531" customWidth="1"/>
    <col min="13322" max="13322" width="0" style="531" hidden="1" customWidth="1"/>
    <col min="13323" max="13323" width="11.42578125" style="531" customWidth="1"/>
    <col min="13324" max="13324" width="14.28515625" style="531" customWidth="1"/>
    <col min="13325" max="13325" width="15.5703125" style="531" customWidth="1"/>
    <col min="13326" max="13326" width="15.28515625" style="531" customWidth="1"/>
    <col min="13327" max="13327" width="14.42578125" style="531" customWidth="1"/>
    <col min="13328" max="13568" width="9.140625" style="531"/>
    <col min="13569" max="13569" width="5.42578125" style="531" customWidth="1"/>
    <col min="13570" max="13570" width="58.42578125" style="531" customWidth="1"/>
    <col min="13571" max="13571" width="0" style="531" hidden="1" customWidth="1"/>
    <col min="13572" max="13573" width="14.140625" style="531" customWidth="1"/>
    <col min="13574" max="13574" width="15.42578125" style="531" customWidth="1"/>
    <col min="13575" max="13575" width="14.5703125" style="531" customWidth="1"/>
    <col min="13576" max="13576" width="6" style="531" customWidth="1"/>
    <col min="13577" max="13577" width="13" style="531" customWidth="1"/>
    <col min="13578" max="13578" width="0" style="531" hidden="1" customWidth="1"/>
    <col min="13579" max="13579" width="11.42578125" style="531" customWidth="1"/>
    <col min="13580" max="13580" width="14.28515625" style="531" customWidth="1"/>
    <col min="13581" max="13581" width="15.5703125" style="531" customWidth="1"/>
    <col min="13582" max="13582" width="15.28515625" style="531" customWidth="1"/>
    <col min="13583" max="13583" width="14.42578125" style="531" customWidth="1"/>
    <col min="13584" max="13824" width="9.140625" style="531"/>
    <col min="13825" max="13825" width="5.42578125" style="531" customWidth="1"/>
    <col min="13826" max="13826" width="58.42578125" style="531" customWidth="1"/>
    <col min="13827" max="13827" width="0" style="531" hidden="1" customWidth="1"/>
    <col min="13828" max="13829" width="14.140625" style="531" customWidth="1"/>
    <col min="13830" max="13830" width="15.42578125" style="531" customWidth="1"/>
    <col min="13831" max="13831" width="14.5703125" style="531" customWidth="1"/>
    <col min="13832" max="13832" width="6" style="531" customWidth="1"/>
    <col min="13833" max="13833" width="13" style="531" customWidth="1"/>
    <col min="13834" max="13834" width="0" style="531" hidden="1" customWidth="1"/>
    <col min="13835" max="13835" width="11.42578125" style="531" customWidth="1"/>
    <col min="13836" max="13836" width="14.28515625" style="531" customWidth="1"/>
    <col min="13837" max="13837" width="15.5703125" style="531" customWidth="1"/>
    <col min="13838" max="13838" width="15.28515625" style="531" customWidth="1"/>
    <col min="13839" max="13839" width="14.42578125" style="531" customWidth="1"/>
    <col min="13840" max="14080" width="9.140625" style="531"/>
    <col min="14081" max="14081" width="5.42578125" style="531" customWidth="1"/>
    <col min="14082" max="14082" width="58.42578125" style="531" customWidth="1"/>
    <col min="14083" max="14083" width="0" style="531" hidden="1" customWidth="1"/>
    <col min="14084" max="14085" width="14.140625" style="531" customWidth="1"/>
    <col min="14086" max="14086" width="15.42578125" style="531" customWidth="1"/>
    <col min="14087" max="14087" width="14.5703125" style="531" customWidth="1"/>
    <col min="14088" max="14088" width="6" style="531" customWidth="1"/>
    <col min="14089" max="14089" width="13" style="531" customWidth="1"/>
    <col min="14090" max="14090" width="0" style="531" hidden="1" customWidth="1"/>
    <col min="14091" max="14091" width="11.42578125" style="531" customWidth="1"/>
    <col min="14092" max="14092" width="14.28515625" style="531" customWidth="1"/>
    <col min="14093" max="14093" width="15.5703125" style="531" customWidth="1"/>
    <col min="14094" max="14094" width="15.28515625" style="531" customWidth="1"/>
    <col min="14095" max="14095" width="14.42578125" style="531" customWidth="1"/>
    <col min="14096" max="14336" width="9.140625" style="531"/>
    <col min="14337" max="14337" width="5.42578125" style="531" customWidth="1"/>
    <col min="14338" max="14338" width="58.42578125" style="531" customWidth="1"/>
    <col min="14339" max="14339" width="0" style="531" hidden="1" customWidth="1"/>
    <col min="14340" max="14341" width="14.140625" style="531" customWidth="1"/>
    <col min="14342" max="14342" width="15.42578125" style="531" customWidth="1"/>
    <col min="14343" max="14343" width="14.5703125" style="531" customWidth="1"/>
    <col min="14344" max="14344" width="6" style="531" customWidth="1"/>
    <col min="14345" max="14345" width="13" style="531" customWidth="1"/>
    <col min="14346" max="14346" width="0" style="531" hidden="1" customWidth="1"/>
    <col min="14347" max="14347" width="11.42578125" style="531" customWidth="1"/>
    <col min="14348" max="14348" width="14.28515625" style="531" customWidth="1"/>
    <col min="14349" max="14349" width="15.5703125" style="531" customWidth="1"/>
    <col min="14350" max="14350" width="15.28515625" style="531" customWidth="1"/>
    <col min="14351" max="14351" width="14.42578125" style="531" customWidth="1"/>
    <col min="14352" max="14592" width="9.140625" style="531"/>
    <col min="14593" max="14593" width="5.42578125" style="531" customWidth="1"/>
    <col min="14594" max="14594" width="58.42578125" style="531" customWidth="1"/>
    <col min="14595" max="14595" width="0" style="531" hidden="1" customWidth="1"/>
    <col min="14596" max="14597" width="14.140625" style="531" customWidth="1"/>
    <col min="14598" max="14598" width="15.42578125" style="531" customWidth="1"/>
    <col min="14599" max="14599" width="14.5703125" style="531" customWidth="1"/>
    <col min="14600" max="14600" width="6" style="531" customWidth="1"/>
    <col min="14601" max="14601" width="13" style="531" customWidth="1"/>
    <col min="14602" max="14602" width="0" style="531" hidden="1" customWidth="1"/>
    <col min="14603" max="14603" width="11.42578125" style="531" customWidth="1"/>
    <col min="14604" max="14604" width="14.28515625" style="531" customWidth="1"/>
    <col min="14605" max="14605" width="15.5703125" style="531" customWidth="1"/>
    <col min="14606" max="14606" width="15.28515625" style="531" customWidth="1"/>
    <col min="14607" max="14607" width="14.42578125" style="531" customWidth="1"/>
    <col min="14608" max="14848" width="9.140625" style="531"/>
    <col min="14849" max="14849" width="5.42578125" style="531" customWidth="1"/>
    <col min="14850" max="14850" width="58.42578125" style="531" customWidth="1"/>
    <col min="14851" max="14851" width="0" style="531" hidden="1" customWidth="1"/>
    <col min="14852" max="14853" width="14.140625" style="531" customWidth="1"/>
    <col min="14854" max="14854" width="15.42578125" style="531" customWidth="1"/>
    <col min="14855" max="14855" width="14.5703125" style="531" customWidth="1"/>
    <col min="14856" max="14856" width="6" style="531" customWidth="1"/>
    <col min="14857" max="14857" width="13" style="531" customWidth="1"/>
    <col min="14858" max="14858" width="0" style="531" hidden="1" customWidth="1"/>
    <col min="14859" max="14859" width="11.42578125" style="531" customWidth="1"/>
    <col min="14860" max="14860" width="14.28515625" style="531" customWidth="1"/>
    <col min="14861" max="14861" width="15.5703125" style="531" customWidth="1"/>
    <col min="14862" max="14862" width="15.28515625" style="531" customWidth="1"/>
    <col min="14863" max="14863" width="14.42578125" style="531" customWidth="1"/>
    <col min="14864" max="15104" width="9.140625" style="531"/>
    <col min="15105" max="15105" width="5.42578125" style="531" customWidth="1"/>
    <col min="15106" max="15106" width="58.42578125" style="531" customWidth="1"/>
    <col min="15107" max="15107" width="0" style="531" hidden="1" customWidth="1"/>
    <col min="15108" max="15109" width="14.140625" style="531" customWidth="1"/>
    <col min="15110" max="15110" width="15.42578125" style="531" customWidth="1"/>
    <col min="15111" max="15111" width="14.5703125" style="531" customWidth="1"/>
    <col min="15112" max="15112" width="6" style="531" customWidth="1"/>
    <col min="15113" max="15113" width="13" style="531" customWidth="1"/>
    <col min="15114" max="15114" width="0" style="531" hidden="1" customWidth="1"/>
    <col min="15115" max="15115" width="11.42578125" style="531" customWidth="1"/>
    <col min="15116" max="15116" width="14.28515625" style="531" customWidth="1"/>
    <col min="15117" max="15117" width="15.5703125" style="531" customWidth="1"/>
    <col min="15118" max="15118" width="15.28515625" style="531" customWidth="1"/>
    <col min="15119" max="15119" width="14.42578125" style="531" customWidth="1"/>
    <col min="15120" max="15360" width="9.140625" style="531"/>
    <col min="15361" max="15361" width="5.42578125" style="531" customWidth="1"/>
    <col min="15362" max="15362" width="58.42578125" style="531" customWidth="1"/>
    <col min="15363" max="15363" width="0" style="531" hidden="1" customWidth="1"/>
    <col min="15364" max="15365" width="14.140625" style="531" customWidth="1"/>
    <col min="15366" max="15366" width="15.42578125" style="531" customWidth="1"/>
    <col min="15367" max="15367" width="14.5703125" style="531" customWidth="1"/>
    <col min="15368" max="15368" width="6" style="531" customWidth="1"/>
    <col min="15369" max="15369" width="13" style="531" customWidth="1"/>
    <col min="15370" max="15370" width="0" style="531" hidden="1" customWidth="1"/>
    <col min="15371" max="15371" width="11.42578125" style="531" customWidth="1"/>
    <col min="15372" max="15372" width="14.28515625" style="531" customWidth="1"/>
    <col min="15373" max="15373" width="15.5703125" style="531" customWidth="1"/>
    <col min="15374" max="15374" width="15.28515625" style="531" customWidth="1"/>
    <col min="15375" max="15375" width="14.42578125" style="531" customWidth="1"/>
    <col min="15376" max="15616" width="9.140625" style="531"/>
    <col min="15617" max="15617" width="5.42578125" style="531" customWidth="1"/>
    <col min="15618" max="15618" width="58.42578125" style="531" customWidth="1"/>
    <col min="15619" max="15619" width="0" style="531" hidden="1" customWidth="1"/>
    <col min="15620" max="15621" width="14.140625" style="531" customWidth="1"/>
    <col min="15622" max="15622" width="15.42578125" style="531" customWidth="1"/>
    <col min="15623" max="15623" width="14.5703125" style="531" customWidth="1"/>
    <col min="15624" max="15624" width="6" style="531" customWidth="1"/>
    <col min="15625" max="15625" width="13" style="531" customWidth="1"/>
    <col min="15626" max="15626" width="0" style="531" hidden="1" customWidth="1"/>
    <col min="15627" max="15627" width="11.42578125" style="531" customWidth="1"/>
    <col min="15628" max="15628" width="14.28515625" style="531" customWidth="1"/>
    <col min="15629" max="15629" width="15.5703125" style="531" customWidth="1"/>
    <col min="15630" max="15630" width="15.28515625" style="531" customWidth="1"/>
    <col min="15631" max="15631" width="14.42578125" style="531" customWidth="1"/>
    <col min="15632" max="15872" width="9.140625" style="531"/>
    <col min="15873" max="15873" width="5.42578125" style="531" customWidth="1"/>
    <col min="15874" max="15874" width="58.42578125" style="531" customWidth="1"/>
    <col min="15875" max="15875" width="0" style="531" hidden="1" customWidth="1"/>
    <col min="15876" max="15877" width="14.140625" style="531" customWidth="1"/>
    <col min="15878" max="15878" width="15.42578125" style="531" customWidth="1"/>
    <col min="15879" max="15879" width="14.5703125" style="531" customWidth="1"/>
    <col min="15880" max="15880" width="6" style="531" customWidth="1"/>
    <col min="15881" max="15881" width="13" style="531" customWidth="1"/>
    <col min="15882" max="15882" width="0" style="531" hidden="1" customWidth="1"/>
    <col min="15883" max="15883" width="11.42578125" style="531" customWidth="1"/>
    <col min="15884" max="15884" width="14.28515625" style="531" customWidth="1"/>
    <col min="15885" max="15885" width="15.5703125" style="531" customWidth="1"/>
    <col min="15886" max="15886" width="15.28515625" style="531" customWidth="1"/>
    <col min="15887" max="15887" width="14.42578125" style="531" customWidth="1"/>
    <col min="15888" max="16128" width="9.140625" style="531"/>
    <col min="16129" max="16129" width="5.42578125" style="531" customWidth="1"/>
    <col min="16130" max="16130" width="58.42578125" style="531" customWidth="1"/>
    <col min="16131" max="16131" width="0" style="531" hidden="1" customWidth="1"/>
    <col min="16132" max="16133" width="14.140625" style="531" customWidth="1"/>
    <col min="16134" max="16134" width="15.42578125" style="531" customWidth="1"/>
    <col min="16135" max="16135" width="14.5703125" style="531" customWidth="1"/>
    <col min="16136" max="16136" width="6" style="531" customWidth="1"/>
    <col min="16137" max="16137" width="13" style="531" customWidth="1"/>
    <col min="16138" max="16138" width="0" style="531" hidden="1" customWidth="1"/>
    <col min="16139" max="16139" width="11.42578125" style="531" customWidth="1"/>
    <col min="16140" max="16140" width="14.28515625" style="531" customWidth="1"/>
    <col min="16141" max="16141" width="15.5703125" style="531" customWidth="1"/>
    <col min="16142" max="16142" width="15.28515625" style="531" customWidth="1"/>
    <col min="16143" max="16143" width="14.42578125" style="531" customWidth="1"/>
    <col min="16144" max="16384" width="9.140625" style="531"/>
  </cols>
  <sheetData>
    <row r="1" spans="1:15" s="530" customFormat="1" ht="30" customHeight="1" x14ac:dyDescent="0.25">
      <c r="B1" s="1031" t="s">
        <v>2011</v>
      </c>
      <c r="C1" s="1031"/>
      <c r="D1" s="1031"/>
      <c r="E1" s="1031"/>
      <c r="F1" s="1031"/>
      <c r="G1" s="1031"/>
      <c r="H1" s="947"/>
      <c r="M1" s="874"/>
      <c r="N1" s="875"/>
    </row>
    <row r="2" spans="1:15" s="530" customFormat="1" ht="30" customHeight="1" x14ac:dyDescent="0.25">
      <c r="B2" s="1031" t="s">
        <v>1586</v>
      </c>
      <c r="C2" s="1031"/>
      <c r="D2" s="1031"/>
      <c r="E2" s="1031"/>
      <c r="F2" s="1031"/>
      <c r="G2" s="1031"/>
      <c r="H2" s="947"/>
      <c r="I2" s="947"/>
    </row>
    <row r="3" spans="1:15" ht="32.25" customHeight="1" x14ac:dyDescent="0.25"/>
    <row r="4" spans="1:15" ht="33.75" customHeight="1" x14ac:dyDescent="0.35">
      <c r="A4" s="1113" t="s">
        <v>1587</v>
      </c>
      <c r="B4" s="1113"/>
      <c r="C4" s="1113"/>
      <c r="D4" s="1113"/>
      <c r="E4" s="1113"/>
      <c r="F4" s="1113"/>
      <c r="G4" s="1113"/>
      <c r="H4" s="951"/>
      <c r="I4" s="951"/>
      <c r="M4" s="531"/>
      <c r="N4" s="531"/>
      <c r="O4" s="531"/>
    </row>
    <row r="5" spans="1:15" ht="24.75" customHeight="1" x14ac:dyDescent="0.25">
      <c r="A5" s="1114" t="s">
        <v>5768</v>
      </c>
      <c r="B5" s="1114"/>
      <c r="C5" s="1114"/>
      <c r="D5" s="1114"/>
      <c r="E5" s="1114"/>
      <c r="F5" s="1114"/>
      <c r="G5" s="1114"/>
      <c r="H5" s="952"/>
      <c r="I5" s="952"/>
      <c r="M5" s="531"/>
      <c r="N5" s="531"/>
      <c r="O5" s="531"/>
    </row>
    <row r="6" spans="1:15" ht="24.75" customHeight="1" x14ac:dyDescent="0.25">
      <c r="A6" s="952"/>
      <c r="B6" s="952"/>
      <c r="C6" s="952"/>
      <c r="D6" s="952"/>
      <c r="E6" s="952"/>
      <c r="F6" s="952"/>
      <c r="G6" s="952"/>
      <c r="H6" s="952"/>
      <c r="I6" s="952"/>
      <c r="M6" s="531"/>
      <c r="N6" s="531"/>
      <c r="O6" s="531"/>
    </row>
    <row r="7" spans="1:15" s="566" customFormat="1" ht="29.25" customHeight="1" x14ac:dyDescent="0.25">
      <c r="A7" s="1036" t="s">
        <v>2</v>
      </c>
      <c r="B7" s="1115" t="s">
        <v>549</v>
      </c>
      <c r="C7" s="953" t="s">
        <v>629</v>
      </c>
      <c r="D7" s="1038" t="s">
        <v>550</v>
      </c>
      <c r="E7" s="1039"/>
      <c r="F7" s="1040"/>
      <c r="G7" s="1117" t="s">
        <v>576</v>
      </c>
      <c r="H7" s="876"/>
      <c r="I7" s="876"/>
      <c r="J7" s="877"/>
      <c r="M7" s="1038" t="s">
        <v>1051</v>
      </c>
      <c r="N7" s="1040"/>
    </row>
    <row r="8" spans="1:15" s="566" customFormat="1" ht="81" customHeight="1" x14ac:dyDescent="0.25">
      <c r="A8" s="1037"/>
      <c r="B8" s="1116"/>
      <c r="C8" s="953"/>
      <c r="D8" s="940" t="s">
        <v>5379</v>
      </c>
      <c r="E8" s="940" t="s">
        <v>5650</v>
      </c>
      <c r="F8" s="940" t="s">
        <v>5351</v>
      </c>
      <c r="G8" s="1118"/>
      <c r="H8" s="876"/>
      <c r="I8" s="876" t="s">
        <v>577</v>
      </c>
      <c r="J8" s="566" t="s">
        <v>994</v>
      </c>
      <c r="K8" s="566" t="s">
        <v>1099</v>
      </c>
      <c r="L8" s="566" t="s">
        <v>1588</v>
      </c>
      <c r="M8" s="940" t="s">
        <v>1589</v>
      </c>
      <c r="N8" s="940" t="s">
        <v>1590</v>
      </c>
      <c r="O8" s="940" t="s">
        <v>46</v>
      </c>
    </row>
    <row r="9" spans="1:15" ht="18.75" customHeight="1" x14ac:dyDescent="0.25">
      <c r="A9" s="814" t="s">
        <v>470</v>
      </c>
      <c r="B9" s="819" t="s">
        <v>1591</v>
      </c>
      <c r="C9" s="814"/>
      <c r="D9" s="722"/>
      <c r="E9" s="722"/>
      <c r="F9" s="722"/>
      <c r="G9" s="878"/>
      <c r="H9" s="876"/>
      <c r="I9" s="876"/>
      <c r="M9" s="722"/>
      <c r="N9" s="722"/>
      <c r="O9" s="722"/>
    </row>
    <row r="10" spans="1:15" s="727" customFormat="1" ht="20.25" customHeight="1" x14ac:dyDescent="0.25">
      <c r="A10" s="879">
        <v>1</v>
      </c>
      <c r="B10" s="825" t="s">
        <v>1592</v>
      </c>
      <c r="C10" s="825" t="s">
        <v>1593</v>
      </c>
      <c r="D10" s="527"/>
      <c r="E10" s="527">
        <v>30000</v>
      </c>
      <c r="F10" s="527">
        <v>50000</v>
      </c>
      <c r="G10" s="880"/>
      <c r="H10" s="881"/>
      <c r="I10" s="748" t="s">
        <v>590</v>
      </c>
      <c r="J10" s="882" t="s">
        <v>1594</v>
      </c>
      <c r="M10" s="527"/>
      <c r="N10" s="527">
        <v>26600</v>
      </c>
      <c r="O10" s="527">
        <v>30000</v>
      </c>
    </row>
    <row r="11" spans="1:15" s="727" customFormat="1" ht="20.25" customHeight="1" x14ac:dyDescent="0.25">
      <c r="A11" s="879">
        <f>A10+1</f>
        <v>2</v>
      </c>
      <c r="B11" s="825" t="s">
        <v>5776</v>
      </c>
      <c r="C11" s="825" t="s">
        <v>1595</v>
      </c>
      <c r="D11" s="527">
        <v>65600</v>
      </c>
      <c r="E11" s="527">
        <v>65600</v>
      </c>
      <c r="F11" s="527">
        <v>80000</v>
      </c>
      <c r="G11" s="883"/>
      <c r="H11" s="881"/>
      <c r="I11" s="727" t="s">
        <v>1596</v>
      </c>
      <c r="J11" s="884" t="s">
        <v>1597</v>
      </c>
      <c r="K11" s="727" t="s">
        <v>1596</v>
      </c>
      <c r="L11" s="727" t="s">
        <v>1598</v>
      </c>
      <c r="M11" s="527">
        <v>62000</v>
      </c>
      <c r="N11" s="527">
        <v>62000</v>
      </c>
      <c r="O11" s="527"/>
    </row>
    <row r="12" spans="1:15" s="727" customFormat="1" ht="20.25" customHeight="1" x14ac:dyDescent="0.25">
      <c r="A12" s="879">
        <f t="shared" ref="A12:A57" si="0">A11+1</f>
        <v>3</v>
      </c>
      <c r="B12" s="825" t="s">
        <v>5775</v>
      </c>
      <c r="C12" s="825" t="s">
        <v>1599</v>
      </c>
      <c r="D12" s="527">
        <v>65600</v>
      </c>
      <c r="E12" s="527">
        <v>65600</v>
      </c>
      <c r="F12" s="527">
        <v>140000</v>
      </c>
      <c r="G12" s="883"/>
      <c r="H12" s="881"/>
      <c r="I12" s="727" t="s">
        <v>1596</v>
      </c>
      <c r="J12" s="884" t="s">
        <v>1597</v>
      </c>
      <c r="K12" s="727" t="s">
        <v>1596</v>
      </c>
      <c r="L12" s="727" t="s">
        <v>1598</v>
      </c>
      <c r="M12" s="527">
        <v>62000</v>
      </c>
      <c r="N12" s="527">
        <v>100000</v>
      </c>
      <c r="O12" s="527"/>
    </row>
    <row r="13" spans="1:15" s="727" customFormat="1" ht="20.25" customHeight="1" x14ac:dyDescent="0.25">
      <c r="A13" s="879">
        <f t="shared" si="0"/>
        <v>4</v>
      </c>
      <c r="B13" s="825" t="s">
        <v>1600</v>
      </c>
      <c r="C13" s="825" t="s">
        <v>1601</v>
      </c>
      <c r="D13" s="527">
        <v>161000</v>
      </c>
      <c r="E13" s="527">
        <v>161000</v>
      </c>
      <c r="F13" s="527">
        <v>175000</v>
      </c>
      <c r="G13" s="883"/>
      <c r="H13" s="881"/>
      <c r="I13" s="727" t="s">
        <v>1602</v>
      </c>
      <c r="J13" s="882" t="s">
        <v>1603</v>
      </c>
      <c r="K13" s="727" t="s">
        <v>1602</v>
      </c>
      <c r="L13" s="727" t="s">
        <v>1604</v>
      </c>
      <c r="M13" s="527">
        <v>154000</v>
      </c>
      <c r="N13" s="527">
        <v>154000</v>
      </c>
      <c r="O13" s="527"/>
    </row>
    <row r="14" spans="1:15" s="727" customFormat="1" ht="20.25" customHeight="1" x14ac:dyDescent="0.25">
      <c r="A14" s="879">
        <f t="shared" si="0"/>
        <v>5</v>
      </c>
      <c r="B14" s="825" t="s">
        <v>1605</v>
      </c>
      <c r="C14" s="825" t="s">
        <v>1606</v>
      </c>
      <c r="D14" s="527">
        <v>520000</v>
      </c>
      <c r="E14" s="527">
        <v>520000</v>
      </c>
      <c r="F14" s="527">
        <v>750000</v>
      </c>
      <c r="G14" s="883"/>
      <c r="H14" s="881"/>
      <c r="I14" s="727" t="s">
        <v>1607</v>
      </c>
      <c r="J14" s="882" t="s">
        <v>1608</v>
      </c>
      <c r="K14" s="727" t="s">
        <v>1607</v>
      </c>
      <c r="L14" s="727" t="s">
        <v>1609</v>
      </c>
      <c r="M14" s="527">
        <v>512000</v>
      </c>
      <c r="N14" s="527">
        <v>512000</v>
      </c>
      <c r="O14" s="527"/>
    </row>
    <row r="15" spans="1:15" s="727" customFormat="1" ht="20.25" customHeight="1" x14ac:dyDescent="0.25">
      <c r="A15" s="879">
        <f t="shared" si="0"/>
        <v>6</v>
      </c>
      <c r="B15" s="825" t="s">
        <v>1610</v>
      </c>
      <c r="C15" s="825" t="s">
        <v>1611</v>
      </c>
      <c r="D15" s="527">
        <v>65600</v>
      </c>
      <c r="E15" s="527">
        <v>65600</v>
      </c>
      <c r="F15" s="527">
        <v>80000</v>
      </c>
      <c r="G15" s="883"/>
      <c r="H15" s="881"/>
      <c r="I15" s="727" t="s">
        <v>1612</v>
      </c>
      <c r="J15" s="882" t="s">
        <v>1613</v>
      </c>
      <c r="K15" s="727" t="s">
        <v>1612</v>
      </c>
      <c r="L15" s="727" t="s">
        <v>1614</v>
      </c>
      <c r="M15" s="527">
        <v>62000</v>
      </c>
      <c r="N15" s="527">
        <v>62000</v>
      </c>
      <c r="O15" s="527"/>
    </row>
    <row r="16" spans="1:15" s="727" customFormat="1" ht="20.25" customHeight="1" x14ac:dyDescent="0.25">
      <c r="A16" s="879">
        <f t="shared" si="0"/>
        <v>7</v>
      </c>
      <c r="B16" s="825" t="s">
        <v>1615</v>
      </c>
      <c r="C16" s="825" t="s">
        <v>1616</v>
      </c>
      <c r="D16" s="527">
        <v>65600</v>
      </c>
      <c r="E16" s="527">
        <v>65600</v>
      </c>
      <c r="F16" s="527">
        <v>90000</v>
      </c>
      <c r="G16" s="883"/>
      <c r="H16" s="881"/>
      <c r="I16" s="727" t="s">
        <v>1612</v>
      </c>
      <c r="J16" s="882" t="s">
        <v>1613</v>
      </c>
      <c r="K16" s="727" t="s">
        <v>1612</v>
      </c>
      <c r="L16" s="727" t="s">
        <v>1614</v>
      </c>
      <c r="M16" s="527">
        <v>62000</v>
      </c>
      <c r="N16" s="527">
        <v>62000</v>
      </c>
      <c r="O16" s="527"/>
    </row>
    <row r="17" spans="1:15" s="727" customFormat="1" ht="25.5" customHeight="1" x14ac:dyDescent="0.25">
      <c r="A17" s="879">
        <f t="shared" si="0"/>
        <v>8</v>
      </c>
      <c r="B17" s="825" t="s">
        <v>1617</v>
      </c>
      <c r="C17" s="825" t="s">
        <v>1618</v>
      </c>
      <c r="D17" s="527">
        <v>21100</v>
      </c>
      <c r="E17" s="527">
        <v>21100</v>
      </c>
      <c r="F17" s="527">
        <v>50000</v>
      </c>
      <c r="G17" s="936" t="s">
        <v>1619</v>
      </c>
      <c r="H17" s="881"/>
      <c r="I17" s="727" t="s">
        <v>1620</v>
      </c>
      <c r="J17" s="882" t="s">
        <v>1621</v>
      </c>
      <c r="K17" s="727" t="s">
        <v>1620</v>
      </c>
      <c r="L17" s="727" t="s">
        <v>1622</v>
      </c>
      <c r="M17" s="527">
        <v>20400</v>
      </c>
      <c r="N17" s="527">
        <v>20400</v>
      </c>
      <c r="O17" s="527"/>
    </row>
    <row r="18" spans="1:15" s="727" customFormat="1" ht="20.25" customHeight="1" x14ac:dyDescent="0.25">
      <c r="A18" s="879">
        <f t="shared" si="0"/>
        <v>9</v>
      </c>
      <c r="B18" s="825" t="s">
        <v>1623</v>
      </c>
      <c r="C18" s="825" t="s">
        <v>1624</v>
      </c>
      <c r="D18" s="527">
        <v>56800</v>
      </c>
      <c r="E18" s="527">
        <v>56800</v>
      </c>
      <c r="F18" s="527">
        <v>100000</v>
      </c>
      <c r="G18" s="885"/>
      <c r="H18" s="881"/>
      <c r="I18" s="727" t="s">
        <v>1625</v>
      </c>
      <c r="J18" s="882" t="s">
        <v>1626</v>
      </c>
      <c r="K18" s="727" t="s">
        <v>1625</v>
      </c>
      <c r="L18" s="727" t="s">
        <v>1627</v>
      </c>
      <c r="M18" s="527">
        <v>51200</v>
      </c>
      <c r="N18" s="527">
        <v>51200</v>
      </c>
      <c r="O18" s="527"/>
    </row>
    <row r="19" spans="1:15" s="727" customFormat="1" ht="20.25" customHeight="1" x14ac:dyDescent="0.25">
      <c r="A19" s="879">
        <f t="shared" si="0"/>
        <v>10</v>
      </c>
      <c r="B19" s="825" t="s">
        <v>1628</v>
      </c>
      <c r="C19" s="825" t="s">
        <v>1629</v>
      </c>
      <c r="D19" s="527">
        <v>56800</v>
      </c>
      <c r="E19" s="527">
        <v>56800</v>
      </c>
      <c r="F19" s="527">
        <v>120000</v>
      </c>
      <c r="G19" s="885"/>
      <c r="H19" s="881"/>
      <c r="I19" s="727" t="s">
        <v>1625</v>
      </c>
      <c r="J19" s="882" t="s">
        <v>1626</v>
      </c>
      <c r="K19" s="727" t="s">
        <v>1625</v>
      </c>
      <c r="L19" s="727" t="s">
        <v>1627</v>
      </c>
      <c r="M19" s="527">
        <v>51200</v>
      </c>
      <c r="N19" s="527">
        <v>51200</v>
      </c>
      <c r="O19" s="527"/>
    </row>
    <row r="20" spans="1:15" s="727" customFormat="1" ht="20.25" customHeight="1" x14ac:dyDescent="0.25">
      <c r="A20" s="879">
        <f t="shared" si="0"/>
        <v>11</v>
      </c>
      <c r="B20" s="825" t="s">
        <v>5065</v>
      </c>
      <c r="C20" s="825"/>
      <c r="D20" s="527">
        <v>197000</v>
      </c>
      <c r="E20" s="527">
        <v>197000</v>
      </c>
      <c r="F20" s="527">
        <v>200000</v>
      </c>
      <c r="G20" s="885"/>
      <c r="H20" s="881"/>
      <c r="J20" s="882" t="s">
        <v>5066</v>
      </c>
      <c r="M20" s="527"/>
      <c r="N20" s="527"/>
      <c r="O20" s="527"/>
    </row>
    <row r="21" spans="1:15" s="727" customFormat="1" ht="20.25" customHeight="1" x14ac:dyDescent="0.25">
      <c r="A21" s="879">
        <f t="shared" si="0"/>
        <v>12</v>
      </c>
      <c r="B21" s="825" t="s">
        <v>1630</v>
      </c>
      <c r="C21" s="825" t="s">
        <v>1631</v>
      </c>
      <c r="D21" s="527" t="s">
        <v>42</v>
      </c>
      <c r="E21" s="527"/>
      <c r="F21" s="527">
        <v>30000</v>
      </c>
      <c r="G21" s="880"/>
      <c r="H21" s="881"/>
      <c r="I21" s="886"/>
      <c r="J21" s="887"/>
      <c r="M21" s="527" t="s">
        <v>42</v>
      </c>
      <c r="N21" s="527">
        <v>30000</v>
      </c>
      <c r="O21" s="527">
        <v>30000</v>
      </c>
    </row>
    <row r="22" spans="1:15" s="727" customFormat="1" ht="20.25" customHeight="1" x14ac:dyDescent="0.25">
      <c r="A22" s="879">
        <f t="shared" si="0"/>
        <v>13</v>
      </c>
      <c r="B22" s="825" t="s">
        <v>5772</v>
      </c>
      <c r="C22" s="825" t="s">
        <v>1633</v>
      </c>
      <c r="D22" s="527">
        <v>40000</v>
      </c>
      <c r="E22" s="527">
        <v>40000</v>
      </c>
      <c r="F22" s="527">
        <v>60000</v>
      </c>
      <c r="G22" s="885"/>
      <c r="H22" s="881"/>
      <c r="I22" s="887"/>
      <c r="J22" s="882" t="s">
        <v>5219</v>
      </c>
      <c r="M22" s="527">
        <v>40000</v>
      </c>
      <c r="N22" s="527">
        <v>40000</v>
      </c>
      <c r="O22" s="527"/>
    </row>
    <row r="23" spans="1:15" s="727" customFormat="1" ht="21.75" customHeight="1" x14ac:dyDescent="0.25">
      <c r="A23" s="879">
        <f t="shared" si="0"/>
        <v>14</v>
      </c>
      <c r="B23" s="825" t="s">
        <v>1634</v>
      </c>
      <c r="C23" s="825" t="s">
        <v>1635</v>
      </c>
      <c r="D23" s="527">
        <v>108000</v>
      </c>
      <c r="E23" s="527">
        <v>108000</v>
      </c>
      <c r="F23" s="527">
        <v>140000</v>
      </c>
      <c r="G23" s="888"/>
      <c r="H23" s="881"/>
      <c r="I23" s="727" t="s">
        <v>1636</v>
      </c>
      <c r="J23" s="882" t="s">
        <v>1637</v>
      </c>
      <c r="K23" s="727" t="s">
        <v>1636</v>
      </c>
      <c r="L23" s="727" t="s">
        <v>1638</v>
      </c>
      <c r="M23" s="527">
        <v>103000</v>
      </c>
      <c r="N23" s="527">
        <v>103000</v>
      </c>
      <c r="O23" s="527"/>
    </row>
    <row r="24" spans="1:15" s="727" customFormat="1" ht="20.25" customHeight="1" x14ac:dyDescent="0.25">
      <c r="A24" s="879">
        <f t="shared" si="0"/>
        <v>15</v>
      </c>
      <c r="B24" s="825" t="s">
        <v>1639</v>
      </c>
      <c r="C24" s="825" t="s">
        <v>1640</v>
      </c>
      <c r="D24" s="527">
        <v>64200</v>
      </c>
      <c r="E24" s="527">
        <v>64200</v>
      </c>
      <c r="F24" s="527">
        <v>80000</v>
      </c>
      <c r="G24" s="883"/>
      <c r="H24" s="881"/>
      <c r="I24" s="748" t="s">
        <v>1641</v>
      </c>
      <c r="J24" s="882" t="s">
        <v>1642</v>
      </c>
      <c r="K24" s="727" t="s">
        <v>1641</v>
      </c>
      <c r="L24" s="727" t="s">
        <v>1643</v>
      </c>
      <c r="M24" s="527">
        <v>60200</v>
      </c>
      <c r="N24" s="527">
        <v>60200</v>
      </c>
      <c r="O24" s="527"/>
    </row>
    <row r="25" spans="1:15" s="727" customFormat="1" ht="20.25" customHeight="1" x14ac:dyDescent="0.25">
      <c r="A25" s="879">
        <f t="shared" si="0"/>
        <v>16</v>
      </c>
      <c r="B25" s="825" t="s">
        <v>1644</v>
      </c>
      <c r="C25" s="825" t="s">
        <v>1645</v>
      </c>
      <c r="D25" s="527">
        <v>613000</v>
      </c>
      <c r="E25" s="527">
        <v>613000</v>
      </c>
      <c r="F25" s="527">
        <v>620000</v>
      </c>
      <c r="G25" s="885"/>
      <c r="H25" s="881"/>
      <c r="I25" s="887" t="s">
        <v>1646</v>
      </c>
      <c r="J25" s="882" t="s">
        <v>1647</v>
      </c>
      <c r="L25" s="727" t="s">
        <v>1648</v>
      </c>
      <c r="M25" s="527">
        <v>598000</v>
      </c>
      <c r="N25" s="527">
        <v>598000</v>
      </c>
      <c r="O25" s="527"/>
    </row>
    <row r="26" spans="1:15" s="727" customFormat="1" ht="20.25" customHeight="1" x14ac:dyDescent="0.25">
      <c r="A26" s="879">
        <f t="shared" si="0"/>
        <v>17</v>
      </c>
      <c r="B26" s="825" t="s">
        <v>1649</v>
      </c>
      <c r="C26" s="825" t="s">
        <v>1650</v>
      </c>
      <c r="D26" s="527">
        <v>2038000</v>
      </c>
      <c r="E26" s="527">
        <v>2038000</v>
      </c>
      <c r="F26" s="527"/>
      <c r="G26" s="885"/>
      <c r="H26" s="881"/>
      <c r="I26" s="887" t="s">
        <v>1651</v>
      </c>
      <c r="J26" s="882" t="s">
        <v>1652</v>
      </c>
      <c r="L26" s="727" t="s">
        <v>1653</v>
      </c>
      <c r="M26" s="527">
        <v>1975000</v>
      </c>
      <c r="N26" s="527">
        <v>1975000</v>
      </c>
      <c r="O26" s="527"/>
    </row>
    <row r="27" spans="1:15" s="727" customFormat="1" ht="20.25" customHeight="1" x14ac:dyDescent="0.25">
      <c r="A27" s="879">
        <f t="shared" si="0"/>
        <v>18</v>
      </c>
      <c r="B27" s="825" t="s">
        <v>1654</v>
      </c>
      <c r="C27" s="825" t="s">
        <v>1655</v>
      </c>
      <c r="D27" s="527">
        <v>90800</v>
      </c>
      <c r="E27" s="527">
        <v>90800</v>
      </c>
      <c r="F27" s="527">
        <v>100000</v>
      </c>
      <c r="G27" s="885"/>
      <c r="H27" s="881"/>
      <c r="I27" s="887" t="s">
        <v>1656</v>
      </c>
      <c r="J27" s="884" t="s">
        <v>1657</v>
      </c>
      <c r="L27" s="727" t="s">
        <v>1658</v>
      </c>
      <c r="M27" s="527">
        <v>85200</v>
      </c>
      <c r="N27" s="527">
        <v>85200</v>
      </c>
      <c r="O27" s="527"/>
    </row>
    <row r="28" spans="1:15" s="727" customFormat="1" ht="20.25" customHeight="1" x14ac:dyDescent="0.25">
      <c r="A28" s="879">
        <f t="shared" si="0"/>
        <v>19</v>
      </c>
      <c r="B28" s="825" t="s">
        <v>1659</v>
      </c>
      <c r="C28" s="825" t="s">
        <v>1660</v>
      </c>
      <c r="D28" s="527">
        <v>119000</v>
      </c>
      <c r="E28" s="527">
        <v>119000</v>
      </c>
      <c r="F28" s="527">
        <v>125000</v>
      </c>
      <c r="G28" s="889"/>
      <c r="H28" s="881"/>
      <c r="I28" s="727" t="s">
        <v>1661</v>
      </c>
      <c r="J28" s="882" t="s">
        <v>1662</v>
      </c>
      <c r="K28" s="727" t="s">
        <v>1661</v>
      </c>
      <c r="L28" s="727" t="s">
        <v>1663</v>
      </c>
      <c r="M28" s="527">
        <v>114000</v>
      </c>
      <c r="N28" s="527">
        <v>114000</v>
      </c>
      <c r="O28" s="527"/>
    </row>
    <row r="29" spans="1:15" s="727" customFormat="1" ht="20.25" customHeight="1" x14ac:dyDescent="0.25">
      <c r="A29" s="879">
        <f t="shared" si="0"/>
        <v>20</v>
      </c>
      <c r="B29" s="825" t="s">
        <v>1664</v>
      </c>
      <c r="C29" s="825" t="s">
        <v>1665</v>
      </c>
      <c r="D29" s="527">
        <v>119000</v>
      </c>
      <c r="E29" s="527">
        <v>119000</v>
      </c>
      <c r="F29" s="527">
        <v>150000</v>
      </c>
      <c r="G29" s="889"/>
      <c r="H29" s="881"/>
      <c r="I29" s="727" t="s">
        <v>1661</v>
      </c>
      <c r="J29" s="882" t="s">
        <v>1662</v>
      </c>
      <c r="K29" s="727" t="s">
        <v>1661</v>
      </c>
      <c r="L29" s="727" t="s">
        <v>1663</v>
      </c>
      <c r="M29" s="527">
        <v>114000</v>
      </c>
      <c r="N29" s="527">
        <v>114000</v>
      </c>
      <c r="O29" s="527"/>
    </row>
    <row r="30" spans="1:15" s="727" customFormat="1" ht="20.25" customHeight="1" x14ac:dyDescent="0.25">
      <c r="A30" s="879">
        <f t="shared" si="0"/>
        <v>21</v>
      </c>
      <c r="B30" s="825" t="s">
        <v>1666</v>
      </c>
      <c r="C30" s="825" t="s">
        <v>1667</v>
      </c>
      <c r="D30" s="527">
        <v>3102000</v>
      </c>
      <c r="E30" s="527">
        <v>3102000</v>
      </c>
      <c r="F30" s="527"/>
      <c r="G30" s="1119" t="s">
        <v>1668</v>
      </c>
      <c r="H30" s="881"/>
      <c r="I30" s="535" t="s">
        <v>1669</v>
      </c>
      <c r="J30" s="882" t="s">
        <v>1670</v>
      </c>
      <c r="L30" s="727" t="s">
        <v>1671</v>
      </c>
      <c r="M30" s="527">
        <v>3020000</v>
      </c>
      <c r="N30" s="527">
        <v>3020000</v>
      </c>
      <c r="O30" s="890"/>
    </row>
    <row r="31" spans="1:15" s="727" customFormat="1" ht="20.25" customHeight="1" x14ac:dyDescent="0.25">
      <c r="A31" s="879">
        <f t="shared" si="0"/>
        <v>22</v>
      </c>
      <c r="B31" s="825" t="s">
        <v>1672</v>
      </c>
      <c r="C31" s="825" t="s">
        <v>1667</v>
      </c>
      <c r="D31" s="527">
        <v>3102000</v>
      </c>
      <c r="E31" s="527">
        <v>3102000</v>
      </c>
      <c r="F31" s="527"/>
      <c r="G31" s="1120"/>
      <c r="H31" s="881"/>
      <c r="I31" s="535" t="s">
        <v>1673</v>
      </c>
      <c r="J31" s="882" t="s">
        <v>1670</v>
      </c>
      <c r="L31" s="727" t="s">
        <v>1671</v>
      </c>
      <c r="M31" s="527">
        <v>3020000</v>
      </c>
      <c r="N31" s="527">
        <v>3020000</v>
      </c>
      <c r="O31" s="891"/>
    </row>
    <row r="32" spans="1:15" s="727" customFormat="1" ht="20.25" customHeight="1" x14ac:dyDescent="0.25">
      <c r="A32" s="879">
        <f t="shared" si="0"/>
        <v>23</v>
      </c>
      <c r="B32" s="825" t="s">
        <v>1674</v>
      </c>
      <c r="C32" s="825" t="s">
        <v>1675</v>
      </c>
      <c r="D32" s="527">
        <v>520000</v>
      </c>
      <c r="E32" s="527">
        <v>520000</v>
      </c>
      <c r="F32" s="527"/>
      <c r="G32" s="889"/>
      <c r="H32" s="881"/>
      <c r="I32" s="727" t="s">
        <v>1676</v>
      </c>
      <c r="J32" s="882" t="s">
        <v>1677</v>
      </c>
      <c r="K32" s="727" t="s">
        <v>1676</v>
      </c>
      <c r="L32" s="727" t="s">
        <v>1678</v>
      </c>
      <c r="M32" s="527">
        <v>475000</v>
      </c>
      <c r="N32" s="527">
        <v>475000</v>
      </c>
      <c r="O32" s="527"/>
    </row>
    <row r="33" spans="1:15" s="727" customFormat="1" ht="24.75" customHeight="1" x14ac:dyDescent="0.25">
      <c r="A33" s="879">
        <f t="shared" si="0"/>
        <v>24</v>
      </c>
      <c r="B33" s="825" t="s">
        <v>1679</v>
      </c>
      <c r="C33" s="825" t="s">
        <v>1680</v>
      </c>
      <c r="D33" s="527">
        <v>3843000</v>
      </c>
      <c r="E33" s="527">
        <v>3843000</v>
      </c>
      <c r="F33" s="527"/>
      <c r="G33" s="892" t="s">
        <v>1668</v>
      </c>
      <c r="H33" s="881"/>
      <c r="I33" s="893" t="s">
        <v>1681</v>
      </c>
      <c r="J33" s="882" t="s">
        <v>1682</v>
      </c>
      <c r="L33" s="727" t="s">
        <v>1683</v>
      </c>
      <c r="M33" s="527">
        <v>3680000</v>
      </c>
      <c r="N33" s="527">
        <v>3680000</v>
      </c>
      <c r="O33" s="527"/>
    </row>
    <row r="34" spans="1:15" s="727" customFormat="1" ht="24.75" customHeight="1" x14ac:dyDescent="0.25">
      <c r="A34" s="879">
        <f t="shared" si="0"/>
        <v>25</v>
      </c>
      <c r="B34" s="825" t="s">
        <v>5521</v>
      </c>
      <c r="C34" s="825"/>
      <c r="D34" s="527">
        <v>2989000</v>
      </c>
      <c r="E34" s="527"/>
      <c r="F34" s="527"/>
      <c r="G34" s="892"/>
      <c r="H34" s="881"/>
      <c r="I34" s="893"/>
      <c r="J34" s="882" t="s">
        <v>4735</v>
      </c>
      <c r="M34" s="527"/>
      <c r="N34" s="527"/>
      <c r="O34" s="527"/>
    </row>
    <row r="35" spans="1:15" s="727" customFormat="1" ht="24.75" customHeight="1" x14ac:dyDescent="0.25">
      <c r="A35" s="879">
        <f t="shared" si="0"/>
        <v>26</v>
      </c>
      <c r="B35" s="825" t="s">
        <v>1684</v>
      </c>
      <c r="C35" s="825" t="s">
        <v>1685</v>
      </c>
      <c r="D35" s="527">
        <v>3102000</v>
      </c>
      <c r="E35" s="527">
        <v>3102000</v>
      </c>
      <c r="F35" s="527"/>
      <c r="G35" s="892" t="s">
        <v>1668</v>
      </c>
      <c r="H35" s="881"/>
      <c r="I35" s="893" t="s">
        <v>1686</v>
      </c>
      <c r="J35" s="882" t="s">
        <v>1687</v>
      </c>
      <c r="L35" s="727" t="s">
        <v>1688</v>
      </c>
      <c r="M35" s="527">
        <v>3020000</v>
      </c>
      <c r="N35" s="527">
        <v>3020000</v>
      </c>
      <c r="O35" s="527"/>
    </row>
    <row r="36" spans="1:15" s="727" customFormat="1" ht="24.75" customHeight="1" x14ac:dyDescent="0.25">
      <c r="A36" s="879">
        <f t="shared" si="0"/>
        <v>27</v>
      </c>
      <c r="B36" s="825" t="s">
        <v>1689</v>
      </c>
      <c r="C36" s="825" t="s">
        <v>1690</v>
      </c>
      <c r="D36" s="527">
        <v>3102000</v>
      </c>
      <c r="E36" s="527">
        <v>3102000</v>
      </c>
      <c r="F36" s="527"/>
      <c r="G36" s="892" t="s">
        <v>1668</v>
      </c>
      <c r="H36" s="881"/>
      <c r="I36" s="893" t="s">
        <v>1686</v>
      </c>
      <c r="J36" s="882" t="s">
        <v>1687</v>
      </c>
      <c r="L36" s="727" t="s">
        <v>1688</v>
      </c>
      <c r="M36" s="527">
        <v>3020000</v>
      </c>
      <c r="N36" s="527">
        <v>3020000</v>
      </c>
      <c r="O36" s="527"/>
    </row>
    <row r="37" spans="1:15" s="727" customFormat="1" ht="39.75" customHeight="1" x14ac:dyDescent="0.25">
      <c r="A37" s="879">
        <f t="shared" si="0"/>
        <v>28</v>
      </c>
      <c r="B37" s="825" t="s">
        <v>5043</v>
      </c>
      <c r="C37" s="825"/>
      <c r="D37" s="527">
        <v>2076340</v>
      </c>
      <c r="E37" s="527"/>
      <c r="F37" s="527"/>
      <c r="G37" s="892"/>
      <c r="H37" s="881"/>
      <c r="I37" s="893"/>
      <c r="J37" s="882" t="s">
        <v>5045</v>
      </c>
      <c r="M37" s="527"/>
      <c r="N37" s="527"/>
      <c r="O37" s="527"/>
    </row>
    <row r="38" spans="1:15" s="727" customFormat="1" ht="39.75" customHeight="1" x14ac:dyDescent="0.25">
      <c r="A38" s="879">
        <f t="shared" si="0"/>
        <v>29</v>
      </c>
      <c r="B38" s="825" t="s">
        <v>5044</v>
      </c>
      <c r="C38" s="825"/>
      <c r="D38" s="527">
        <v>2076340</v>
      </c>
      <c r="E38" s="527"/>
      <c r="F38" s="527"/>
      <c r="G38" s="892"/>
      <c r="H38" s="881"/>
      <c r="I38" s="893"/>
      <c r="J38" s="882" t="s">
        <v>5045</v>
      </c>
      <c r="M38" s="527"/>
      <c r="N38" s="527"/>
      <c r="O38" s="527"/>
    </row>
    <row r="39" spans="1:15" s="727" customFormat="1" ht="24.75" customHeight="1" x14ac:dyDescent="0.25">
      <c r="A39" s="879">
        <f t="shared" si="0"/>
        <v>30</v>
      </c>
      <c r="B39" s="825" t="s">
        <v>1691</v>
      </c>
      <c r="C39" s="825" t="s">
        <v>1685</v>
      </c>
      <c r="D39" s="527">
        <v>3102000</v>
      </c>
      <c r="E39" s="527">
        <v>3102000</v>
      </c>
      <c r="F39" s="527"/>
      <c r="G39" s="892" t="s">
        <v>1668</v>
      </c>
      <c r="H39" s="881"/>
      <c r="I39" s="893" t="s">
        <v>1686</v>
      </c>
      <c r="J39" s="882" t="s">
        <v>1692</v>
      </c>
      <c r="L39" s="727" t="s">
        <v>1688</v>
      </c>
      <c r="M39" s="527">
        <v>3020000</v>
      </c>
      <c r="N39" s="527">
        <v>3020000</v>
      </c>
      <c r="O39" s="527"/>
    </row>
    <row r="40" spans="1:15" s="727" customFormat="1" ht="24.75" customHeight="1" x14ac:dyDescent="0.25">
      <c r="A40" s="879">
        <f t="shared" si="0"/>
        <v>31</v>
      </c>
      <c r="B40" s="825" t="s">
        <v>1693</v>
      </c>
      <c r="C40" s="825" t="s">
        <v>1690</v>
      </c>
      <c r="D40" s="527">
        <v>3102000</v>
      </c>
      <c r="E40" s="527">
        <v>3102000</v>
      </c>
      <c r="F40" s="527"/>
      <c r="G40" s="892" t="s">
        <v>1668</v>
      </c>
      <c r="H40" s="881"/>
      <c r="I40" s="893" t="s">
        <v>1686</v>
      </c>
      <c r="J40" s="882" t="s">
        <v>1692</v>
      </c>
      <c r="L40" s="727" t="s">
        <v>1688</v>
      </c>
      <c r="M40" s="527">
        <v>3020000</v>
      </c>
      <c r="N40" s="527">
        <v>3020000</v>
      </c>
      <c r="O40" s="527"/>
    </row>
    <row r="41" spans="1:15" s="727" customFormat="1" ht="33.75" customHeight="1" x14ac:dyDescent="0.25">
      <c r="A41" s="879">
        <f t="shared" si="0"/>
        <v>32</v>
      </c>
      <c r="B41" s="825" t="s">
        <v>5046</v>
      </c>
      <c r="C41" s="825"/>
      <c r="D41" s="527">
        <v>2076340</v>
      </c>
      <c r="E41" s="527"/>
      <c r="F41" s="527"/>
      <c r="G41" s="892"/>
      <c r="H41" s="881"/>
      <c r="I41" s="893"/>
      <c r="J41" s="882" t="s">
        <v>5048</v>
      </c>
      <c r="M41" s="527"/>
      <c r="N41" s="527"/>
      <c r="O41" s="527"/>
    </row>
    <row r="42" spans="1:15" s="727" customFormat="1" ht="33.75" customHeight="1" x14ac:dyDescent="0.25">
      <c r="A42" s="879">
        <f t="shared" si="0"/>
        <v>33</v>
      </c>
      <c r="B42" s="825" t="s">
        <v>5047</v>
      </c>
      <c r="C42" s="825"/>
      <c r="D42" s="527">
        <v>2076340</v>
      </c>
      <c r="E42" s="527"/>
      <c r="F42" s="527"/>
      <c r="G42" s="892"/>
      <c r="H42" s="881"/>
      <c r="I42" s="893"/>
      <c r="J42" s="882" t="s">
        <v>5048</v>
      </c>
      <c r="M42" s="527"/>
      <c r="N42" s="527"/>
      <c r="O42" s="527"/>
    </row>
    <row r="43" spans="1:15" s="727" customFormat="1" ht="36" customHeight="1" x14ac:dyDescent="0.25">
      <c r="A43" s="879">
        <f t="shared" si="0"/>
        <v>34</v>
      </c>
      <c r="B43" s="825" t="s">
        <v>1694</v>
      </c>
      <c r="C43" s="825" t="s">
        <v>1685</v>
      </c>
      <c r="D43" s="527">
        <v>3102000</v>
      </c>
      <c r="E43" s="527">
        <v>3102000</v>
      </c>
      <c r="F43" s="527"/>
      <c r="G43" s="892" t="s">
        <v>1668</v>
      </c>
      <c r="H43" s="881"/>
      <c r="I43" s="893" t="s">
        <v>1686</v>
      </c>
      <c r="J43" s="882" t="s">
        <v>1695</v>
      </c>
      <c r="L43" s="727" t="s">
        <v>1688</v>
      </c>
      <c r="M43" s="527">
        <v>3020000</v>
      </c>
      <c r="N43" s="527">
        <v>3020000</v>
      </c>
      <c r="O43" s="527"/>
    </row>
    <row r="44" spans="1:15" s="727" customFormat="1" ht="36" customHeight="1" x14ac:dyDescent="0.25">
      <c r="A44" s="879">
        <f t="shared" si="0"/>
        <v>35</v>
      </c>
      <c r="B44" s="825" t="s">
        <v>1696</v>
      </c>
      <c r="C44" s="825" t="s">
        <v>1690</v>
      </c>
      <c r="D44" s="527">
        <v>3102000</v>
      </c>
      <c r="E44" s="527">
        <v>3102000</v>
      </c>
      <c r="F44" s="527"/>
      <c r="G44" s="892" t="s">
        <v>1668</v>
      </c>
      <c r="H44" s="881"/>
      <c r="I44" s="893" t="s">
        <v>1686</v>
      </c>
      <c r="J44" s="882" t="s">
        <v>1695</v>
      </c>
      <c r="L44" s="727" t="s">
        <v>1688</v>
      </c>
      <c r="M44" s="527">
        <v>3020000</v>
      </c>
      <c r="N44" s="527">
        <v>3020000</v>
      </c>
      <c r="O44" s="527"/>
    </row>
    <row r="45" spans="1:15" s="727" customFormat="1" ht="39.75" customHeight="1" x14ac:dyDescent="0.25">
      <c r="A45" s="879">
        <f t="shared" si="0"/>
        <v>36</v>
      </c>
      <c r="B45" s="825" t="s">
        <v>5049</v>
      </c>
      <c r="C45" s="825"/>
      <c r="D45" s="527">
        <v>2076340</v>
      </c>
      <c r="E45" s="527"/>
      <c r="F45" s="527"/>
      <c r="G45" s="892"/>
      <c r="H45" s="881"/>
      <c r="I45" s="893"/>
      <c r="J45" s="882" t="s">
        <v>5051</v>
      </c>
      <c r="M45" s="527"/>
      <c r="N45" s="527"/>
      <c r="O45" s="527"/>
    </row>
    <row r="46" spans="1:15" s="727" customFormat="1" ht="39.75" customHeight="1" x14ac:dyDescent="0.25">
      <c r="A46" s="879">
        <f t="shared" si="0"/>
        <v>37</v>
      </c>
      <c r="B46" s="825" t="s">
        <v>5050</v>
      </c>
      <c r="C46" s="825"/>
      <c r="D46" s="527">
        <v>2076340</v>
      </c>
      <c r="E46" s="527"/>
      <c r="F46" s="527"/>
      <c r="G46" s="892"/>
      <c r="H46" s="881"/>
      <c r="I46" s="893"/>
      <c r="J46" s="882" t="s">
        <v>5051</v>
      </c>
      <c r="M46" s="527"/>
      <c r="N46" s="527"/>
      <c r="O46" s="527"/>
    </row>
    <row r="47" spans="1:15" s="727" customFormat="1" ht="36.75" customHeight="1" x14ac:dyDescent="0.25">
      <c r="A47" s="879">
        <f t="shared" si="0"/>
        <v>38</v>
      </c>
      <c r="B47" s="825" t="s">
        <v>1697</v>
      </c>
      <c r="C47" s="825" t="s">
        <v>1698</v>
      </c>
      <c r="D47" s="527"/>
      <c r="E47" s="527"/>
      <c r="F47" s="527">
        <v>2000000</v>
      </c>
      <c r="G47" s="883"/>
      <c r="H47" s="881"/>
      <c r="I47" s="893"/>
      <c r="J47" s="882"/>
      <c r="L47" s="727" t="s">
        <v>1699</v>
      </c>
      <c r="M47" s="527"/>
      <c r="N47" s="527">
        <v>2000000</v>
      </c>
      <c r="O47" s="527">
        <v>2000000</v>
      </c>
    </row>
    <row r="48" spans="1:15" s="727" customFormat="1" ht="36.75" customHeight="1" x14ac:dyDescent="0.25">
      <c r="A48" s="879">
        <f t="shared" si="0"/>
        <v>39</v>
      </c>
      <c r="B48" s="825" t="s">
        <v>1700</v>
      </c>
      <c r="C48" s="825" t="s">
        <v>1701</v>
      </c>
      <c r="D48" s="527"/>
      <c r="E48" s="527"/>
      <c r="F48" s="527">
        <v>3000000</v>
      </c>
      <c r="G48" s="883"/>
      <c r="H48" s="881"/>
      <c r="I48" s="893"/>
      <c r="J48" s="882"/>
      <c r="L48" s="727" t="s">
        <v>1699</v>
      </c>
      <c r="M48" s="527"/>
      <c r="N48" s="527">
        <v>3000000</v>
      </c>
      <c r="O48" s="527">
        <v>3000000</v>
      </c>
    </row>
    <row r="49" spans="1:15" s="727" customFormat="1" ht="20.25" customHeight="1" x14ac:dyDescent="0.25">
      <c r="A49" s="879">
        <f t="shared" si="0"/>
        <v>40</v>
      </c>
      <c r="B49" s="825" t="s">
        <v>1702</v>
      </c>
      <c r="C49" s="825" t="s">
        <v>1703</v>
      </c>
      <c r="D49" s="527">
        <v>184000</v>
      </c>
      <c r="E49" s="527">
        <v>184000</v>
      </c>
      <c r="F49" s="527">
        <v>200000</v>
      </c>
      <c r="G49" s="883"/>
      <c r="H49" s="881"/>
      <c r="I49" s="727" t="s">
        <v>780</v>
      </c>
      <c r="J49" s="882" t="s">
        <v>1704</v>
      </c>
      <c r="K49" s="727" t="s">
        <v>780</v>
      </c>
      <c r="L49" s="727" t="s">
        <v>1705</v>
      </c>
      <c r="M49" s="527">
        <v>176000</v>
      </c>
      <c r="N49" s="527">
        <v>176000</v>
      </c>
      <c r="O49" s="527"/>
    </row>
    <row r="50" spans="1:15" s="727" customFormat="1" ht="20.25" customHeight="1" x14ac:dyDescent="0.25">
      <c r="A50" s="879">
        <f t="shared" si="0"/>
        <v>41</v>
      </c>
      <c r="B50" s="825" t="s">
        <v>1706</v>
      </c>
      <c r="C50" s="825" t="s">
        <v>1707</v>
      </c>
      <c r="D50" s="527"/>
      <c r="E50" s="527"/>
      <c r="F50" s="527">
        <v>400000</v>
      </c>
      <c r="G50" s="883"/>
      <c r="H50" s="881"/>
      <c r="J50" s="805"/>
      <c r="M50" s="527"/>
      <c r="N50" s="527">
        <v>400000</v>
      </c>
      <c r="O50" s="527">
        <v>400000</v>
      </c>
    </row>
    <row r="51" spans="1:15" s="727" customFormat="1" ht="20.25" customHeight="1" x14ac:dyDescent="0.25">
      <c r="A51" s="879">
        <f t="shared" si="0"/>
        <v>42</v>
      </c>
      <c r="B51" s="825" t="s">
        <v>1708</v>
      </c>
      <c r="C51" s="825" t="s">
        <v>1709</v>
      </c>
      <c r="D51" s="527"/>
      <c r="E51" s="527"/>
      <c r="F51" s="527">
        <v>700000</v>
      </c>
      <c r="G51" s="883"/>
      <c r="H51" s="881"/>
      <c r="J51" s="805"/>
      <c r="M51" s="527"/>
      <c r="N51" s="527">
        <v>700000</v>
      </c>
      <c r="O51" s="527">
        <v>700000</v>
      </c>
    </row>
    <row r="52" spans="1:15" s="727" customFormat="1" ht="20.25" customHeight="1" x14ac:dyDescent="0.25">
      <c r="A52" s="879">
        <f t="shared" si="0"/>
        <v>43</v>
      </c>
      <c r="B52" s="825" t="s">
        <v>1710</v>
      </c>
      <c r="C52" s="825"/>
      <c r="D52" s="527">
        <v>998000</v>
      </c>
      <c r="E52" s="527">
        <v>998000</v>
      </c>
      <c r="F52" s="527"/>
      <c r="G52" s="883"/>
      <c r="H52" s="881"/>
      <c r="I52" s="893" t="s">
        <v>1711</v>
      </c>
      <c r="J52" s="882" t="s">
        <v>1712</v>
      </c>
      <c r="L52" s="727" t="s">
        <v>1713</v>
      </c>
      <c r="M52" s="527">
        <v>940000</v>
      </c>
      <c r="N52" s="527">
        <v>940000</v>
      </c>
      <c r="O52" s="527"/>
    </row>
    <row r="53" spans="1:15" s="727" customFormat="1" ht="27.75" customHeight="1" x14ac:dyDescent="0.25">
      <c r="A53" s="879">
        <f t="shared" si="0"/>
        <v>44</v>
      </c>
      <c r="B53" s="825" t="s">
        <v>1714</v>
      </c>
      <c r="C53" s="825"/>
      <c r="D53" s="527">
        <v>4740000</v>
      </c>
      <c r="E53" s="527">
        <v>4740000</v>
      </c>
      <c r="F53" s="527"/>
      <c r="G53" s="883" t="s">
        <v>1715</v>
      </c>
      <c r="H53" s="881"/>
      <c r="I53" s="893" t="s">
        <v>1716</v>
      </c>
      <c r="J53" s="882" t="s">
        <v>1717</v>
      </c>
      <c r="K53" s="727" t="s">
        <v>1717</v>
      </c>
      <c r="L53" s="727" t="s">
        <v>1718</v>
      </c>
      <c r="M53" s="527">
        <v>4585000</v>
      </c>
      <c r="N53" s="527">
        <v>4585000</v>
      </c>
      <c r="O53" s="527"/>
    </row>
    <row r="54" spans="1:15" s="727" customFormat="1" ht="20.25" customHeight="1" x14ac:dyDescent="0.25">
      <c r="A54" s="879">
        <f t="shared" si="0"/>
        <v>45</v>
      </c>
      <c r="B54" s="935" t="s">
        <v>5777</v>
      </c>
      <c r="C54" s="825"/>
      <c r="D54" s="527"/>
      <c r="E54" s="527"/>
      <c r="F54" s="1224">
        <v>120000</v>
      </c>
      <c r="G54" s="883"/>
      <c r="H54" s="881"/>
      <c r="I54" s="893"/>
      <c r="J54" s="882"/>
      <c r="M54" s="527"/>
      <c r="N54" s="527"/>
      <c r="O54" s="527"/>
    </row>
    <row r="55" spans="1:15" s="727" customFormat="1" ht="20.25" customHeight="1" x14ac:dyDescent="0.25">
      <c r="A55" s="879">
        <f t="shared" si="0"/>
        <v>46</v>
      </c>
      <c r="B55" s="935" t="s">
        <v>5765</v>
      </c>
      <c r="C55" s="825"/>
      <c r="D55" s="527"/>
      <c r="E55" s="527"/>
      <c r="F55" s="1224">
        <v>80000</v>
      </c>
      <c r="G55" s="883"/>
      <c r="H55" s="881"/>
      <c r="I55" s="893"/>
      <c r="J55" s="882"/>
      <c r="M55" s="527"/>
      <c r="N55" s="527"/>
      <c r="O55" s="527"/>
    </row>
    <row r="56" spans="1:15" s="727" customFormat="1" ht="20.25" customHeight="1" x14ac:dyDescent="0.25">
      <c r="A56" s="879">
        <f t="shared" si="0"/>
        <v>47</v>
      </c>
      <c r="B56" s="935" t="s">
        <v>5766</v>
      </c>
      <c r="C56" s="825"/>
      <c r="D56" s="527"/>
      <c r="E56" s="527"/>
      <c r="F56" s="1224">
        <v>50000</v>
      </c>
      <c r="G56" s="883"/>
      <c r="H56" s="881"/>
      <c r="I56" s="893"/>
      <c r="J56" s="882"/>
      <c r="M56" s="527"/>
      <c r="N56" s="527"/>
      <c r="O56" s="527"/>
    </row>
    <row r="57" spans="1:15" s="727" customFormat="1" ht="20.25" customHeight="1" x14ac:dyDescent="0.25">
      <c r="A57" s="879">
        <f t="shared" si="0"/>
        <v>48</v>
      </c>
      <c r="B57" s="935" t="s">
        <v>5767</v>
      </c>
      <c r="C57" s="825"/>
      <c r="D57" s="527"/>
      <c r="E57" s="527"/>
      <c r="F57" s="1224">
        <v>100000</v>
      </c>
      <c r="G57" s="883"/>
      <c r="H57" s="881"/>
      <c r="I57" s="893"/>
      <c r="J57" s="882"/>
      <c r="M57" s="527"/>
      <c r="N57" s="527"/>
      <c r="O57" s="527"/>
    </row>
    <row r="58" spans="1:15" s="727" customFormat="1" ht="20.25" customHeight="1" x14ac:dyDescent="0.25">
      <c r="A58" s="814" t="s">
        <v>515</v>
      </c>
      <c r="B58" s="819" t="s">
        <v>1719</v>
      </c>
      <c r="C58" s="814"/>
      <c r="D58" s="527"/>
      <c r="E58" s="527"/>
      <c r="F58" s="527"/>
      <c r="G58" s="883"/>
      <c r="H58" s="881"/>
      <c r="J58" s="887"/>
      <c r="M58" s="527"/>
      <c r="N58" s="527"/>
      <c r="O58" s="527"/>
    </row>
    <row r="59" spans="1:15" s="727" customFormat="1" ht="20.25" customHeight="1" x14ac:dyDescent="0.25">
      <c r="A59" s="879">
        <f>A57+1</f>
        <v>49</v>
      </c>
      <c r="B59" s="825" t="s">
        <v>593</v>
      </c>
      <c r="C59" s="825" t="s">
        <v>1720</v>
      </c>
      <c r="D59" s="527"/>
      <c r="E59" s="527">
        <v>30000</v>
      </c>
      <c r="F59" s="527">
        <v>50000</v>
      </c>
      <c r="G59" s="883"/>
      <c r="H59" s="881"/>
      <c r="I59" s="748" t="s">
        <v>590</v>
      </c>
      <c r="J59" s="882" t="s">
        <v>1594</v>
      </c>
      <c r="L59" s="727" t="s">
        <v>1721</v>
      </c>
      <c r="M59" s="527"/>
      <c r="N59" s="527">
        <v>26600</v>
      </c>
      <c r="O59" s="527"/>
    </row>
    <row r="60" spans="1:15" s="727" customFormat="1" ht="20.25" customHeight="1" x14ac:dyDescent="0.25">
      <c r="A60" s="879">
        <f>A59+1</f>
        <v>50</v>
      </c>
      <c r="B60" s="825" t="s">
        <v>5773</v>
      </c>
      <c r="C60" s="825" t="s">
        <v>1723</v>
      </c>
      <c r="D60" s="527">
        <v>40000</v>
      </c>
      <c r="E60" s="527">
        <v>40000</v>
      </c>
      <c r="F60" s="527">
        <v>60000</v>
      </c>
      <c r="G60" s="883"/>
      <c r="H60" s="881"/>
      <c r="J60" s="882" t="s">
        <v>5219</v>
      </c>
      <c r="M60" s="527">
        <v>40000</v>
      </c>
      <c r="N60" s="527">
        <v>40000</v>
      </c>
      <c r="O60" s="527"/>
    </row>
    <row r="61" spans="1:15" s="727" customFormat="1" ht="20.25" customHeight="1" x14ac:dyDescent="0.25">
      <c r="A61" s="879">
        <f t="shared" ref="A61:A108" si="1">A60+1</f>
        <v>51</v>
      </c>
      <c r="B61" s="825" t="s">
        <v>1724</v>
      </c>
      <c r="C61" s="825" t="s">
        <v>1725</v>
      </c>
      <c r="D61" s="527">
        <v>61800</v>
      </c>
      <c r="E61" s="527">
        <v>61800</v>
      </c>
      <c r="F61" s="527">
        <v>70000</v>
      </c>
      <c r="G61" s="883"/>
      <c r="H61" s="881"/>
      <c r="I61" s="727" t="s">
        <v>1726</v>
      </c>
      <c r="J61" s="882" t="s">
        <v>1727</v>
      </c>
      <c r="K61" s="727" t="s">
        <v>1726</v>
      </c>
      <c r="L61" s="727" t="s">
        <v>1728</v>
      </c>
      <c r="M61" s="527">
        <v>56200</v>
      </c>
      <c r="N61" s="527">
        <v>56200</v>
      </c>
      <c r="O61" s="527"/>
    </row>
    <row r="62" spans="1:15" s="727" customFormat="1" ht="20.25" customHeight="1" x14ac:dyDescent="0.25">
      <c r="A62" s="879">
        <f t="shared" si="1"/>
        <v>52</v>
      </c>
      <c r="B62" s="825" t="s">
        <v>1729</v>
      </c>
      <c r="C62" s="825" t="s">
        <v>1730</v>
      </c>
      <c r="D62" s="527"/>
      <c r="E62" s="527"/>
      <c r="F62" s="527">
        <v>40000</v>
      </c>
      <c r="G62" s="883"/>
      <c r="H62" s="881"/>
      <c r="J62" s="887"/>
      <c r="M62" s="527"/>
      <c r="N62" s="527">
        <v>15000</v>
      </c>
      <c r="O62" s="527">
        <v>15000</v>
      </c>
    </row>
    <row r="63" spans="1:15" s="727" customFormat="1" ht="27.75" customHeight="1" x14ac:dyDescent="0.25">
      <c r="A63" s="879">
        <f t="shared" si="1"/>
        <v>53</v>
      </c>
      <c r="B63" s="825" t="s">
        <v>1731</v>
      </c>
      <c r="C63" s="825" t="s">
        <v>741</v>
      </c>
      <c r="D63" s="527">
        <v>23000</v>
      </c>
      <c r="E63" s="527">
        <v>23000</v>
      </c>
      <c r="F63" s="527">
        <v>40000</v>
      </c>
      <c r="G63" s="936" t="s">
        <v>1619</v>
      </c>
      <c r="H63" s="881"/>
      <c r="I63" s="727" t="s">
        <v>586</v>
      </c>
      <c r="J63" s="882" t="s">
        <v>1732</v>
      </c>
      <c r="K63" s="727" t="s">
        <v>586</v>
      </c>
      <c r="L63" s="727" t="s">
        <v>1733</v>
      </c>
      <c r="M63" s="527">
        <v>19600</v>
      </c>
      <c r="N63" s="527">
        <v>19600</v>
      </c>
      <c r="O63" s="527"/>
    </row>
    <row r="64" spans="1:15" s="727" customFormat="1" ht="27.75" customHeight="1" x14ac:dyDescent="0.25">
      <c r="A64" s="879">
        <f t="shared" si="1"/>
        <v>54</v>
      </c>
      <c r="B64" s="825" t="s">
        <v>5069</v>
      </c>
      <c r="C64" s="825"/>
      <c r="D64" s="527">
        <v>130000</v>
      </c>
      <c r="E64" s="527">
        <v>130000</v>
      </c>
      <c r="F64" s="527"/>
      <c r="G64" s="936"/>
      <c r="H64" s="881"/>
      <c r="J64" s="882" t="s">
        <v>5070</v>
      </c>
      <c r="M64" s="527"/>
      <c r="N64" s="527"/>
      <c r="O64" s="527"/>
    </row>
    <row r="65" spans="1:15" s="727" customFormat="1" ht="27.75" customHeight="1" x14ac:dyDescent="0.25">
      <c r="A65" s="879">
        <f t="shared" si="1"/>
        <v>55</v>
      </c>
      <c r="B65" s="825" t="s">
        <v>5071</v>
      </c>
      <c r="C65" s="825"/>
      <c r="D65" s="527">
        <v>301000</v>
      </c>
      <c r="E65" s="527">
        <v>301000</v>
      </c>
      <c r="F65" s="527"/>
      <c r="G65" s="936"/>
      <c r="H65" s="881"/>
      <c r="J65" s="882" t="s">
        <v>5072</v>
      </c>
      <c r="M65" s="527"/>
      <c r="N65" s="527"/>
      <c r="O65" s="527"/>
    </row>
    <row r="66" spans="1:15" s="727" customFormat="1" ht="20.25" customHeight="1" x14ac:dyDescent="0.25">
      <c r="A66" s="879">
        <f t="shared" si="1"/>
        <v>56</v>
      </c>
      <c r="B66" s="825" t="s">
        <v>1734</v>
      </c>
      <c r="C66" s="825" t="s">
        <v>1735</v>
      </c>
      <c r="D66" s="527">
        <v>124000</v>
      </c>
      <c r="E66" s="527">
        <v>124000</v>
      </c>
      <c r="F66" s="527">
        <v>150000</v>
      </c>
      <c r="G66" s="889"/>
      <c r="H66" s="881"/>
      <c r="I66" s="727" t="s">
        <v>1736</v>
      </c>
      <c r="J66" s="882" t="s">
        <v>1737</v>
      </c>
      <c r="K66" s="727" t="s">
        <v>1736</v>
      </c>
      <c r="L66" s="727" t="s">
        <v>1738</v>
      </c>
      <c r="M66" s="527">
        <v>113000</v>
      </c>
      <c r="N66" s="527">
        <v>113000</v>
      </c>
      <c r="O66" s="527"/>
    </row>
    <row r="67" spans="1:15" s="727" customFormat="1" ht="20.25" customHeight="1" x14ac:dyDescent="0.25">
      <c r="A67" s="879">
        <f t="shared" si="1"/>
        <v>57</v>
      </c>
      <c r="B67" s="825" t="s">
        <v>1739</v>
      </c>
      <c r="C67" s="825" t="s">
        <v>1740</v>
      </c>
      <c r="D67" s="527">
        <v>124000</v>
      </c>
      <c r="E67" s="527">
        <v>124000</v>
      </c>
      <c r="F67" s="527">
        <v>150000</v>
      </c>
      <c r="G67" s="883"/>
      <c r="H67" s="881"/>
      <c r="I67" s="727" t="s">
        <v>1736</v>
      </c>
      <c r="J67" s="882" t="s">
        <v>1741</v>
      </c>
      <c r="K67" s="727" t="s">
        <v>1736</v>
      </c>
      <c r="L67" s="727" t="s">
        <v>1738</v>
      </c>
      <c r="M67" s="527">
        <v>113000</v>
      </c>
      <c r="N67" s="527">
        <v>113000</v>
      </c>
      <c r="O67" s="527"/>
    </row>
    <row r="68" spans="1:15" s="727" customFormat="1" ht="20.25" customHeight="1" x14ac:dyDescent="0.25">
      <c r="A68" s="879">
        <f t="shared" si="1"/>
        <v>58</v>
      </c>
      <c r="B68" s="825" t="s">
        <v>1742</v>
      </c>
      <c r="C68" s="825" t="s">
        <v>1743</v>
      </c>
      <c r="D68" s="527">
        <v>201000</v>
      </c>
      <c r="E68" s="527">
        <v>201000</v>
      </c>
      <c r="F68" s="527">
        <v>250000</v>
      </c>
      <c r="G68" s="880"/>
      <c r="H68" s="881"/>
      <c r="I68" s="727" t="s">
        <v>1744</v>
      </c>
      <c r="J68" s="882" t="s">
        <v>1745</v>
      </c>
      <c r="K68" s="727" t="s">
        <v>1744</v>
      </c>
      <c r="L68" s="727" t="s">
        <v>1746</v>
      </c>
      <c r="M68" s="527">
        <v>192000</v>
      </c>
      <c r="N68" s="527">
        <v>192000</v>
      </c>
      <c r="O68" s="527"/>
    </row>
    <row r="69" spans="1:15" s="727" customFormat="1" ht="20.25" customHeight="1" x14ac:dyDescent="0.25">
      <c r="A69" s="879">
        <f t="shared" si="1"/>
        <v>59</v>
      </c>
      <c r="B69" s="825" t="s">
        <v>1747</v>
      </c>
      <c r="C69" s="825" t="s">
        <v>1748</v>
      </c>
      <c r="D69" s="527">
        <v>684000</v>
      </c>
      <c r="E69" s="527">
        <v>684000</v>
      </c>
      <c r="F69" s="527">
        <v>900000</v>
      </c>
      <c r="G69" s="880"/>
      <c r="H69" s="881"/>
      <c r="I69" s="727" t="s">
        <v>1749</v>
      </c>
      <c r="J69" s="882" t="s">
        <v>1750</v>
      </c>
      <c r="K69" s="727" t="s">
        <v>1749</v>
      </c>
      <c r="L69" s="727" t="s">
        <v>1751</v>
      </c>
      <c r="M69" s="527">
        <v>669000</v>
      </c>
      <c r="N69" s="527">
        <v>669000</v>
      </c>
      <c r="O69" s="527"/>
    </row>
    <row r="70" spans="1:15" s="727" customFormat="1" ht="36.75" customHeight="1" x14ac:dyDescent="0.25">
      <c r="A70" s="879">
        <f t="shared" si="1"/>
        <v>60</v>
      </c>
      <c r="B70" s="825" t="s">
        <v>5073</v>
      </c>
      <c r="C70" s="825"/>
      <c r="D70" s="527">
        <v>942000</v>
      </c>
      <c r="E70" s="527">
        <v>942000</v>
      </c>
      <c r="F70" s="527"/>
      <c r="G70" s="880"/>
      <c r="H70" s="881"/>
      <c r="J70" s="882" t="s">
        <v>5074</v>
      </c>
      <c r="M70" s="527"/>
      <c r="N70" s="527"/>
      <c r="O70" s="527"/>
    </row>
    <row r="71" spans="1:15" s="727" customFormat="1" ht="21.75" customHeight="1" x14ac:dyDescent="0.25">
      <c r="A71" s="879">
        <f t="shared" si="1"/>
        <v>61</v>
      </c>
      <c r="B71" s="825" t="s">
        <v>5075</v>
      </c>
      <c r="C71" s="825"/>
      <c r="D71" s="527">
        <v>145000</v>
      </c>
      <c r="E71" s="527">
        <v>145000</v>
      </c>
      <c r="F71" s="527"/>
      <c r="G71" s="880"/>
      <c r="H71" s="881"/>
      <c r="J71" s="882" t="s">
        <v>5076</v>
      </c>
      <c r="M71" s="527"/>
      <c r="N71" s="527"/>
      <c r="O71" s="527"/>
    </row>
    <row r="72" spans="1:15" s="727" customFormat="1" ht="20.25" customHeight="1" x14ac:dyDescent="0.25">
      <c r="A72" s="879">
        <f t="shared" si="1"/>
        <v>62</v>
      </c>
      <c r="B72" s="825" t="s">
        <v>1752</v>
      </c>
      <c r="C72" s="825" t="s">
        <v>1753</v>
      </c>
      <c r="D72" s="527">
        <v>289000</v>
      </c>
      <c r="E72" s="527">
        <v>289000</v>
      </c>
      <c r="F72" s="527">
        <v>290000</v>
      </c>
      <c r="G72" s="880"/>
      <c r="H72" s="881"/>
      <c r="I72" s="727" t="s">
        <v>1754</v>
      </c>
      <c r="J72" s="887" t="s">
        <v>1755</v>
      </c>
      <c r="K72" s="727" t="s">
        <v>1754</v>
      </c>
      <c r="L72" s="727" t="s">
        <v>1756</v>
      </c>
      <c r="M72" s="527">
        <v>274000</v>
      </c>
      <c r="N72" s="527">
        <v>274000</v>
      </c>
      <c r="O72" s="527"/>
    </row>
    <row r="73" spans="1:15" s="727" customFormat="1" ht="37.5" customHeight="1" x14ac:dyDescent="0.25">
      <c r="A73" s="879">
        <f t="shared" si="1"/>
        <v>63</v>
      </c>
      <c r="B73" s="825" t="s">
        <v>1757</v>
      </c>
      <c r="C73" s="825" t="s">
        <v>1758</v>
      </c>
      <c r="D73" s="527">
        <v>1295000</v>
      </c>
      <c r="E73" s="527">
        <v>1295000</v>
      </c>
      <c r="F73" s="527"/>
      <c r="G73" s="894"/>
      <c r="H73" s="881"/>
      <c r="I73" s="893" t="s">
        <v>1759</v>
      </c>
      <c r="J73" s="882" t="s">
        <v>1760</v>
      </c>
      <c r="L73" s="727" t="s">
        <v>1761</v>
      </c>
      <c r="M73" s="527">
        <v>1271000</v>
      </c>
      <c r="N73" s="527">
        <v>1271000</v>
      </c>
      <c r="O73" s="527"/>
    </row>
    <row r="74" spans="1:15" s="727" customFormat="1" ht="37.5" customHeight="1" x14ac:dyDescent="0.25">
      <c r="A74" s="879">
        <f t="shared" si="1"/>
        <v>64</v>
      </c>
      <c r="B74" s="825" t="s">
        <v>1762</v>
      </c>
      <c r="C74" s="825" t="s">
        <v>1763</v>
      </c>
      <c r="D74" s="527">
        <v>2720000</v>
      </c>
      <c r="E74" s="527">
        <v>2720000</v>
      </c>
      <c r="F74" s="527"/>
      <c r="G74" s="894"/>
      <c r="H74" s="881"/>
      <c r="I74" s="893" t="s">
        <v>1764</v>
      </c>
      <c r="J74" s="882" t="s">
        <v>1765</v>
      </c>
      <c r="K74" s="727" t="s">
        <v>1765</v>
      </c>
      <c r="L74" s="727" t="s">
        <v>1766</v>
      </c>
      <c r="M74" s="527">
        <v>2657000</v>
      </c>
      <c r="N74" s="527">
        <v>2657000</v>
      </c>
      <c r="O74" s="527"/>
    </row>
    <row r="75" spans="1:15" s="727" customFormat="1" ht="21.75" customHeight="1" x14ac:dyDescent="0.25">
      <c r="A75" s="879">
        <f t="shared" si="1"/>
        <v>65</v>
      </c>
      <c r="B75" s="825" t="s">
        <v>1767</v>
      </c>
      <c r="C75" s="825" t="s">
        <v>1768</v>
      </c>
      <c r="D75" s="527">
        <v>7372000</v>
      </c>
      <c r="E75" s="527">
        <v>7372000</v>
      </c>
      <c r="F75" s="527"/>
      <c r="G75" s="889"/>
      <c r="H75" s="881"/>
      <c r="I75" s="893" t="s">
        <v>1769</v>
      </c>
      <c r="J75" s="882" t="s">
        <v>1770</v>
      </c>
      <c r="K75" s="727" t="s">
        <v>1770</v>
      </c>
      <c r="L75" s="727" t="s">
        <v>1771</v>
      </c>
      <c r="M75" s="527">
        <v>7112000</v>
      </c>
      <c r="N75" s="527">
        <v>7112000</v>
      </c>
      <c r="O75" s="527"/>
    </row>
    <row r="76" spans="1:15" s="727" customFormat="1" ht="21.75" customHeight="1" x14ac:dyDescent="0.25">
      <c r="A76" s="879">
        <f t="shared" si="1"/>
        <v>66</v>
      </c>
      <c r="B76" s="825" t="s">
        <v>1772</v>
      </c>
      <c r="C76" s="825" t="s">
        <v>1773</v>
      </c>
      <c r="D76" s="527"/>
      <c r="E76" s="527"/>
      <c r="F76" s="527">
        <v>3000000</v>
      </c>
      <c r="G76" s="880"/>
      <c r="H76" s="881"/>
      <c r="I76" s="886"/>
      <c r="J76" s="882" t="s">
        <v>1774</v>
      </c>
      <c r="M76" s="527"/>
      <c r="N76" s="527">
        <v>3000000</v>
      </c>
      <c r="O76" s="527">
        <v>3000000</v>
      </c>
    </row>
    <row r="77" spans="1:15" s="727" customFormat="1" ht="21.75" customHeight="1" x14ac:dyDescent="0.25">
      <c r="A77" s="879">
        <f t="shared" si="1"/>
        <v>67</v>
      </c>
      <c r="B77" s="825" t="s">
        <v>1775</v>
      </c>
      <c r="C77" s="825" t="s">
        <v>1776</v>
      </c>
      <c r="D77" s="527">
        <v>1499000</v>
      </c>
      <c r="E77" s="527">
        <v>1499000</v>
      </c>
      <c r="F77" s="527"/>
      <c r="G77" s="889"/>
      <c r="H77" s="881"/>
      <c r="I77" s="893" t="s">
        <v>1777</v>
      </c>
      <c r="J77" s="882" t="s">
        <v>1778</v>
      </c>
      <c r="L77" s="727" t="s">
        <v>1779</v>
      </c>
      <c r="M77" s="527">
        <v>1388000</v>
      </c>
      <c r="N77" s="527">
        <v>1388000</v>
      </c>
      <c r="O77" s="527"/>
    </row>
    <row r="78" spans="1:15" s="727" customFormat="1" ht="21.75" customHeight="1" x14ac:dyDescent="0.25">
      <c r="A78" s="879">
        <f t="shared" si="1"/>
        <v>68</v>
      </c>
      <c r="B78" s="825" t="s">
        <v>1780</v>
      </c>
      <c r="C78" s="825" t="s">
        <v>1781</v>
      </c>
      <c r="D78" s="527"/>
      <c r="E78" s="527"/>
      <c r="F78" s="527">
        <v>2000000</v>
      </c>
      <c r="G78" s="883"/>
      <c r="H78" s="881"/>
      <c r="J78" s="727" t="s">
        <v>1774</v>
      </c>
      <c r="M78" s="527"/>
      <c r="N78" s="527">
        <v>2000000</v>
      </c>
      <c r="O78" s="527">
        <v>2000000</v>
      </c>
    </row>
    <row r="79" spans="1:15" s="727" customFormat="1" ht="24" customHeight="1" x14ac:dyDescent="0.25">
      <c r="A79" s="879">
        <f t="shared" si="1"/>
        <v>69</v>
      </c>
      <c r="B79" s="825" t="s">
        <v>1782</v>
      </c>
      <c r="C79" s="825" t="s">
        <v>1783</v>
      </c>
      <c r="D79" s="527">
        <v>468000</v>
      </c>
      <c r="E79" s="527">
        <v>468000</v>
      </c>
      <c r="F79" s="527"/>
      <c r="G79" s="889"/>
      <c r="H79" s="881"/>
      <c r="I79" s="727" t="s">
        <v>1784</v>
      </c>
      <c r="J79" s="882" t="s">
        <v>1785</v>
      </c>
      <c r="K79" s="727" t="s">
        <v>1784</v>
      </c>
      <c r="L79" s="727" t="s">
        <v>1786</v>
      </c>
      <c r="M79" s="527">
        <v>453000</v>
      </c>
      <c r="N79" s="527">
        <v>453000</v>
      </c>
      <c r="O79" s="527"/>
    </row>
    <row r="80" spans="1:15" s="727" customFormat="1" ht="26.25" customHeight="1" x14ac:dyDescent="0.25">
      <c r="A80" s="879">
        <f t="shared" si="1"/>
        <v>70</v>
      </c>
      <c r="B80" s="825" t="s">
        <v>1787</v>
      </c>
      <c r="C80" s="825" t="s">
        <v>1788</v>
      </c>
      <c r="D80" s="527">
        <v>679000</v>
      </c>
      <c r="E80" s="527">
        <v>679000</v>
      </c>
      <c r="F80" s="527"/>
      <c r="G80" s="936" t="s">
        <v>1619</v>
      </c>
      <c r="H80" s="881"/>
      <c r="I80" s="727" t="s">
        <v>1789</v>
      </c>
      <c r="J80" s="882" t="s">
        <v>1790</v>
      </c>
      <c r="K80" s="727" t="s">
        <v>1789</v>
      </c>
      <c r="L80" s="727" t="s">
        <v>1791</v>
      </c>
      <c r="M80" s="527">
        <v>658000</v>
      </c>
      <c r="N80" s="527">
        <v>658000</v>
      </c>
      <c r="O80" s="527"/>
    </row>
    <row r="81" spans="1:15" s="727" customFormat="1" ht="36.75" customHeight="1" x14ac:dyDescent="0.25">
      <c r="A81" s="879">
        <f t="shared" si="1"/>
        <v>71</v>
      </c>
      <c r="B81" s="825" t="s">
        <v>1792</v>
      </c>
      <c r="C81" s="825" t="s">
        <v>1793</v>
      </c>
      <c r="D81" s="527">
        <v>2834000</v>
      </c>
      <c r="E81" s="527">
        <v>2834000</v>
      </c>
      <c r="F81" s="527"/>
      <c r="G81" s="892" t="s">
        <v>1794</v>
      </c>
      <c r="H81" s="881"/>
      <c r="I81" s="893" t="s">
        <v>1795</v>
      </c>
      <c r="J81" s="882" t="s">
        <v>1796</v>
      </c>
      <c r="L81" s="727" t="s">
        <v>1797</v>
      </c>
      <c r="M81" s="527">
        <v>2723000</v>
      </c>
      <c r="N81" s="527">
        <v>2723000</v>
      </c>
      <c r="O81" s="527"/>
    </row>
    <row r="82" spans="1:15" s="727" customFormat="1" ht="36.75" customHeight="1" x14ac:dyDescent="0.25">
      <c r="A82" s="879">
        <f t="shared" si="1"/>
        <v>72</v>
      </c>
      <c r="B82" s="825" t="s">
        <v>1798</v>
      </c>
      <c r="C82" s="825" t="s">
        <v>1799</v>
      </c>
      <c r="D82" s="527">
        <v>2834000</v>
      </c>
      <c r="E82" s="527">
        <v>2834000</v>
      </c>
      <c r="F82" s="527"/>
      <c r="G82" s="892" t="s">
        <v>1794</v>
      </c>
      <c r="H82" s="881"/>
      <c r="I82" s="893" t="s">
        <v>1795</v>
      </c>
      <c r="J82" s="882" t="s">
        <v>1796</v>
      </c>
      <c r="L82" s="727" t="s">
        <v>1797</v>
      </c>
      <c r="M82" s="527">
        <v>2723000</v>
      </c>
      <c r="N82" s="527">
        <v>2723000</v>
      </c>
      <c r="O82" s="527"/>
    </row>
    <row r="83" spans="1:15" s="727" customFormat="1" ht="39" customHeight="1" x14ac:dyDescent="0.25">
      <c r="A83" s="879">
        <f t="shared" si="1"/>
        <v>73</v>
      </c>
      <c r="B83" s="825" t="s">
        <v>5052</v>
      </c>
      <c r="C83" s="825"/>
      <c r="D83" s="527">
        <v>1628167</v>
      </c>
      <c r="E83" s="527"/>
      <c r="F83" s="527"/>
      <c r="G83" s="892"/>
      <c r="H83" s="881"/>
      <c r="I83" s="893"/>
      <c r="J83" s="882" t="s">
        <v>5054</v>
      </c>
      <c r="M83" s="527"/>
      <c r="N83" s="527"/>
      <c r="O83" s="527"/>
    </row>
    <row r="84" spans="1:15" s="727" customFormat="1" ht="39" customHeight="1" x14ac:dyDescent="0.25">
      <c r="A84" s="879">
        <f t="shared" si="1"/>
        <v>74</v>
      </c>
      <c r="B84" s="825" t="s">
        <v>5053</v>
      </c>
      <c r="C84" s="825"/>
      <c r="D84" s="527">
        <v>1628167</v>
      </c>
      <c r="E84" s="527"/>
      <c r="F84" s="527"/>
      <c r="G84" s="892"/>
      <c r="H84" s="881"/>
      <c r="I84" s="893"/>
      <c r="J84" s="882" t="s">
        <v>5054</v>
      </c>
      <c r="M84" s="527"/>
      <c r="N84" s="527"/>
      <c r="O84" s="527"/>
    </row>
    <row r="85" spans="1:15" s="727" customFormat="1" ht="39" customHeight="1" x14ac:dyDescent="0.25">
      <c r="A85" s="879">
        <f t="shared" si="1"/>
        <v>75</v>
      </c>
      <c r="B85" s="825" t="s">
        <v>5081</v>
      </c>
      <c r="C85" s="825"/>
      <c r="D85" s="527">
        <v>3996000</v>
      </c>
      <c r="E85" s="527">
        <v>3996000</v>
      </c>
      <c r="F85" s="527"/>
      <c r="G85" s="892"/>
      <c r="H85" s="881"/>
      <c r="I85" s="893"/>
      <c r="J85" s="882" t="s">
        <v>5080</v>
      </c>
      <c r="M85" s="527"/>
      <c r="N85" s="527"/>
      <c r="O85" s="527"/>
    </row>
    <row r="86" spans="1:15" s="727" customFormat="1" ht="36.75" customHeight="1" x14ac:dyDescent="0.25">
      <c r="A86" s="879">
        <f t="shared" si="1"/>
        <v>76</v>
      </c>
      <c r="B86" s="825" t="s">
        <v>1800</v>
      </c>
      <c r="C86" s="825" t="s">
        <v>1801</v>
      </c>
      <c r="D86" s="527">
        <v>3311000</v>
      </c>
      <c r="E86" s="527">
        <v>3311000</v>
      </c>
      <c r="F86" s="527"/>
      <c r="G86" s="892" t="s">
        <v>1794</v>
      </c>
      <c r="H86" s="881"/>
      <c r="I86" s="893" t="s">
        <v>1802</v>
      </c>
      <c r="J86" s="882" t="s">
        <v>1803</v>
      </c>
      <c r="K86" s="727" t="s">
        <v>1803</v>
      </c>
      <c r="L86" s="727" t="s">
        <v>1804</v>
      </c>
      <c r="M86" s="527">
        <v>3148000</v>
      </c>
      <c r="N86" s="527">
        <v>3148000</v>
      </c>
      <c r="O86" s="527"/>
    </row>
    <row r="87" spans="1:15" s="727" customFormat="1" ht="36.75" customHeight="1" x14ac:dyDescent="0.25">
      <c r="A87" s="879">
        <f t="shared" si="1"/>
        <v>77</v>
      </c>
      <c r="B87" s="825" t="s">
        <v>5082</v>
      </c>
      <c r="C87" s="825"/>
      <c r="D87" s="527">
        <v>3311000</v>
      </c>
      <c r="E87" s="527">
        <v>3311000</v>
      </c>
      <c r="F87" s="527"/>
      <c r="G87" s="892"/>
      <c r="H87" s="881"/>
      <c r="I87" s="893"/>
      <c r="J87" s="882" t="s">
        <v>5083</v>
      </c>
      <c r="M87" s="527"/>
      <c r="N87" s="527"/>
      <c r="O87" s="527"/>
    </row>
    <row r="88" spans="1:15" s="727" customFormat="1" ht="36.75" customHeight="1" x14ac:dyDescent="0.25">
      <c r="A88" s="879">
        <f t="shared" si="1"/>
        <v>78</v>
      </c>
      <c r="B88" s="825" t="s">
        <v>5084</v>
      </c>
      <c r="C88" s="825"/>
      <c r="D88" s="527">
        <v>3311000</v>
      </c>
      <c r="E88" s="527">
        <v>3311000</v>
      </c>
      <c r="F88" s="527"/>
      <c r="G88" s="892"/>
      <c r="H88" s="881"/>
      <c r="I88" s="893"/>
      <c r="J88" s="882" t="s">
        <v>4615</v>
      </c>
      <c r="M88" s="527"/>
      <c r="N88" s="527"/>
      <c r="O88" s="527"/>
    </row>
    <row r="89" spans="1:15" s="727" customFormat="1" ht="36.75" customHeight="1" x14ac:dyDescent="0.25">
      <c r="A89" s="879">
        <f t="shared" si="1"/>
        <v>79</v>
      </c>
      <c r="B89" s="825" t="s">
        <v>5067</v>
      </c>
      <c r="C89" s="825"/>
      <c r="D89" s="527">
        <v>1499000</v>
      </c>
      <c r="E89" s="527">
        <v>1499000</v>
      </c>
      <c r="F89" s="527"/>
      <c r="G89" s="892"/>
      <c r="H89" s="881"/>
      <c r="I89" s="893"/>
      <c r="J89" s="882" t="s">
        <v>5068</v>
      </c>
      <c r="M89" s="527"/>
      <c r="N89" s="527"/>
      <c r="O89" s="527"/>
    </row>
    <row r="90" spans="1:15" s="727" customFormat="1" ht="20.25" customHeight="1" x14ac:dyDescent="0.25">
      <c r="A90" s="879">
        <f t="shared" si="1"/>
        <v>80</v>
      </c>
      <c r="B90" s="825" t="s">
        <v>1805</v>
      </c>
      <c r="C90" s="825" t="s">
        <v>1806</v>
      </c>
      <c r="D90" s="527">
        <v>144000</v>
      </c>
      <c r="E90" s="527">
        <v>144000</v>
      </c>
      <c r="F90" s="527">
        <v>450000</v>
      </c>
      <c r="G90" s="889"/>
      <c r="H90" s="881"/>
      <c r="I90" s="727" t="s">
        <v>1807</v>
      </c>
      <c r="J90" s="882" t="s">
        <v>1808</v>
      </c>
      <c r="K90" s="727" t="s">
        <v>1807</v>
      </c>
      <c r="L90" s="727" t="s">
        <v>1809</v>
      </c>
      <c r="M90" s="527">
        <v>129000</v>
      </c>
      <c r="N90" s="527">
        <v>129000</v>
      </c>
      <c r="O90" s="527"/>
    </row>
    <row r="91" spans="1:15" s="727" customFormat="1" ht="20.25" customHeight="1" x14ac:dyDescent="0.25">
      <c r="A91" s="879">
        <f t="shared" si="1"/>
        <v>81</v>
      </c>
      <c r="B91" s="825" t="s">
        <v>1810</v>
      </c>
      <c r="C91" s="825" t="s">
        <v>1811</v>
      </c>
      <c r="D91" s="527">
        <v>144000</v>
      </c>
      <c r="E91" s="527">
        <v>144000</v>
      </c>
      <c r="F91" s="527">
        <v>450000</v>
      </c>
      <c r="G91" s="889"/>
      <c r="H91" s="881"/>
      <c r="I91" s="727" t="s">
        <v>1807</v>
      </c>
      <c r="J91" s="882" t="s">
        <v>1812</v>
      </c>
      <c r="K91" s="727" t="s">
        <v>1807</v>
      </c>
      <c r="L91" s="727" t="s">
        <v>1809</v>
      </c>
      <c r="M91" s="527">
        <v>129000</v>
      </c>
      <c r="N91" s="527">
        <v>129000</v>
      </c>
      <c r="O91" s="527"/>
    </row>
    <row r="92" spans="1:15" s="727" customFormat="1" ht="21.75" customHeight="1" x14ac:dyDescent="0.25">
      <c r="A92" s="879">
        <f t="shared" si="1"/>
        <v>82</v>
      </c>
      <c r="B92" s="825" t="s">
        <v>1813</v>
      </c>
      <c r="C92" s="825" t="s">
        <v>1814</v>
      </c>
      <c r="D92" s="527">
        <v>463000</v>
      </c>
      <c r="E92" s="527">
        <v>463000</v>
      </c>
      <c r="F92" s="527">
        <v>470000</v>
      </c>
      <c r="G92" s="889"/>
      <c r="H92" s="881"/>
      <c r="I92" s="727" t="s">
        <v>1815</v>
      </c>
      <c r="J92" s="882" t="s">
        <v>1816</v>
      </c>
      <c r="K92" s="727" t="s">
        <v>1815</v>
      </c>
      <c r="L92" s="727" t="s">
        <v>1817</v>
      </c>
      <c r="M92" s="527">
        <v>442000</v>
      </c>
      <c r="N92" s="527">
        <v>442000</v>
      </c>
      <c r="O92" s="527"/>
    </row>
    <row r="93" spans="1:15" s="727" customFormat="1" ht="23.25" customHeight="1" x14ac:dyDescent="0.25">
      <c r="A93" s="879">
        <f t="shared" si="1"/>
        <v>83</v>
      </c>
      <c r="B93" s="825" t="s">
        <v>1818</v>
      </c>
      <c r="C93" s="825" t="s">
        <v>1819</v>
      </c>
      <c r="D93" s="527">
        <v>684000</v>
      </c>
      <c r="E93" s="527">
        <v>684000</v>
      </c>
      <c r="F93" s="527">
        <v>800000</v>
      </c>
      <c r="G93" s="889"/>
      <c r="H93" s="881"/>
      <c r="I93" s="727" t="s">
        <v>1820</v>
      </c>
      <c r="J93" s="882" t="s">
        <v>1821</v>
      </c>
      <c r="K93" s="727" t="s">
        <v>1820</v>
      </c>
      <c r="L93" s="727" t="s">
        <v>1822</v>
      </c>
      <c r="M93" s="527">
        <v>669000</v>
      </c>
      <c r="N93" s="527">
        <v>669000</v>
      </c>
      <c r="O93" s="527"/>
    </row>
    <row r="94" spans="1:15" s="727" customFormat="1" ht="23.25" customHeight="1" x14ac:dyDescent="0.25">
      <c r="A94" s="879">
        <f t="shared" si="1"/>
        <v>84</v>
      </c>
      <c r="B94" s="825" t="s">
        <v>5055</v>
      </c>
      <c r="C94" s="825"/>
      <c r="D94" s="527">
        <v>3037000</v>
      </c>
      <c r="E94" s="527">
        <v>3037000</v>
      </c>
      <c r="F94" s="527"/>
      <c r="G94" s="895"/>
      <c r="H94" s="881"/>
      <c r="J94" s="882" t="s">
        <v>5056</v>
      </c>
      <c r="M94" s="527"/>
      <c r="N94" s="527"/>
      <c r="O94" s="527"/>
    </row>
    <row r="95" spans="1:15" s="727" customFormat="1" ht="23.25" customHeight="1" x14ac:dyDescent="0.25">
      <c r="A95" s="879">
        <f t="shared" si="1"/>
        <v>85</v>
      </c>
      <c r="B95" s="825" t="s">
        <v>5058</v>
      </c>
      <c r="C95" s="825"/>
      <c r="D95" s="527">
        <v>3037000</v>
      </c>
      <c r="E95" s="527">
        <v>3037000</v>
      </c>
      <c r="F95" s="527"/>
      <c r="G95" s="895"/>
      <c r="H95" s="881"/>
      <c r="J95" s="882" t="s">
        <v>5057</v>
      </c>
      <c r="M95" s="527"/>
      <c r="N95" s="527"/>
      <c r="O95" s="527"/>
    </row>
    <row r="96" spans="1:15" s="727" customFormat="1" ht="36.75" customHeight="1" x14ac:dyDescent="0.25">
      <c r="A96" s="879">
        <f t="shared" si="1"/>
        <v>86</v>
      </c>
      <c r="B96" s="825" t="s">
        <v>5059</v>
      </c>
      <c r="C96" s="825"/>
      <c r="D96" s="527">
        <v>1605000</v>
      </c>
      <c r="E96" s="527">
        <v>1605000</v>
      </c>
      <c r="F96" s="527"/>
      <c r="G96" s="895"/>
      <c r="H96" s="881"/>
      <c r="J96" s="882" t="s">
        <v>5060</v>
      </c>
      <c r="M96" s="527"/>
      <c r="N96" s="527"/>
      <c r="O96" s="527"/>
    </row>
    <row r="97" spans="1:15" s="727" customFormat="1" ht="20.25" customHeight="1" x14ac:dyDescent="0.25">
      <c r="A97" s="879">
        <f t="shared" si="1"/>
        <v>87</v>
      </c>
      <c r="B97" s="825" t="s">
        <v>1823</v>
      </c>
      <c r="C97" s="825" t="s">
        <v>1824</v>
      </c>
      <c r="D97" s="527">
        <v>209000</v>
      </c>
      <c r="E97" s="527">
        <v>209000</v>
      </c>
      <c r="F97" s="527">
        <v>300000</v>
      </c>
      <c r="G97" s="889"/>
      <c r="H97" s="881"/>
      <c r="I97" s="727" t="s">
        <v>1825</v>
      </c>
      <c r="J97" s="882" t="s">
        <v>1826</v>
      </c>
      <c r="K97" s="727" t="s">
        <v>1825</v>
      </c>
      <c r="L97" s="727" t="s">
        <v>1827</v>
      </c>
      <c r="M97" s="527">
        <v>204000</v>
      </c>
      <c r="N97" s="527">
        <v>204000</v>
      </c>
      <c r="O97" s="527"/>
    </row>
    <row r="98" spans="1:15" s="727" customFormat="1" ht="20.25" customHeight="1" x14ac:dyDescent="0.25">
      <c r="A98" s="879">
        <f t="shared" si="1"/>
        <v>88</v>
      </c>
      <c r="B98" s="825" t="s">
        <v>1828</v>
      </c>
      <c r="C98" s="825" t="s">
        <v>1829</v>
      </c>
      <c r="D98" s="527">
        <v>279000</v>
      </c>
      <c r="E98" s="527">
        <v>279000</v>
      </c>
      <c r="F98" s="527">
        <v>400000</v>
      </c>
      <c r="G98" s="889"/>
      <c r="H98" s="881"/>
      <c r="I98" s="727" t="s">
        <v>1830</v>
      </c>
      <c r="J98" s="882" t="s">
        <v>1831</v>
      </c>
      <c r="K98" s="727" t="s">
        <v>1830</v>
      </c>
      <c r="L98" s="727" t="s">
        <v>1832</v>
      </c>
      <c r="M98" s="527">
        <v>274000</v>
      </c>
      <c r="N98" s="527">
        <v>274000</v>
      </c>
      <c r="O98" s="527"/>
    </row>
    <row r="99" spans="1:15" s="727" customFormat="1" ht="20.25" customHeight="1" x14ac:dyDescent="0.25">
      <c r="A99" s="879">
        <f t="shared" si="1"/>
        <v>89</v>
      </c>
      <c r="B99" s="825" t="s">
        <v>1833</v>
      </c>
      <c r="C99" s="825" t="s">
        <v>1834</v>
      </c>
      <c r="D99" s="527">
        <v>463000</v>
      </c>
      <c r="E99" s="527">
        <v>463000</v>
      </c>
      <c r="F99" s="527">
        <v>470000</v>
      </c>
      <c r="G99" s="889"/>
      <c r="H99" s="881"/>
      <c r="I99" s="727" t="s">
        <v>1820</v>
      </c>
      <c r="J99" s="882" t="s">
        <v>1816</v>
      </c>
      <c r="K99" s="727" t="s">
        <v>1820</v>
      </c>
      <c r="L99" s="727" t="s">
        <v>1817</v>
      </c>
      <c r="M99" s="527">
        <v>442000</v>
      </c>
      <c r="N99" s="527">
        <v>442000</v>
      </c>
      <c r="O99" s="527"/>
    </row>
    <row r="100" spans="1:15" s="727" customFormat="1" ht="20.25" customHeight="1" x14ac:dyDescent="0.25">
      <c r="A100" s="879">
        <f t="shared" si="1"/>
        <v>90</v>
      </c>
      <c r="B100" s="825" t="s">
        <v>1835</v>
      </c>
      <c r="C100" s="825" t="s">
        <v>1836</v>
      </c>
      <c r="D100" s="527">
        <v>3996000</v>
      </c>
      <c r="E100" s="527">
        <v>3996000</v>
      </c>
      <c r="F100" s="527"/>
      <c r="G100" s="896"/>
      <c r="H100" s="881"/>
      <c r="I100" s="893" t="s">
        <v>1837</v>
      </c>
      <c r="J100" s="882" t="s">
        <v>1838</v>
      </c>
      <c r="L100" s="727" t="s">
        <v>1839</v>
      </c>
      <c r="M100" s="527">
        <v>3833000</v>
      </c>
      <c r="N100" s="527">
        <v>3833000</v>
      </c>
      <c r="O100" s="527"/>
    </row>
    <row r="101" spans="1:15" s="727" customFormat="1" ht="36" customHeight="1" x14ac:dyDescent="0.25">
      <c r="A101" s="879">
        <f t="shared" si="1"/>
        <v>91</v>
      </c>
      <c r="B101" s="825" t="s">
        <v>5061</v>
      </c>
      <c r="C101" s="825"/>
      <c r="D101" s="527">
        <v>3996000</v>
      </c>
      <c r="E101" s="527">
        <v>3996000</v>
      </c>
      <c r="F101" s="527"/>
      <c r="G101" s="896"/>
      <c r="H101" s="881"/>
      <c r="I101" s="893"/>
      <c r="J101" s="882" t="s">
        <v>5062</v>
      </c>
      <c r="M101" s="527"/>
      <c r="N101" s="527"/>
      <c r="O101" s="527"/>
    </row>
    <row r="102" spans="1:15" s="727" customFormat="1" ht="36" customHeight="1" x14ac:dyDescent="0.25">
      <c r="A102" s="879">
        <f t="shared" si="1"/>
        <v>92</v>
      </c>
      <c r="B102" s="825" t="s">
        <v>5063</v>
      </c>
      <c r="C102" s="825"/>
      <c r="D102" s="527">
        <v>3996000</v>
      </c>
      <c r="E102" s="527">
        <v>3996000</v>
      </c>
      <c r="F102" s="527"/>
      <c r="G102" s="896"/>
      <c r="H102" s="881"/>
      <c r="I102" s="893"/>
      <c r="J102" s="882" t="s">
        <v>5064</v>
      </c>
      <c r="M102" s="527"/>
      <c r="N102" s="527"/>
      <c r="O102" s="527"/>
    </row>
    <row r="103" spans="1:15" s="727" customFormat="1" ht="20.25" customHeight="1" x14ac:dyDescent="0.25">
      <c r="A103" s="879">
        <f t="shared" si="1"/>
        <v>93</v>
      </c>
      <c r="B103" s="825" t="s">
        <v>1840</v>
      </c>
      <c r="C103" s="825" t="s">
        <v>1841</v>
      </c>
      <c r="D103" s="527">
        <v>3996000</v>
      </c>
      <c r="E103" s="527">
        <v>3996000</v>
      </c>
      <c r="F103" s="527"/>
      <c r="G103" s="897"/>
      <c r="H103" s="881"/>
      <c r="I103" s="893" t="s">
        <v>1842</v>
      </c>
      <c r="J103" s="882" t="s">
        <v>1843</v>
      </c>
      <c r="L103" s="727" t="s">
        <v>1844</v>
      </c>
      <c r="M103" s="527">
        <v>3833000</v>
      </c>
      <c r="N103" s="527">
        <v>3833000</v>
      </c>
      <c r="O103" s="527"/>
    </row>
    <row r="104" spans="1:15" s="727" customFormat="1" ht="32.25" customHeight="1" x14ac:dyDescent="0.25">
      <c r="A104" s="879">
        <f t="shared" si="1"/>
        <v>94</v>
      </c>
      <c r="B104" s="825" t="s">
        <v>1845</v>
      </c>
      <c r="C104" s="825" t="s">
        <v>1846</v>
      </c>
      <c r="D104" s="527">
        <v>3311000</v>
      </c>
      <c r="E104" s="527">
        <v>3311000</v>
      </c>
      <c r="F104" s="527"/>
      <c r="G104" s="892" t="s">
        <v>1794</v>
      </c>
      <c r="H104" s="881"/>
      <c r="I104" s="893" t="s">
        <v>1802</v>
      </c>
      <c r="J104" s="882" t="s">
        <v>1847</v>
      </c>
      <c r="K104" s="727" t="s">
        <v>1847</v>
      </c>
      <c r="L104" s="727" t="s">
        <v>1804</v>
      </c>
      <c r="M104" s="527">
        <v>3148000</v>
      </c>
      <c r="N104" s="527">
        <v>3148000</v>
      </c>
      <c r="O104" s="527"/>
    </row>
    <row r="105" spans="1:15" s="727" customFormat="1" ht="38.25" customHeight="1" x14ac:dyDescent="0.25">
      <c r="A105" s="879">
        <f t="shared" si="1"/>
        <v>95</v>
      </c>
      <c r="B105" s="825" t="s">
        <v>1848</v>
      </c>
      <c r="C105" s="825" t="s">
        <v>1849</v>
      </c>
      <c r="D105" s="527">
        <v>2898000</v>
      </c>
      <c r="E105" s="527">
        <v>2898000</v>
      </c>
      <c r="F105" s="527"/>
      <c r="G105" s="896"/>
      <c r="H105" s="881"/>
      <c r="I105" s="893" t="s">
        <v>1850</v>
      </c>
      <c r="J105" s="882" t="s">
        <v>1851</v>
      </c>
      <c r="K105" s="727" t="s">
        <v>1851</v>
      </c>
      <c r="L105" s="727" t="s">
        <v>1852</v>
      </c>
      <c r="M105" s="527">
        <v>2787000</v>
      </c>
      <c r="N105" s="527">
        <v>2787000</v>
      </c>
      <c r="O105" s="527"/>
    </row>
    <row r="106" spans="1:15" s="727" customFormat="1" ht="21" customHeight="1" x14ac:dyDescent="0.25">
      <c r="A106" s="879">
        <f t="shared" si="1"/>
        <v>96</v>
      </c>
      <c r="B106" s="825" t="s">
        <v>1853</v>
      </c>
      <c r="C106" s="825"/>
      <c r="D106" s="527">
        <v>3996000</v>
      </c>
      <c r="E106" s="527">
        <v>3996000</v>
      </c>
      <c r="F106" s="527"/>
      <c r="G106" s="896"/>
      <c r="H106" s="881"/>
      <c r="I106" s="893" t="s">
        <v>1854</v>
      </c>
      <c r="J106" s="893" t="s">
        <v>1854</v>
      </c>
      <c r="L106" s="727" t="s">
        <v>1622</v>
      </c>
      <c r="M106" s="527"/>
      <c r="N106" s="527"/>
      <c r="O106" s="527"/>
    </row>
    <row r="107" spans="1:15" s="727" customFormat="1" ht="21" customHeight="1" x14ac:dyDescent="0.25">
      <c r="A107" s="879">
        <f t="shared" si="1"/>
        <v>97</v>
      </c>
      <c r="B107" s="825" t="s">
        <v>4614</v>
      </c>
      <c r="C107" s="825"/>
      <c r="D107" s="527">
        <v>3311000</v>
      </c>
      <c r="E107" s="527">
        <v>3311000</v>
      </c>
      <c r="F107" s="527"/>
      <c r="G107" s="892" t="s">
        <v>1794</v>
      </c>
      <c r="H107" s="881"/>
      <c r="I107" s="893" t="s">
        <v>4615</v>
      </c>
      <c r="J107" s="882"/>
      <c r="K107" s="727" t="s">
        <v>4616</v>
      </c>
      <c r="M107" s="527"/>
      <c r="N107" s="527"/>
      <c r="O107" s="527"/>
    </row>
    <row r="108" spans="1:15" s="727" customFormat="1" ht="21" customHeight="1" x14ac:dyDescent="0.25">
      <c r="A108" s="879">
        <f t="shared" si="1"/>
        <v>98</v>
      </c>
      <c r="B108" s="825" t="s">
        <v>5153</v>
      </c>
      <c r="C108" s="825"/>
      <c r="D108" s="527">
        <v>761000</v>
      </c>
      <c r="E108" s="527"/>
      <c r="F108" s="527"/>
      <c r="G108" s="892"/>
      <c r="H108" s="881"/>
      <c r="I108" s="893"/>
      <c r="J108" s="882" t="s">
        <v>5154</v>
      </c>
      <c r="M108" s="527"/>
      <c r="N108" s="527"/>
      <c r="O108" s="527"/>
    </row>
    <row r="109" spans="1:15" s="727" customFormat="1" ht="20.25" customHeight="1" x14ac:dyDescent="0.25">
      <c r="A109" s="814" t="s">
        <v>516</v>
      </c>
      <c r="B109" s="819" t="s">
        <v>1855</v>
      </c>
      <c r="C109" s="814"/>
      <c r="D109" s="641"/>
      <c r="E109" s="641"/>
      <c r="F109" s="897"/>
      <c r="G109" s="897"/>
      <c r="H109" s="881"/>
      <c r="I109" s="898"/>
      <c r="M109" s="641"/>
      <c r="N109" s="641"/>
      <c r="O109" s="641"/>
    </row>
    <row r="110" spans="1:15" s="727" customFormat="1" ht="20.25" customHeight="1" x14ac:dyDescent="0.25">
      <c r="A110" s="879">
        <f>A108+1</f>
        <v>99</v>
      </c>
      <c r="B110" s="825" t="s">
        <v>1856</v>
      </c>
      <c r="C110" s="825" t="s">
        <v>1857</v>
      </c>
      <c r="D110" s="527">
        <v>301000</v>
      </c>
      <c r="E110" s="527">
        <v>301000</v>
      </c>
      <c r="F110" s="527">
        <v>301000</v>
      </c>
      <c r="G110" s="889"/>
      <c r="H110" s="881"/>
      <c r="I110" s="893" t="s">
        <v>1858</v>
      </c>
      <c r="J110" s="882" t="s">
        <v>1859</v>
      </c>
      <c r="L110" s="727" t="s">
        <v>1860</v>
      </c>
      <c r="M110" s="527">
        <v>286000</v>
      </c>
      <c r="N110" s="527">
        <v>286000</v>
      </c>
      <c r="O110" s="527"/>
    </row>
    <row r="111" spans="1:15" s="727" customFormat="1" ht="20.25" customHeight="1" x14ac:dyDescent="0.25">
      <c r="A111" s="879">
        <f>A110+1</f>
        <v>100</v>
      </c>
      <c r="B111" s="825" t="s">
        <v>5774</v>
      </c>
      <c r="C111" s="825"/>
      <c r="D111" s="527"/>
      <c r="E111" s="527"/>
      <c r="F111" s="527">
        <v>60000</v>
      </c>
      <c r="G111" s="897"/>
      <c r="H111" s="881"/>
      <c r="I111" s="893"/>
      <c r="J111" s="882" t="s">
        <v>5219</v>
      </c>
      <c r="M111" s="527"/>
      <c r="N111" s="527"/>
      <c r="O111" s="527"/>
    </row>
    <row r="112" spans="1:15" s="727" customFormat="1" ht="20.25" customHeight="1" x14ac:dyDescent="0.25">
      <c r="A112" s="879">
        <f t="shared" ref="A112:A142" si="2">A111+1</f>
        <v>101</v>
      </c>
      <c r="B112" s="825" t="s">
        <v>1861</v>
      </c>
      <c r="C112" s="825" t="s">
        <v>1862</v>
      </c>
      <c r="D112" s="527">
        <v>2898000</v>
      </c>
      <c r="E112" s="527">
        <v>2898000</v>
      </c>
      <c r="F112" s="527"/>
      <c r="G112" s="899"/>
      <c r="H112" s="881"/>
      <c r="I112" s="893" t="s">
        <v>1863</v>
      </c>
      <c r="J112" s="882" t="s">
        <v>1864</v>
      </c>
      <c r="K112" s="727" t="s">
        <v>1864</v>
      </c>
      <c r="L112" s="727" t="s">
        <v>1865</v>
      </c>
      <c r="M112" s="527">
        <v>2787000</v>
      </c>
      <c r="N112" s="527">
        <v>2787000</v>
      </c>
      <c r="O112" s="527"/>
    </row>
    <row r="113" spans="1:15" s="727" customFormat="1" ht="20.25" customHeight="1" x14ac:dyDescent="0.25">
      <c r="A113" s="879">
        <f t="shared" si="2"/>
        <v>102</v>
      </c>
      <c r="B113" s="825" t="s">
        <v>589</v>
      </c>
      <c r="C113" s="825" t="s">
        <v>1866</v>
      </c>
      <c r="D113" s="527"/>
      <c r="E113" s="527">
        <v>30000</v>
      </c>
      <c r="F113" s="527">
        <v>40000</v>
      </c>
      <c r="G113" s="897"/>
      <c r="H113" s="881"/>
      <c r="I113" s="893" t="s">
        <v>590</v>
      </c>
      <c r="J113" s="882" t="s">
        <v>1594</v>
      </c>
      <c r="L113" s="727" t="s">
        <v>1721</v>
      </c>
      <c r="M113" s="527"/>
      <c r="N113" s="527">
        <v>26600</v>
      </c>
      <c r="O113" s="527"/>
    </row>
    <row r="114" spans="1:15" s="727" customFormat="1" ht="20.25" customHeight="1" x14ac:dyDescent="0.25">
      <c r="A114" s="879">
        <f t="shared" si="2"/>
        <v>103</v>
      </c>
      <c r="B114" s="825" t="s">
        <v>1867</v>
      </c>
      <c r="C114" s="825" t="s">
        <v>1868</v>
      </c>
      <c r="D114" s="527">
        <v>41600</v>
      </c>
      <c r="E114" s="527">
        <v>41600</v>
      </c>
      <c r="F114" s="527">
        <v>60000</v>
      </c>
      <c r="G114" s="889"/>
      <c r="H114" s="881"/>
      <c r="I114" s="727" t="s">
        <v>842</v>
      </c>
      <c r="J114" s="882" t="s">
        <v>1869</v>
      </c>
      <c r="K114" s="727" t="s">
        <v>842</v>
      </c>
      <c r="L114" s="727" t="s">
        <v>843</v>
      </c>
      <c r="M114" s="527">
        <v>40600</v>
      </c>
      <c r="N114" s="527">
        <v>40600</v>
      </c>
      <c r="O114" s="527"/>
    </row>
    <row r="115" spans="1:15" s="727" customFormat="1" ht="33" customHeight="1" x14ac:dyDescent="0.25">
      <c r="A115" s="879">
        <f t="shared" si="2"/>
        <v>104</v>
      </c>
      <c r="B115" s="825" t="s">
        <v>1870</v>
      </c>
      <c r="C115" s="825" t="s">
        <v>1871</v>
      </c>
      <c r="D115" s="527">
        <v>274000</v>
      </c>
      <c r="E115" s="527">
        <v>274000</v>
      </c>
      <c r="F115" s="527">
        <v>300000</v>
      </c>
      <c r="G115" s="889"/>
      <c r="H115" s="881"/>
      <c r="I115" s="727" t="s">
        <v>1872</v>
      </c>
      <c r="J115" s="882" t="s">
        <v>1873</v>
      </c>
      <c r="K115" s="727" t="s">
        <v>1872</v>
      </c>
      <c r="L115" s="727" t="s">
        <v>1874</v>
      </c>
      <c r="M115" s="527">
        <v>259000</v>
      </c>
      <c r="N115" s="527">
        <v>259000</v>
      </c>
      <c r="O115" s="527"/>
    </row>
    <row r="116" spans="1:15" s="727" customFormat="1" ht="33" customHeight="1" x14ac:dyDescent="0.25">
      <c r="A116" s="879">
        <f t="shared" si="2"/>
        <v>105</v>
      </c>
      <c r="B116" s="825" t="s">
        <v>1875</v>
      </c>
      <c r="C116" s="825" t="s">
        <v>1876</v>
      </c>
      <c r="D116" s="527">
        <v>745000</v>
      </c>
      <c r="E116" s="527">
        <v>745000</v>
      </c>
      <c r="F116" s="527">
        <v>900000</v>
      </c>
      <c r="G116" s="889"/>
      <c r="H116" s="881"/>
      <c r="I116" s="727" t="s">
        <v>1877</v>
      </c>
      <c r="J116" s="882" t="s">
        <v>1878</v>
      </c>
      <c r="K116" s="727" t="s">
        <v>1877</v>
      </c>
      <c r="L116" s="727" t="s">
        <v>1879</v>
      </c>
      <c r="M116" s="527">
        <v>724000</v>
      </c>
      <c r="N116" s="527">
        <v>724000</v>
      </c>
      <c r="O116" s="527"/>
    </row>
    <row r="117" spans="1:15" s="727" customFormat="1" ht="20.25" customHeight="1" x14ac:dyDescent="0.25">
      <c r="A117" s="879">
        <f t="shared" si="2"/>
        <v>106</v>
      </c>
      <c r="B117" s="825" t="s">
        <v>1880</v>
      </c>
      <c r="C117" s="825" t="s">
        <v>1881</v>
      </c>
      <c r="D117" s="527">
        <v>274000</v>
      </c>
      <c r="E117" s="527">
        <v>274000</v>
      </c>
      <c r="F117" s="527">
        <v>300000</v>
      </c>
      <c r="G117" s="889"/>
      <c r="H117" s="881"/>
      <c r="I117" s="727" t="s">
        <v>1872</v>
      </c>
      <c r="J117" s="882" t="s">
        <v>1882</v>
      </c>
      <c r="K117" s="727" t="s">
        <v>1872</v>
      </c>
      <c r="L117" s="727" t="s">
        <v>1874</v>
      </c>
      <c r="M117" s="527">
        <v>259000</v>
      </c>
      <c r="N117" s="527">
        <v>259000</v>
      </c>
      <c r="O117" s="527"/>
    </row>
    <row r="118" spans="1:15" s="727" customFormat="1" ht="20.25" customHeight="1" x14ac:dyDescent="0.25">
      <c r="A118" s="879">
        <f t="shared" si="2"/>
        <v>107</v>
      </c>
      <c r="B118" s="825" t="s">
        <v>1883</v>
      </c>
      <c r="C118" s="825" t="s">
        <v>1884</v>
      </c>
      <c r="D118" s="527">
        <v>745000</v>
      </c>
      <c r="E118" s="527">
        <v>745000</v>
      </c>
      <c r="F118" s="527">
        <v>900000</v>
      </c>
      <c r="G118" s="889"/>
      <c r="H118" s="881"/>
      <c r="I118" s="727" t="s">
        <v>1877</v>
      </c>
      <c r="J118" s="882" t="s">
        <v>1885</v>
      </c>
      <c r="K118" s="727" t="s">
        <v>1877</v>
      </c>
      <c r="L118" s="727" t="s">
        <v>1879</v>
      </c>
      <c r="M118" s="527">
        <v>724000</v>
      </c>
      <c r="N118" s="527">
        <v>724000</v>
      </c>
      <c r="O118" s="527"/>
    </row>
    <row r="119" spans="1:15" s="727" customFormat="1" ht="20.25" customHeight="1" x14ac:dyDescent="0.25">
      <c r="A119" s="879">
        <f t="shared" si="2"/>
        <v>108</v>
      </c>
      <c r="B119" s="825" t="s">
        <v>1886</v>
      </c>
      <c r="C119" s="825" t="s">
        <v>1887</v>
      </c>
      <c r="D119" s="527">
        <v>274000</v>
      </c>
      <c r="E119" s="527">
        <v>274000</v>
      </c>
      <c r="F119" s="527">
        <v>300000</v>
      </c>
      <c r="G119" s="889"/>
      <c r="H119" s="881"/>
      <c r="I119" s="727" t="s">
        <v>1888</v>
      </c>
      <c r="J119" s="882" t="s">
        <v>1889</v>
      </c>
      <c r="K119" s="727" t="s">
        <v>1888</v>
      </c>
      <c r="L119" s="727" t="s">
        <v>1890</v>
      </c>
      <c r="M119" s="527">
        <v>259000</v>
      </c>
      <c r="N119" s="527">
        <v>259000</v>
      </c>
      <c r="O119" s="527"/>
    </row>
    <row r="120" spans="1:15" s="727" customFormat="1" ht="34.5" customHeight="1" x14ac:dyDescent="0.25">
      <c r="A120" s="879">
        <f t="shared" si="2"/>
        <v>109</v>
      </c>
      <c r="B120" s="825" t="s">
        <v>5086</v>
      </c>
      <c r="C120" s="825"/>
      <c r="D120" s="527">
        <v>2898000</v>
      </c>
      <c r="E120" s="527">
        <v>2898000</v>
      </c>
      <c r="F120" s="527">
        <v>2898000</v>
      </c>
      <c r="G120" s="889"/>
      <c r="H120" s="881"/>
      <c r="J120" s="882" t="s">
        <v>5085</v>
      </c>
      <c r="M120" s="527"/>
      <c r="N120" s="527"/>
      <c r="O120" s="527"/>
    </row>
    <row r="121" spans="1:15" s="727" customFormat="1" ht="20.25" customHeight="1" x14ac:dyDescent="0.25">
      <c r="A121" s="879">
        <f t="shared" si="2"/>
        <v>110</v>
      </c>
      <c r="B121" s="825" t="s">
        <v>1891</v>
      </c>
      <c r="C121" s="825" t="s">
        <v>1892</v>
      </c>
      <c r="D121" s="527">
        <v>745000</v>
      </c>
      <c r="E121" s="527">
        <v>745000</v>
      </c>
      <c r="F121" s="527">
        <v>900000</v>
      </c>
      <c r="G121" s="889"/>
      <c r="H121" s="881"/>
      <c r="I121" s="727" t="s">
        <v>1893</v>
      </c>
      <c r="J121" s="882" t="s">
        <v>1894</v>
      </c>
      <c r="K121" s="727" t="s">
        <v>1893</v>
      </c>
      <c r="L121" s="727" t="s">
        <v>1895</v>
      </c>
      <c r="M121" s="527">
        <v>724000</v>
      </c>
      <c r="N121" s="527">
        <v>724000</v>
      </c>
      <c r="O121" s="527"/>
    </row>
    <row r="122" spans="1:15" s="727" customFormat="1" ht="39" customHeight="1" x14ac:dyDescent="0.25">
      <c r="A122" s="879">
        <f t="shared" si="2"/>
        <v>111</v>
      </c>
      <c r="B122" s="825" t="s">
        <v>1896</v>
      </c>
      <c r="C122" s="825" t="s">
        <v>1897</v>
      </c>
      <c r="D122" s="527">
        <v>378000</v>
      </c>
      <c r="E122" s="527">
        <v>378000</v>
      </c>
      <c r="F122" s="527">
        <v>400000</v>
      </c>
      <c r="G122" s="889"/>
      <c r="H122" s="881"/>
      <c r="I122" s="727" t="s">
        <v>1898</v>
      </c>
      <c r="J122" s="882" t="s">
        <v>1899</v>
      </c>
      <c r="K122" s="727" t="s">
        <v>1898</v>
      </c>
      <c r="L122" s="727" t="s">
        <v>1900</v>
      </c>
      <c r="M122" s="527">
        <v>357000</v>
      </c>
      <c r="N122" s="527">
        <v>357000</v>
      </c>
      <c r="O122" s="527"/>
    </row>
    <row r="123" spans="1:15" s="727" customFormat="1" ht="39" customHeight="1" x14ac:dyDescent="0.25">
      <c r="A123" s="879">
        <f t="shared" si="2"/>
        <v>112</v>
      </c>
      <c r="B123" s="825" t="s">
        <v>1901</v>
      </c>
      <c r="C123" s="825" t="s">
        <v>1902</v>
      </c>
      <c r="D123" s="527">
        <v>722000</v>
      </c>
      <c r="E123" s="527">
        <v>722000</v>
      </c>
      <c r="F123" s="527">
        <v>900000</v>
      </c>
      <c r="G123" s="889"/>
      <c r="H123" s="881"/>
      <c r="I123" s="727" t="s">
        <v>1903</v>
      </c>
      <c r="J123" s="882" t="s">
        <v>1904</v>
      </c>
      <c r="K123" s="727" t="s">
        <v>1903</v>
      </c>
      <c r="L123" s="727" t="s">
        <v>1905</v>
      </c>
      <c r="M123" s="527">
        <v>697000</v>
      </c>
      <c r="N123" s="527">
        <v>697000</v>
      </c>
      <c r="O123" s="527"/>
    </row>
    <row r="124" spans="1:15" s="727" customFormat="1" ht="33" customHeight="1" x14ac:dyDescent="0.25">
      <c r="A124" s="879">
        <f t="shared" si="2"/>
        <v>113</v>
      </c>
      <c r="B124" s="825" t="s">
        <v>1906</v>
      </c>
      <c r="C124" s="825" t="s">
        <v>1907</v>
      </c>
      <c r="D124" s="527">
        <v>2403000</v>
      </c>
      <c r="E124" s="527">
        <v>2403000</v>
      </c>
      <c r="F124" s="527"/>
      <c r="G124" s="897" t="s">
        <v>1908</v>
      </c>
      <c r="H124" s="881"/>
      <c r="I124" s="727" t="s">
        <v>1909</v>
      </c>
      <c r="J124" s="882" t="s">
        <v>1910</v>
      </c>
      <c r="K124" s="727" t="s">
        <v>1909</v>
      </c>
      <c r="L124" s="727" t="s">
        <v>1911</v>
      </c>
      <c r="M124" s="527">
        <v>2340000</v>
      </c>
      <c r="N124" s="527">
        <v>2340000</v>
      </c>
      <c r="O124" s="527"/>
    </row>
    <row r="125" spans="1:15" s="727" customFormat="1" ht="24" customHeight="1" x14ac:dyDescent="0.25">
      <c r="A125" s="879">
        <f t="shared" si="2"/>
        <v>114</v>
      </c>
      <c r="B125" s="825" t="s">
        <v>1912</v>
      </c>
      <c r="C125" s="825"/>
      <c r="D125" s="527">
        <v>1689000</v>
      </c>
      <c r="E125" s="527">
        <v>1689000</v>
      </c>
      <c r="F125" s="527"/>
      <c r="G125" s="896"/>
      <c r="H125" s="881"/>
      <c r="I125" s="893" t="s">
        <v>1913</v>
      </c>
      <c r="J125" s="884" t="s">
        <v>1914</v>
      </c>
      <c r="L125" s="727" t="s">
        <v>1915</v>
      </c>
      <c r="M125" s="527">
        <v>1634000</v>
      </c>
      <c r="N125" s="527">
        <v>1634000</v>
      </c>
      <c r="O125" s="527"/>
    </row>
    <row r="126" spans="1:15" s="727" customFormat="1" ht="20.25" customHeight="1" x14ac:dyDescent="0.25">
      <c r="A126" s="879">
        <f t="shared" si="2"/>
        <v>115</v>
      </c>
      <c r="B126" s="825" t="s">
        <v>1916</v>
      </c>
      <c r="C126" s="825"/>
      <c r="D126" s="527">
        <v>1133000</v>
      </c>
      <c r="E126" s="527">
        <v>1133000</v>
      </c>
      <c r="F126" s="527"/>
      <c r="G126" s="896"/>
      <c r="H126" s="881"/>
      <c r="I126" s="727" t="s">
        <v>1917</v>
      </c>
      <c r="J126" s="882" t="s">
        <v>1918</v>
      </c>
      <c r="K126" s="727" t="s">
        <v>1917</v>
      </c>
      <c r="L126" s="727" t="s">
        <v>1919</v>
      </c>
      <c r="M126" s="527">
        <v>1070000</v>
      </c>
      <c r="N126" s="527">
        <v>1070000</v>
      </c>
      <c r="O126" s="527"/>
    </row>
    <row r="127" spans="1:15" s="727" customFormat="1" ht="34.5" customHeight="1" x14ac:dyDescent="0.25">
      <c r="A127" s="879">
        <f t="shared" si="2"/>
        <v>116</v>
      </c>
      <c r="B127" s="825" t="s">
        <v>1920</v>
      </c>
      <c r="C127" s="825" t="s">
        <v>1921</v>
      </c>
      <c r="D127" s="527">
        <v>3125000</v>
      </c>
      <c r="E127" s="527">
        <v>3125000</v>
      </c>
      <c r="F127" s="527"/>
      <c r="G127" s="883"/>
      <c r="H127" s="881"/>
      <c r="I127" s="893" t="s">
        <v>1922</v>
      </c>
      <c r="J127" s="882" t="s">
        <v>1923</v>
      </c>
      <c r="K127" s="727" t="s">
        <v>1923</v>
      </c>
      <c r="L127" s="727" t="s">
        <v>1924</v>
      </c>
      <c r="M127" s="527">
        <v>2962000</v>
      </c>
      <c r="N127" s="527">
        <v>2962000</v>
      </c>
      <c r="O127" s="527"/>
    </row>
    <row r="128" spans="1:15" s="727" customFormat="1" ht="34.5" customHeight="1" x14ac:dyDescent="0.25">
      <c r="A128" s="879">
        <f t="shared" si="2"/>
        <v>117</v>
      </c>
      <c r="B128" s="825" t="s">
        <v>4705</v>
      </c>
      <c r="C128" s="825"/>
      <c r="D128" s="527">
        <v>3236000</v>
      </c>
      <c r="E128" s="527">
        <v>3236000</v>
      </c>
      <c r="F128" s="527"/>
      <c r="G128" s="883"/>
      <c r="H128" s="881"/>
      <c r="I128" s="893"/>
      <c r="J128" s="882" t="s">
        <v>4706</v>
      </c>
      <c r="M128" s="527"/>
      <c r="N128" s="527"/>
      <c r="O128" s="527"/>
    </row>
    <row r="129" spans="1:15" s="727" customFormat="1" ht="20.25" customHeight="1" x14ac:dyDescent="0.25">
      <c r="A129" s="879">
        <f t="shared" si="2"/>
        <v>118</v>
      </c>
      <c r="B129" s="825" t="s">
        <v>1925</v>
      </c>
      <c r="C129" s="825" t="s">
        <v>1926</v>
      </c>
      <c r="D129" s="527">
        <v>313000</v>
      </c>
      <c r="E129" s="527">
        <v>313000</v>
      </c>
      <c r="F129" s="527"/>
      <c r="G129" s="894"/>
      <c r="H129" s="881"/>
      <c r="I129" s="727" t="s">
        <v>1230</v>
      </c>
      <c r="J129" s="882" t="s">
        <v>1927</v>
      </c>
      <c r="K129" s="727" t="s">
        <v>1230</v>
      </c>
      <c r="L129" s="727" t="s">
        <v>1928</v>
      </c>
      <c r="M129" s="527">
        <v>289000</v>
      </c>
      <c r="N129" s="527">
        <v>289000</v>
      </c>
      <c r="O129" s="527"/>
    </row>
    <row r="130" spans="1:15" s="727" customFormat="1" ht="20.25" customHeight="1" x14ac:dyDescent="0.25">
      <c r="A130" s="879">
        <f t="shared" si="2"/>
        <v>119</v>
      </c>
      <c r="B130" s="825" t="s">
        <v>1929</v>
      </c>
      <c r="C130" s="825" t="s">
        <v>1930</v>
      </c>
      <c r="D130" s="527">
        <v>745000</v>
      </c>
      <c r="E130" s="527">
        <v>745000</v>
      </c>
      <c r="F130" s="527"/>
      <c r="G130" s="894"/>
      <c r="H130" s="881"/>
      <c r="I130" s="727" t="s">
        <v>1877</v>
      </c>
      <c r="J130" s="882" t="s">
        <v>1931</v>
      </c>
      <c r="K130" s="727" t="s">
        <v>1877</v>
      </c>
      <c r="L130" s="727" t="s">
        <v>1879</v>
      </c>
      <c r="M130" s="527">
        <v>724000</v>
      </c>
      <c r="N130" s="527">
        <v>724000</v>
      </c>
      <c r="O130" s="527"/>
    </row>
    <row r="131" spans="1:15" s="727" customFormat="1" ht="34.5" customHeight="1" x14ac:dyDescent="0.25">
      <c r="A131" s="879">
        <f t="shared" si="2"/>
        <v>120</v>
      </c>
      <c r="B131" s="825" t="s">
        <v>1932</v>
      </c>
      <c r="C131" s="825" t="s">
        <v>1933</v>
      </c>
      <c r="D131" s="527">
        <v>124000</v>
      </c>
      <c r="E131" s="527">
        <v>124000</v>
      </c>
      <c r="F131" s="527"/>
      <c r="G131" s="883"/>
      <c r="H131" s="881"/>
      <c r="I131" s="727" t="s">
        <v>1736</v>
      </c>
      <c r="J131" s="882" t="s">
        <v>1934</v>
      </c>
      <c r="K131" s="727" t="s">
        <v>1736</v>
      </c>
      <c r="L131" s="727" t="s">
        <v>1738</v>
      </c>
      <c r="M131" s="527">
        <v>113000</v>
      </c>
      <c r="N131" s="527">
        <v>113000</v>
      </c>
      <c r="O131" s="527"/>
    </row>
    <row r="132" spans="1:15" s="727" customFormat="1" ht="36.75" customHeight="1" x14ac:dyDescent="0.25">
      <c r="A132" s="879">
        <f t="shared" si="2"/>
        <v>121</v>
      </c>
      <c r="B132" s="736" t="s">
        <v>1935</v>
      </c>
      <c r="C132" s="825" t="s">
        <v>1936</v>
      </c>
      <c r="D132" s="527">
        <v>998000</v>
      </c>
      <c r="E132" s="527">
        <v>998000</v>
      </c>
      <c r="F132" s="527"/>
      <c r="G132" s="883"/>
      <c r="H132" s="881"/>
      <c r="I132" s="893" t="s">
        <v>1711</v>
      </c>
      <c r="J132" s="882" t="s">
        <v>1937</v>
      </c>
      <c r="L132" s="727" t="s">
        <v>1713</v>
      </c>
      <c r="M132" s="527">
        <v>940000</v>
      </c>
      <c r="N132" s="527">
        <v>940000</v>
      </c>
      <c r="O132" s="527"/>
    </row>
    <row r="133" spans="1:15" s="727" customFormat="1" ht="20.25" customHeight="1" x14ac:dyDescent="0.25">
      <c r="A133" s="879">
        <f t="shared" si="2"/>
        <v>122</v>
      </c>
      <c r="B133" s="825" t="s">
        <v>1938</v>
      </c>
      <c r="C133" s="825" t="s">
        <v>1939</v>
      </c>
      <c r="D133" s="527"/>
      <c r="E133" s="527"/>
      <c r="F133" s="527">
        <v>350000</v>
      </c>
      <c r="G133" s="883"/>
      <c r="H133" s="881"/>
      <c r="I133" s="893"/>
      <c r="J133" s="882" t="s">
        <v>1594</v>
      </c>
      <c r="L133" s="727" t="s">
        <v>1699</v>
      </c>
      <c r="M133" s="527"/>
      <c r="N133" s="527">
        <v>300000</v>
      </c>
      <c r="O133" s="527">
        <v>300000</v>
      </c>
    </row>
    <row r="134" spans="1:15" s="727" customFormat="1" ht="20.25" customHeight="1" x14ac:dyDescent="0.25">
      <c r="A134" s="879">
        <f t="shared" si="2"/>
        <v>123</v>
      </c>
      <c r="B134" s="825" t="s">
        <v>1940</v>
      </c>
      <c r="C134" s="825" t="s">
        <v>1941</v>
      </c>
      <c r="D134" s="527">
        <v>82900</v>
      </c>
      <c r="E134" s="527">
        <v>82900</v>
      </c>
      <c r="F134" s="527">
        <v>100000</v>
      </c>
      <c r="G134" s="889"/>
      <c r="H134" s="881"/>
      <c r="I134" s="727" t="s">
        <v>1942</v>
      </c>
      <c r="J134" s="882" t="s">
        <v>1943</v>
      </c>
      <c r="K134" s="727" t="s">
        <v>1942</v>
      </c>
      <c r="L134" s="727" t="s">
        <v>1944</v>
      </c>
      <c r="M134" s="527">
        <v>77900</v>
      </c>
      <c r="N134" s="527">
        <v>77900</v>
      </c>
      <c r="O134" s="527"/>
    </row>
    <row r="135" spans="1:15" s="727" customFormat="1" ht="20.25" customHeight="1" x14ac:dyDescent="0.25">
      <c r="A135" s="879">
        <f t="shared" si="2"/>
        <v>124</v>
      </c>
      <c r="B135" s="825" t="s">
        <v>1945</v>
      </c>
      <c r="C135" s="825" t="s">
        <v>1946</v>
      </c>
      <c r="D135" s="527">
        <v>524000</v>
      </c>
      <c r="E135" s="527">
        <v>524000</v>
      </c>
      <c r="F135" s="527">
        <v>550000</v>
      </c>
      <c r="G135" s="889"/>
      <c r="H135" s="881"/>
      <c r="I135" s="727" t="s">
        <v>1947</v>
      </c>
      <c r="J135" s="882" t="s">
        <v>1948</v>
      </c>
      <c r="K135" s="727" t="s">
        <v>1947</v>
      </c>
      <c r="L135" s="727" t="s">
        <v>1949</v>
      </c>
      <c r="M135" s="527">
        <v>509000</v>
      </c>
      <c r="N135" s="527">
        <v>509000</v>
      </c>
      <c r="O135" s="527"/>
    </row>
    <row r="136" spans="1:15" s="727" customFormat="1" ht="30.75" customHeight="1" x14ac:dyDescent="0.25">
      <c r="A136" s="879">
        <f t="shared" si="2"/>
        <v>125</v>
      </c>
      <c r="B136" s="825" t="s">
        <v>1950</v>
      </c>
      <c r="C136" s="825" t="s">
        <v>1951</v>
      </c>
      <c r="D136" s="527">
        <v>524000</v>
      </c>
      <c r="E136" s="527">
        <v>524000</v>
      </c>
      <c r="F136" s="527">
        <v>550000</v>
      </c>
      <c r="G136" s="889"/>
      <c r="H136" s="881"/>
      <c r="I136" s="727" t="s">
        <v>1947</v>
      </c>
      <c r="J136" s="882" t="s">
        <v>1952</v>
      </c>
      <c r="K136" s="727" t="s">
        <v>1947</v>
      </c>
      <c r="L136" s="727" t="s">
        <v>1949</v>
      </c>
      <c r="M136" s="527">
        <v>509000</v>
      </c>
      <c r="N136" s="527">
        <v>509000</v>
      </c>
      <c r="O136" s="527"/>
    </row>
    <row r="137" spans="1:15" s="727" customFormat="1" ht="33.75" customHeight="1" x14ac:dyDescent="0.25">
      <c r="A137" s="879">
        <f t="shared" si="2"/>
        <v>126</v>
      </c>
      <c r="B137" s="825" t="s">
        <v>1953</v>
      </c>
      <c r="C137" s="825"/>
      <c r="D137" s="527">
        <v>524000</v>
      </c>
      <c r="E137" s="527">
        <v>524000</v>
      </c>
      <c r="F137" s="527">
        <v>550000</v>
      </c>
      <c r="G137" s="889"/>
      <c r="H137" s="881"/>
      <c r="I137" s="727" t="s">
        <v>1947</v>
      </c>
      <c r="J137" s="882" t="s">
        <v>1954</v>
      </c>
      <c r="K137" s="727" t="s">
        <v>1947</v>
      </c>
      <c r="L137" s="727" t="s">
        <v>1949</v>
      </c>
      <c r="M137" s="527">
        <v>509000</v>
      </c>
      <c r="N137" s="527">
        <v>509000</v>
      </c>
      <c r="O137" s="527"/>
    </row>
    <row r="138" spans="1:15" s="727" customFormat="1" ht="20.25" customHeight="1" x14ac:dyDescent="0.25">
      <c r="A138" s="879">
        <f t="shared" si="2"/>
        <v>127</v>
      </c>
      <c r="B138" s="736" t="s">
        <v>591</v>
      </c>
      <c r="C138" s="825" t="s">
        <v>1955</v>
      </c>
      <c r="D138" s="527">
        <v>12200</v>
      </c>
      <c r="E138" s="527">
        <v>12200</v>
      </c>
      <c r="F138" s="527">
        <v>60000</v>
      </c>
      <c r="G138" s="889"/>
      <c r="H138" s="881"/>
      <c r="I138" s="893" t="s">
        <v>693</v>
      </c>
      <c r="J138" s="884" t="s">
        <v>1017</v>
      </c>
      <c r="L138" s="727" t="s">
        <v>1956</v>
      </c>
      <c r="M138" s="527">
        <v>10800</v>
      </c>
      <c r="N138" s="527">
        <v>10800</v>
      </c>
      <c r="O138" s="527"/>
    </row>
    <row r="139" spans="1:15" s="727" customFormat="1" ht="30" customHeight="1" x14ac:dyDescent="0.25">
      <c r="A139" s="879">
        <f t="shared" si="2"/>
        <v>128</v>
      </c>
      <c r="B139" s="736" t="s">
        <v>1957</v>
      </c>
      <c r="C139" s="825"/>
      <c r="D139" s="527">
        <v>21100</v>
      </c>
      <c r="E139" s="527">
        <v>21100</v>
      </c>
      <c r="F139" s="527">
        <v>80000</v>
      </c>
      <c r="G139" s="936" t="s">
        <v>1958</v>
      </c>
      <c r="H139" s="881"/>
      <c r="I139" s="893" t="s">
        <v>1959</v>
      </c>
      <c r="J139" s="884"/>
      <c r="L139" s="727" t="s">
        <v>1622</v>
      </c>
      <c r="M139" s="527"/>
      <c r="N139" s="527"/>
      <c r="O139" s="527"/>
    </row>
    <row r="140" spans="1:15" s="727" customFormat="1" ht="30" customHeight="1" x14ac:dyDescent="0.25">
      <c r="A140" s="879">
        <f t="shared" si="2"/>
        <v>129</v>
      </c>
      <c r="B140" s="736" t="s">
        <v>1960</v>
      </c>
      <c r="C140" s="825"/>
      <c r="D140" s="527">
        <v>23000</v>
      </c>
      <c r="E140" s="527">
        <v>23000</v>
      </c>
      <c r="F140" s="527">
        <v>40000</v>
      </c>
      <c r="G140" s="936" t="s">
        <v>1961</v>
      </c>
      <c r="H140" s="900"/>
      <c r="I140" s="893" t="s">
        <v>1962</v>
      </c>
      <c r="J140" s="884"/>
      <c r="L140" s="727" t="s">
        <v>1733</v>
      </c>
      <c r="M140" s="527"/>
      <c r="N140" s="527"/>
      <c r="O140" s="527"/>
    </row>
    <row r="141" spans="1:15" s="727" customFormat="1" ht="30" customHeight="1" x14ac:dyDescent="0.25">
      <c r="A141" s="879">
        <f t="shared" si="2"/>
        <v>130</v>
      </c>
      <c r="B141" s="736" t="s">
        <v>5077</v>
      </c>
      <c r="C141" s="825"/>
      <c r="D141" s="527">
        <v>734000</v>
      </c>
      <c r="E141" s="527">
        <v>734000</v>
      </c>
      <c r="F141" s="527"/>
      <c r="G141" s="936"/>
      <c r="H141" s="900"/>
      <c r="I141" s="893" t="s">
        <v>5078</v>
      </c>
      <c r="J141" s="884" t="s">
        <v>5078</v>
      </c>
      <c r="M141" s="527"/>
      <c r="N141" s="527"/>
      <c r="O141" s="527"/>
    </row>
    <row r="142" spans="1:15" s="727" customFormat="1" ht="24.75" customHeight="1" x14ac:dyDescent="0.25">
      <c r="A142" s="879">
        <f t="shared" si="2"/>
        <v>131</v>
      </c>
      <c r="B142" s="736" t="s">
        <v>1963</v>
      </c>
      <c r="C142" s="825"/>
      <c r="D142" s="527">
        <v>30000</v>
      </c>
      <c r="E142" s="527">
        <v>30000</v>
      </c>
      <c r="F142" s="527">
        <v>60000</v>
      </c>
      <c r="G142" s="889"/>
      <c r="H142" s="881"/>
      <c r="I142" s="893" t="s">
        <v>1964</v>
      </c>
      <c r="J142" s="884"/>
      <c r="L142" s="727" t="s">
        <v>1965</v>
      </c>
      <c r="M142" s="527"/>
      <c r="N142" s="527"/>
      <c r="O142" s="527"/>
    </row>
    <row r="143" spans="1:15" s="727" customFormat="1" ht="20.25" customHeight="1" x14ac:dyDescent="0.25">
      <c r="A143" s="814" t="s">
        <v>529</v>
      </c>
      <c r="B143" s="819" t="s">
        <v>1966</v>
      </c>
      <c r="C143" s="814"/>
      <c r="D143" s="527"/>
      <c r="E143" s="527"/>
      <c r="F143" s="883"/>
      <c r="G143" s="883"/>
      <c r="H143" s="881"/>
      <c r="J143" s="887"/>
      <c r="M143" s="527"/>
      <c r="N143" s="527"/>
      <c r="O143" s="527"/>
    </row>
    <row r="144" spans="1:15" s="727" customFormat="1" ht="35.25" customHeight="1" x14ac:dyDescent="0.25">
      <c r="A144" s="879">
        <f>A142+1</f>
        <v>132</v>
      </c>
      <c r="B144" s="825" t="s">
        <v>1967</v>
      </c>
      <c r="C144" s="825" t="s">
        <v>1968</v>
      </c>
      <c r="D144" s="527">
        <v>849000</v>
      </c>
      <c r="E144" s="527">
        <v>849000</v>
      </c>
      <c r="F144" s="527">
        <v>900000</v>
      </c>
      <c r="G144" s="889"/>
      <c r="H144" s="881"/>
      <c r="I144" s="893" t="s">
        <v>1969</v>
      </c>
      <c r="J144" s="882" t="s">
        <v>1970</v>
      </c>
      <c r="L144" s="727" t="s">
        <v>1971</v>
      </c>
      <c r="M144" s="527">
        <v>830000</v>
      </c>
      <c r="N144" s="527">
        <v>830000</v>
      </c>
      <c r="O144" s="527"/>
    </row>
    <row r="145" spans="1:15" s="727" customFormat="1" ht="37.5" customHeight="1" x14ac:dyDescent="0.25">
      <c r="A145" s="879">
        <f t="shared" ref="A145:A179" si="3">A144+1</f>
        <v>133</v>
      </c>
      <c r="B145" s="825" t="s">
        <v>1972</v>
      </c>
      <c r="C145" s="825" t="s">
        <v>1973</v>
      </c>
      <c r="D145" s="527">
        <v>1353000</v>
      </c>
      <c r="E145" s="527">
        <v>1353000</v>
      </c>
      <c r="F145" s="527"/>
      <c r="G145" s="889"/>
      <c r="H145" s="881"/>
      <c r="I145" s="893" t="s">
        <v>1974</v>
      </c>
      <c r="J145" s="882" t="s">
        <v>1975</v>
      </c>
      <c r="L145" s="727" t="s">
        <v>1976</v>
      </c>
      <c r="M145" s="527">
        <v>1328000</v>
      </c>
      <c r="N145" s="527">
        <v>1328000</v>
      </c>
      <c r="O145" s="527"/>
    </row>
    <row r="146" spans="1:15" s="727" customFormat="1" ht="20.25" customHeight="1" x14ac:dyDescent="0.25">
      <c r="A146" s="879">
        <f t="shared" si="3"/>
        <v>134</v>
      </c>
      <c r="B146" s="825" t="s">
        <v>1977</v>
      </c>
      <c r="C146" s="825" t="s">
        <v>1978</v>
      </c>
      <c r="D146" s="527"/>
      <c r="F146" s="527" t="s">
        <v>5682</v>
      </c>
      <c r="G146" s="883"/>
      <c r="H146" s="881"/>
      <c r="J146" s="882" t="s">
        <v>1594</v>
      </c>
      <c r="M146" s="527"/>
      <c r="N146" s="527" t="s">
        <v>1979</v>
      </c>
      <c r="O146" s="527" t="s">
        <v>1979</v>
      </c>
    </row>
    <row r="147" spans="1:15" s="727" customFormat="1" ht="20.25" customHeight="1" x14ac:dyDescent="0.25">
      <c r="A147" s="879">
        <f t="shared" si="3"/>
        <v>135</v>
      </c>
      <c r="B147" s="825" t="s">
        <v>1980</v>
      </c>
      <c r="C147" s="825" t="s">
        <v>1981</v>
      </c>
      <c r="D147" s="527"/>
      <c r="E147" s="527"/>
      <c r="F147" s="527">
        <v>500000</v>
      </c>
      <c r="G147" s="883"/>
      <c r="H147" s="881"/>
      <c r="J147" s="887"/>
      <c r="M147" s="527"/>
      <c r="N147" s="527">
        <v>400000</v>
      </c>
      <c r="O147" s="527">
        <v>400000</v>
      </c>
    </row>
    <row r="148" spans="1:15" s="727" customFormat="1" ht="20.25" customHeight="1" x14ac:dyDescent="0.25">
      <c r="A148" s="879">
        <f t="shared" si="3"/>
        <v>136</v>
      </c>
      <c r="B148" s="825" t="s">
        <v>1982</v>
      </c>
      <c r="C148" s="825" t="s">
        <v>1983</v>
      </c>
      <c r="D148" s="527"/>
      <c r="E148" s="527"/>
      <c r="F148" s="527">
        <v>800000</v>
      </c>
      <c r="G148" s="883"/>
      <c r="H148" s="881"/>
      <c r="J148" s="887"/>
      <c r="M148" s="527"/>
      <c r="N148" s="527">
        <v>800000</v>
      </c>
      <c r="O148" s="527">
        <v>800000</v>
      </c>
    </row>
    <row r="149" spans="1:15" s="727" customFormat="1" ht="20.25" customHeight="1" x14ac:dyDescent="0.25">
      <c r="A149" s="879">
        <f t="shared" si="3"/>
        <v>137</v>
      </c>
      <c r="B149" s="825" t="s">
        <v>1984</v>
      </c>
      <c r="C149" s="825"/>
      <c r="D149" s="527">
        <v>3125000</v>
      </c>
      <c r="E149" s="527">
        <v>3125000</v>
      </c>
      <c r="F149" s="527"/>
      <c r="G149" s="889"/>
      <c r="H149" s="881"/>
      <c r="I149" s="893" t="s">
        <v>1985</v>
      </c>
      <c r="J149" s="805" t="s">
        <v>1986</v>
      </c>
      <c r="L149" s="727" t="s">
        <v>1987</v>
      </c>
      <c r="M149" s="527">
        <v>2962000</v>
      </c>
      <c r="N149" s="527">
        <v>2962000</v>
      </c>
      <c r="O149" s="527"/>
    </row>
    <row r="150" spans="1:15" s="727" customFormat="1" ht="36" customHeight="1" x14ac:dyDescent="0.25">
      <c r="A150" s="879">
        <f t="shared" si="3"/>
        <v>138</v>
      </c>
      <c r="B150" s="825" t="s">
        <v>5087</v>
      </c>
      <c r="C150" s="825"/>
      <c r="D150" s="527">
        <v>1598927</v>
      </c>
      <c r="E150" s="527"/>
      <c r="F150" s="527"/>
      <c r="G150" s="889"/>
      <c r="H150" s="881"/>
      <c r="I150" s="893"/>
      <c r="J150" s="805" t="s">
        <v>5088</v>
      </c>
      <c r="M150" s="527"/>
      <c r="N150" s="527"/>
      <c r="O150" s="527"/>
    </row>
    <row r="151" spans="1:15" s="727" customFormat="1" ht="20.25" customHeight="1" x14ac:dyDescent="0.25">
      <c r="A151" s="879">
        <f t="shared" si="3"/>
        <v>139</v>
      </c>
      <c r="B151" s="825" t="s">
        <v>4692</v>
      </c>
      <c r="C151" s="825"/>
      <c r="D151" s="527">
        <v>197000</v>
      </c>
      <c r="E151" s="527">
        <v>197000</v>
      </c>
      <c r="F151" s="527">
        <v>250000</v>
      </c>
      <c r="G151" s="889"/>
      <c r="H151" s="881"/>
      <c r="I151" s="727" t="s">
        <v>1988</v>
      </c>
      <c r="J151" s="805" t="s">
        <v>1989</v>
      </c>
      <c r="K151" s="727" t="s">
        <v>1988</v>
      </c>
      <c r="L151" s="727" t="s">
        <v>1990</v>
      </c>
      <c r="M151" s="527">
        <v>182000</v>
      </c>
      <c r="N151" s="527">
        <v>182000</v>
      </c>
      <c r="O151" s="527"/>
    </row>
    <row r="152" spans="1:15" s="727" customFormat="1" ht="20.25" customHeight="1" x14ac:dyDescent="0.25">
      <c r="A152" s="879">
        <f t="shared" si="3"/>
        <v>140</v>
      </c>
      <c r="B152" s="825" t="s">
        <v>1991</v>
      </c>
      <c r="C152" s="825"/>
      <c r="D152" s="527">
        <v>2737000</v>
      </c>
      <c r="E152" s="527">
        <v>2737000</v>
      </c>
      <c r="F152" s="527">
        <v>2737000</v>
      </c>
      <c r="G152" s="889"/>
      <c r="H152" s="881"/>
      <c r="I152" s="727" t="s">
        <v>1992</v>
      </c>
      <c r="J152" s="805" t="s">
        <v>1993</v>
      </c>
      <c r="K152" s="727" t="s">
        <v>1992</v>
      </c>
      <c r="L152" s="727" t="s">
        <v>1994</v>
      </c>
      <c r="M152" s="527">
        <v>2591000</v>
      </c>
      <c r="N152" s="527">
        <v>2591000</v>
      </c>
      <c r="O152" s="527"/>
    </row>
    <row r="153" spans="1:15" s="727" customFormat="1" ht="40.5" customHeight="1" x14ac:dyDescent="0.25">
      <c r="A153" s="879">
        <f t="shared" si="3"/>
        <v>141</v>
      </c>
      <c r="B153" s="825" t="s">
        <v>4969</v>
      </c>
      <c r="C153" s="825"/>
      <c r="D153" s="527">
        <v>2660000</v>
      </c>
      <c r="E153" s="527">
        <v>2660000</v>
      </c>
      <c r="F153" s="527">
        <v>2660000</v>
      </c>
      <c r="G153" s="889"/>
      <c r="H153" s="881"/>
      <c r="J153" s="805" t="s">
        <v>3834</v>
      </c>
      <c r="M153" s="527"/>
      <c r="N153" s="527"/>
      <c r="O153" s="626"/>
    </row>
    <row r="154" spans="1:15" s="727" customFormat="1" ht="40.5" customHeight="1" x14ac:dyDescent="0.25">
      <c r="A154" s="879">
        <f t="shared" si="3"/>
        <v>142</v>
      </c>
      <c r="B154" s="825" t="s">
        <v>5584</v>
      </c>
      <c r="C154" s="825"/>
      <c r="D154" s="527">
        <v>2042000</v>
      </c>
      <c r="E154" s="527"/>
      <c r="F154" s="527"/>
      <c r="G154" s="883"/>
      <c r="H154" s="881"/>
      <c r="J154" s="805" t="s">
        <v>4968</v>
      </c>
      <c r="M154" s="527"/>
      <c r="N154" s="527"/>
      <c r="O154" s="626"/>
    </row>
    <row r="155" spans="1:15" s="727" customFormat="1" ht="40.5" customHeight="1" x14ac:dyDescent="0.25">
      <c r="A155" s="879">
        <f t="shared" si="3"/>
        <v>143</v>
      </c>
      <c r="B155" s="825" t="s">
        <v>4973</v>
      </c>
      <c r="C155" s="825"/>
      <c r="D155" s="527">
        <v>4830000</v>
      </c>
      <c r="E155" s="527">
        <v>4830000</v>
      </c>
      <c r="F155" s="527">
        <v>4830000</v>
      </c>
      <c r="G155" s="889"/>
      <c r="H155" s="881"/>
      <c r="J155" s="805" t="s">
        <v>3821</v>
      </c>
      <c r="M155" s="527"/>
      <c r="N155" s="527"/>
      <c r="O155" s="626"/>
    </row>
    <row r="156" spans="1:15" s="727" customFormat="1" ht="40.5" customHeight="1" x14ac:dyDescent="0.25">
      <c r="A156" s="879">
        <f t="shared" si="3"/>
        <v>144</v>
      </c>
      <c r="B156" s="825" t="s">
        <v>5649</v>
      </c>
      <c r="C156" s="825"/>
      <c r="D156" s="527">
        <v>3930000</v>
      </c>
      <c r="E156" s="527"/>
      <c r="F156" s="527"/>
      <c r="G156" s="883"/>
      <c r="H156" s="881"/>
      <c r="J156" s="805" t="s">
        <v>4971</v>
      </c>
      <c r="M156" s="527"/>
      <c r="N156" s="527"/>
      <c r="O156" s="626"/>
    </row>
    <row r="157" spans="1:15" s="727" customFormat="1" ht="20.25" customHeight="1" x14ac:dyDescent="0.25">
      <c r="A157" s="879">
        <f t="shared" si="3"/>
        <v>145</v>
      </c>
      <c r="B157" s="825" t="s">
        <v>4723</v>
      </c>
      <c r="C157" s="825"/>
      <c r="D157" s="527">
        <v>1266000</v>
      </c>
      <c r="E157" s="527">
        <v>1266000</v>
      </c>
      <c r="F157" s="527"/>
      <c r="G157" s="889"/>
      <c r="H157" s="881"/>
      <c r="J157" s="805" t="s">
        <v>4722</v>
      </c>
      <c r="M157" s="527"/>
      <c r="N157" s="527"/>
      <c r="O157" s="626"/>
    </row>
    <row r="158" spans="1:15" s="727" customFormat="1" ht="20.25" customHeight="1" x14ac:dyDescent="0.25">
      <c r="A158" s="879">
        <f t="shared" si="3"/>
        <v>146</v>
      </c>
      <c r="B158" s="825" t="s">
        <v>4725</v>
      </c>
      <c r="C158" s="825"/>
      <c r="D158" s="527">
        <v>1266000</v>
      </c>
      <c r="E158" s="527">
        <v>1266000</v>
      </c>
      <c r="F158" s="527"/>
      <c r="G158" s="889"/>
      <c r="H158" s="881"/>
      <c r="J158" s="805" t="s">
        <v>4724</v>
      </c>
      <c r="M158" s="527"/>
      <c r="N158" s="527"/>
      <c r="O158" s="626"/>
    </row>
    <row r="159" spans="1:15" s="727" customFormat="1" ht="20.25" customHeight="1" x14ac:dyDescent="0.25">
      <c r="A159" s="879">
        <f t="shared" si="3"/>
        <v>147</v>
      </c>
      <c r="B159" s="825" t="s">
        <v>4704</v>
      </c>
      <c r="C159" s="825"/>
      <c r="D159" s="527">
        <v>2737000</v>
      </c>
      <c r="E159" s="527">
        <v>2737000</v>
      </c>
      <c r="F159" s="527"/>
      <c r="G159" s="889"/>
      <c r="H159" s="881"/>
      <c r="J159" s="805" t="s">
        <v>4699</v>
      </c>
      <c r="M159" s="527"/>
      <c r="N159" s="527"/>
      <c r="O159" s="626"/>
    </row>
    <row r="160" spans="1:15" s="727" customFormat="1" ht="20.25" customHeight="1" x14ac:dyDescent="0.25">
      <c r="A160" s="879">
        <f t="shared" si="3"/>
        <v>148</v>
      </c>
      <c r="B160" s="825" t="s">
        <v>2861</v>
      </c>
      <c r="C160" s="825"/>
      <c r="D160" s="527">
        <v>2737000</v>
      </c>
      <c r="E160" s="527">
        <v>2737000</v>
      </c>
      <c r="F160" s="527"/>
      <c r="G160" s="889"/>
      <c r="H160" s="881"/>
      <c r="J160" s="805" t="s">
        <v>2862</v>
      </c>
      <c r="M160" s="527"/>
      <c r="N160" s="527"/>
      <c r="O160" s="626"/>
    </row>
    <row r="161" spans="1:15" s="727" customFormat="1" ht="39" customHeight="1" x14ac:dyDescent="0.25">
      <c r="A161" s="879">
        <f t="shared" si="3"/>
        <v>149</v>
      </c>
      <c r="B161" s="825" t="s">
        <v>4721</v>
      </c>
      <c r="C161" s="825"/>
      <c r="D161" s="527">
        <v>1266000</v>
      </c>
      <c r="E161" s="527">
        <v>1266000</v>
      </c>
      <c r="F161" s="527"/>
      <c r="G161" s="889"/>
      <c r="H161" s="881"/>
      <c r="J161" s="805" t="s">
        <v>2857</v>
      </c>
      <c r="M161" s="527"/>
      <c r="N161" s="527"/>
      <c r="O161" s="626"/>
    </row>
    <row r="162" spans="1:15" s="727" customFormat="1" ht="40.5" customHeight="1" x14ac:dyDescent="0.25">
      <c r="A162" s="879">
        <f t="shared" si="3"/>
        <v>150</v>
      </c>
      <c r="B162" s="825" t="s">
        <v>4694</v>
      </c>
      <c r="C162" s="825"/>
      <c r="D162" s="527">
        <v>1266000</v>
      </c>
      <c r="E162" s="527">
        <v>1266000</v>
      </c>
      <c r="F162" s="527"/>
      <c r="G162" s="889"/>
      <c r="H162" s="881"/>
      <c r="J162" s="805" t="s">
        <v>4695</v>
      </c>
      <c r="M162" s="527"/>
      <c r="N162" s="527"/>
      <c r="O162" s="626"/>
    </row>
    <row r="163" spans="1:15" s="727" customFormat="1" ht="40.5" customHeight="1" x14ac:dyDescent="0.25">
      <c r="A163" s="879">
        <f t="shared" si="3"/>
        <v>151</v>
      </c>
      <c r="B163" s="825" t="s">
        <v>4696</v>
      </c>
      <c r="C163" s="825"/>
      <c r="D163" s="527">
        <v>1266000</v>
      </c>
      <c r="E163" s="527">
        <v>1266000</v>
      </c>
      <c r="F163" s="527"/>
      <c r="G163" s="889"/>
      <c r="H163" s="881"/>
      <c r="J163" s="805" t="s">
        <v>4697</v>
      </c>
      <c r="M163" s="527"/>
      <c r="N163" s="527"/>
      <c r="O163" s="626"/>
    </row>
    <row r="164" spans="1:15" s="727" customFormat="1" ht="40.5" customHeight="1" x14ac:dyDescent="0.25">
      <c r="A164" s="879">
        <f t="shared" si="3"/>
        <v>152</v>
      </c>
      <c r="B164" s="825" t="s">
        <v>4700</v>
      </c>
      <c r="C164" s="825"/>
      <c r="D164" s="527">
        <v>2737000</v>
      </c>
      <c r="E164" s="527">
        <v>2737000</v>
      </c>
      <c r="F164" s="527"/>
      <c r="G164" s="889"/>
      <c r="H164" s="881"/>
      <c r="J164" s="805" t="s">
        <v>4702</v>
      </c>
      <c r="M164" s="527"/>
      <c r="N164" s="527"/>
      <c r="O164" s="626"/>
    </row>
    <row r="165" spans="1:15" s="727" customFormat="1" ht="40.5" customHeight="1" x14ac:dyDescent="0.25">
      <c r="A165" s="879">
        <f t="shared" si="3"/>
        <v>153</v>
      </c>
      <c r="B165" s="825" t="s">
        <v>4703</v>
      </c>
      <c r="C165" s="825"/>
      <c r="D165" s="527">
        <v>2737000</v>
      </c>
      <c r="E165" s="527">
        <v>2737000</v>
      </c>
      <c r="F165" s="527"/>
      <c r="G165" s="889"/>
      <c r="H165" s="881"/>
      <c r="J165" s="805" t="s">
        <v>4701</v>
      </c>
      <c r="M165" s="527"/>
      <c r="N165" s="527"/>
      <c r="O165" s="626"/>
    </row>
    <row r="166" spans="1:15" s="727" customFormat="1" ht="39.75" customHeight="1" x14ac:dyDescent="0.25">
      <c r="A166" s="879">
        <f t="shared" si="3"/>
        <v>154</v>
      </c>
      <c r="B166" s="825" t="s">
        <v>4727</v>
      </c>
      <c r="C166" s="825"/>
      <c r="D166" s="527">
        <v>849000</v>
      </c>
      <c r="E166" s="527">
        <v>849000</v>
      </c>
      <c r="F166" s="527"/>
      <c r="G166" s="883"/>
      <c r="H166" s="881"/>
      <c r="I166" s="893"/>
      <c r="J166" s="882" t="s">
        <v>2895</v>
      </c>
      <c r="M166" s="527"/>
      <c r="N166" s="527"/>
      <c r="O166" s="527"/>
    </row>
    <row r="167" spans="1:15" s="727" customFormat="1" ht="39.75" customHeight="1" x14ac:dyDescent="0.25">
      <c r="A167" s="879">
        <f t="shared" si="3"/>
        <v>155</v>
      </c>
      <c r="B167" s="825" t="s">
        <v>5790</v>
      </c>
      <c r="C167" s="825"/>
      <c r="D167" s="527">
        <v>1353000</v>
      </c>
      <c r="E167" s="527">
        <v>1353000</v>
      </c>
      <c r="F167" s="527"/>
      <c r="G167" s="883"/>
      <c r="H167" s="881"/>
      <c r="I167" s="893"/>
      <c r="J167" s="882" t="s">
        <v>2893</v>
      </c>
      <c r="M167" s="527"/>
      <c r="N167" s="527"/>
      <c r="O167" s="527"/>
    </row>
    <row r="168" spans="1:15" s="727" customFormat="1" ht="39.75" customHeight="1" x14ac:dyDescent="0.25">
      <c r="A168" s="879">
        <f t="shared" si="3"/>
        <v>156</v>
      </c>
      <c r="B168" s="825" t="s">
        <v>4728</v>
      </c>
      <c r="C168" s="825"/>
      <c r="D168" s="527">
        <v>849000</v>
      </c>
      <c r="E168" s="527">
        <v>849000</v>
      </c>
      <c r="F168" s="527"/>
      <c r="G168" s="883"/>
      <c r="H168" s="881"/>
      <c r="I168" s="893"/>
      <c r="J168" s="882" t="s">
        <v>2897</v>
      </c>
      <c r="M168" s="527"/>
      <c r="N168" s="527"/>
      <c r="O168" s="527"/>
    </row>
    <row r="169" spans="1:15" s="727" customFormat="1" ht="39.75" customHeight="1" x14ac:dyDescent="0.25">
      <c r="A169" s="879">
        <f t="shared" si="3"/>
        <v>157</v>
      </c>
      <c r="B169" s="825" t="s">
        <v>5791</v>
      </c>
      <c r="C169" s="825"/>
      <c r="D169" s="527">
        <v>1353000</v>
      </c>
      <c r="E169" s="527">
        <v>1353000</v>
      </c>
      <c r="F169" s="527"/>
      <c r="G169" s="883"/>
      <c r="H169" s="881"/>
      <c r="I169" s="893"/>
      <c r="J169" s="882" t="s">
        <v>5792</v>
      </c>
      <c r="M169" s="527"/>
      <c r="N169" s="527"/>
      <c r="O169" s="626"/>
    </row>
    <row r="170" spans="1:15" s="727" customFormat="1" ht="40.5" customHeight="1" x14ac:dyDescent="0.25">
      <c r="A170" s="879">
        <f t="shared" si="3"/>
        <v>158</v>
      </c>
      <c r="B170" s="825" t="s">
        <v>4707</v>
      </c>
      <c r="C170" s="825"/>
      <c r="D170" s="527">
        <v>3469000</v>
      </c>
      <c r="E170" s="527">
        <v>3469000</v>
      </c>
      <c r="F170" s="527"/>
      <c r="G170" s="889"/>
      <c r="H170" s="881"/>
      <c r="J170" s="805" t="s">
        <v>4708</v>
      </c>
      <c r="M170" s="527"/>
      <c r="N170" s="527"/>
      <c r="O170" s="626"/>
    </row>
    <row r="171" spans="1:15" s="727" customFormat="1" ht="40.5" customHeight="1" x14ac:dyDescent="0.25">
      <c r="A171" s="879">
        <f t="shared" si="3"/>
        <v>159</v>
      </c>
      <c r="B171" s="825" t="s">
        <v>4719</v>
      </c>
      <c r="C171" s="825"/>
      <c r="D171" s="527">
        <v>3469000</v>
      </c>
      <c r="E171" s="527">
        <v>3469000</v>
      </c>
      <c r="F171" s="527"/>
      <c r="G171" s="889"/>
      <c r="H171" s="881"/>
      <c r="J171" s="805" t="s">
        <v>3707</v>
      </c>
      <c r="M171" s="527"/>
      <c r="N171" s="527"/>
      <c r="O171" s="626"/>
    </row>
    <row r="172" spans="1:15" s="727" customFormat="1" ht="21.75" customHeight="1" x14ac:dyDescent="0.25">
      <c r="A172" s="879">
        <f t="shared" si="3"/>
        <v>160</v>
      </c>
      <c r="B172" s="825" t="s">
        <v>5079</v>
      </c>
      <c r="C172" s="825"/>
      <c r="D172" s="527">
        <v>197000</v>
      </c>
      <c r="E172" s="527">
        <v>197000</v>
      </c>
      <c r="F172" s="527">
        <v>250000</v>
      </c>
      <c r="G172" s="889"/>
      <c r="H172" s="881"/>
      <c r="J172" s="805" t="s">
        <v>2797</v>
      </c>
      <c r="M172" s="527"/>
      <c r="N172" s="527"/>
      <c r="O172" s="626"/>
    </row>
    <row r="173" spans="1:15" s="727" customFormat="1" ht="21" customHeight="1" x14ac:dyDescent="0.25">
      <c r="A173" s="879">
        <f t="shared" si="3"/>
        <v>161</v>
      </c>
      <c r="B173" s="825" t="s">
        <v>751</v>
      </c>
      <c r="C173" s="825" t="s">
        <v>1995</v>
      </c>
      <c r="D173" s="527"/>
      <c r="E173" s="527">
        <v>35000</v>
      </c>
      <c r="F173" s="527">
        <v>50000</v>
      </c>
      <c r="G173" s="883"/>
      <c r="H173" s="881"/>
      <c r="J173" s="887"/>
      <c r="M173" s="527"/>
      <c r="N173" s="527">
        <v>35000</v>
      </c>
    </row>
    <row r="174" spans="1:15" s="727" customFormat="1" ht="36.75" customHeight="1" x14ac:dyDescent="0.25">
      <c r="A174" s="879">
        <f t="shared" si="3"/>
        <v>162</v>
      </c>
      <c r="B174" s="736" t="s">
        <v>5221</v>
      </c>
      <c r="C174" s="825"/>
      <c r="D174" s="527">
        <v>60000</v>
      </c>
      <c r="E174" s="527">
        <v>60000</v>
      </c>
      <c r="F174" s="527"/>
      <c r="G174" s="883"/>
      <c r="H174" s="881"/>
      <c r="I174" s="727" t="s">
        <v>1997</v>
      </c>
      <c r="J174" s="901" t="s">
        <v>5220</v>
      </c>
      <c r="K174" s="727" t="s">
        <v>1997</v>
      </c>
      <c r="L174" s="727" t="s">
        <v>1998</v>
      </c>
      <c r="M174" s="527">
        <v>56800</v>
      </c>
      <c r="N174" s="527">
        <v>56800</v>
      </c>
      <c r="O174" s="527"/>
    </row>
    <row r="175" spans="1:15" s="727" customFormat="1" ht="20.25" customHeight="1" x14ac:dyDescent="0.25">
      <c r="A175" s="879">
        <f t="shared" si="3"/>
        <v>163</v>
      </c>
      <c r="B175" s="825" t="s">
        <v>745</v>
      </c>
      <c r="C175" s="825" t="s">
        <v>1999</v>
      </c>
      <c r="D175" s="527">
        <v>35600</v>
      </c>
      <c r="E175" s="527">
        <v>35600</v>
      </c>
      <c r="F175" s="527">
        <v>50000</v>
      </c>
      <c r="G175" s="889"/>
      <c r="H175" s="881"/>
      <c r="I175" s="727" t="s">
        <v>748</v>
      </c>
      <c r="J175" s="805" t="s">
        <v>749</v>
      </c>
      <c r="K175" s="727" t="s">
        <v>748</v>
      </c>
      <c r="L175" s="727" t="s">
        <v>1166</v>
      </c>
      <c r="M175" s="527">
        <v>32000</v>
      </c>
      <c r="N175" s="527">
        <v>32000</v>
      </c>
      <c r="O175" s="527"/>
    </row>
    <row r="176" spans="1:15" s="727" customFormat="1" ht="37.5" customHeight="1" x14ac:dyDescent="0.25">
      <c r="A176" s="879">
        <f t="shared" si="3"/>
        <v>164</v>
      </c>
      <c r="B176" s="821" t="s">
        <v>2000</v>
      </c>
      <c r="C176" s="821" t="s">
        <v>779</v>
      </c>
      <c r="D176" s="527">
        <v>184000</v>
      </c>
      <c r="E176" s="527">
        <v>184000</v>
      </c>
      <c r="F176" s="527">
        <v>210000</v>
      </c>
      <c r="G176" s="889"/>
      <c r="H176" s="881"/>
      <c r="I176" s="727" t="s">
        <v>780</v>
      </c>
      <c r="J176" s="805" t="s">
        <v>2001</v>
      </c>
      <c r="K176" s="727" t="s">
        <v>780</v>
      </c>
      <c r="L176" s="727" t="s">
        <v>1705</v>
      </c>
      <c r="M176" s="527">
        <v>176000</v>
      </c>
      <c r="N176" s="527">
        <v>176000</v>
      </c>
      <c r="O176" s="527"/>
    </row>
    <row r="177" spans="1:15" s="727" customFormat="1" ht="37.5" customHeight="1" x14ac:dyDescent="0.25">
      <c r="A177" s="879">
        <f t="shared" si="3"/>
        <v>165</v>
      </c>
      <c r="B177" s="821" t="s">
        <v>2002</v>
      </c>
      <c r="C177" s="821" t="s">
        <v>784</v>
      </c>
      <c r="D177" s="527">
        <v>248000</v>
      </c>
      <c r="E177" s="527">
        <v>248000</v>
      </c>
      <c r="F177" s="527">
        <v>270000</v>
      </c>
      <c r="G177" s="889"/>
      <c r="H177" s="881"/>
      <c r="I177" s="727" t="s">
        <v>786</v>
      </c>
      <c r="J177" s="805" t="s">
        <v>2003</v>
      </c>
      <c r="K177" s="727" t="s">
        <v>786</v>
      </c>
      <c r="L177" s="727" t="s">
        <v>2004</v>
      </c>
      <c r="M177" s="527">
        <v>233000</v>
      </c>
      <c r="N177" s="527">
        <v>233000</v>
      </c>
      <c r="O177" s="527"/>
    </row>
    <row r="178" spans="1:15" s="727" customFormat="1" ht="37.5" customHeight="1" x14ac:dyDescent="0.25">
      <c r="A178" s="879">
        <f t="shared" si="3"/>
        <v>166</v>
      </c>
      <c r="B178" s="821" t="s">
        <v>2005</v>
      </c>
      <c r="C178" s="821" t="s">
        <v>789</v>
      </c>
      <c r="D178" s="527">
        <v>268000</v>
      </c>
      <c r="E178" s="527">
        <v>268000</v>
      </c>
      <c r="F178" s="527">
        <v>300000</v>
      </c>
      <c r="G178" s="889"/>
      <c r="H178" s="881"/>
      <c r="I178" s="727" t="s">
        <v>791</v>
      </c>
      <c r="J178" s="805" t="s">
        <v>2006</v>
      </c>
      <c r="K178" s="727" t="s">
        <v>791</v>
      </c>
      <c r="L178" s="727" t="s">
        <v>2007</v>
      </c>
      <c r="M178" s="527">
        <v>253000</v>
      </c>
      <c r="N178" s="527">
        <v>253000</v>
      </c>
      <c r="O178" s="527"/>
    </row>
    <row r="179" spans="1:15" s="727" customFormat="1" ht="37.5" customHeight="1" x14ac:dyDescent="0.25">
      <c r="A179" s="879">
        <f t="shared" si="3"/>
        <v>167</v>
      </c>
      <c r="B179" s="821" t="s">
        <v>2008</v>
      </c>
      <c r="C179" s="821" t="s">
        <v>794</v>
      </c>
      <c r="D179" s="527">
        <v>323000</v>
      </c>
      <c r="E179" s="527">
        <v>323000</v>
      </c>
      <c r="F179" s="527">
        <v>350000</v>
      </c>
      <c r="G179" s="889"/>
      <c r="H179" s="881"/>
      <c r="I179" s="727" t="s">
        <v>796</v>
      </c>
      <c r="J179" s="805" t="s">
        <v>2009</v>
      </c>
      <c r="K179" s="727" t="s">
        <v>796</v>
      </c>
      <c r="L179" s="727" t="s">
        <v>2010</v>
      </c>
      <c r="M179" s="527">
        <v>299000</v>
      </c>
      <c r="N179" s="527">
        <v>299000</v>
      </c>
      <c r="O179" s="527"/>
    </row>
    <row r="180" spans="1:15" ht="12.75" customHeight="1" x14ac:dyDescent="0.25">
      <c r="A180" s="902"/>
    </row>
    <row r="181" spans="1:15" ht="17.25" hidden="1" customHeight="1" x14ac:dyDescent="0.25">
      <c r="A181" s="902"/>
      <c r="B181" s="902"/>
      <c r="J181" s="377"/>
    </row>
    <row r="182" spans="1:15" ht="21" customHeight="1" x14ac:dyDescent="0.3">
      <c r="C182" s="965"/>
      <c r="D182" s="1121" t="s">
        <v>5769</v>
      </c>
      <c r="E182" s="1121"/>
      <c r="F182" s="1121"/>
      <c r="G182" s="1121"/>
      <c r="H182" s="965"/>
      <c r="I182" s="965"/>
      <c r="M182" s="531"/>
      <c r="N182" s="531"/>
      <c r="O182" s="531"/>
    </row>
    <row r="183" spans="1:15" ht="22.5" customHeight="1" x14ac:dyDescent="0.3">
      <c r="A183" s="986" t="s">
        <v>463</v>
      </c>
      <c r="B183" s="986"/>
      <c r="C183" s="942"/>
      <c r="D183" s="986" t="s">
        <v>44</v>
      </c>
      <c r="E183" s="986"/>
      <c r="F183" s="986"/>
      <c r="G183" s="986"/>
      <c r="H183" s="515"/>
      <c r="I183" s="515"/>
      <c r="M183" s="903"/>
      <c r="N183" s="904" t="s">
        <v>44</v>
      </c>
      <c r="O183" s="904"/>
    </row>
    <row r="184" spans="1:15" ht="21.75" customHeight="1" x14ac:dyDescent="0.3">
      <c r="B184" s="515"/>
      <c r="C184" s="572"/>
      <c r="D184" s="515"/>
      <c r="E184" s="515"/>
      <c r="F184" s="515"/>
      <c r="G184" s="515"/>
      <c r="H184" s="515"/>
      <c r="I184" s="515"/>
      <c r="M184" s="516"/>
      <c r="N184" s="516"/>
      <c r="O184" s="516"/>
    </row>
    <row r="185" spans="1:15" ht="23.25" customHeight="1" x14ac:dyDescent="0.3">
      <c r="B185" s="515"/>
      <c r="C185" s="515"/>
      <c r="D185" s="515"/>
      <c r="E185" s="515"/>
      <c r="F185" s="515"/>
      <c r="G185" s="515"/>
      <c r="H185" s="515"/>
      <c r="I185" s="515"/>
      <c r="M185" s="516"/>
      <c r="N185" s="516"/>
      <c r="O185" s="516"/>
    </row>
    <row r="186" spans="1:15" ht="24" customHeight="1" x14ac:dyDescent="0.3">
      <c r="B186" s="515"/>
      <c r="C186" s="515"/>
      <c r="D186" s="515"/>
      <c r="E186" s="515"/>
      <c r="F186" s="515"/>
      <c r="G186" s="515"/>
      <c r="H186" s="515"/>
      <c r="I186" s="515"/>
      <c r="M186" s="516"/>
      <c r="N186" s="516"/>
      <c r="O186" s="516"/>
    </row>
    <row r="187" spans="1:15" s="687" customFormat="1" ht="20.25" customHeight="1" x14ac:dyDescent="0.3">
      <c r="A187" s="986" t="s">
        <v>431</v>
      </c>
      <c r="B187" s="986"/>
      <c r="C187" s="942"/>
      <c r="D187" s="986" t="s">
        <v>5177</v>
      </c>
      <c r="E187" s="986"/>
      <c r="F187" s="986"/>
      <c r="G187" s="986"/>
      <c r="H187" s="514"/>
      <c r="I187" s="514"/>
      <c r="J187" s="531"/>
      <c r="K187" s="531"/>
      <c r="L187" s="531"/>
      <c r="M187" s="516"/>
      <c r="N187" s="904" t="s">
        <v>45</v>
      </c>
      <c r="O187" s="904"/>
    </row>
    <row r="188" spans="1:15" x14ac:dyDescent="0.25">
      <c r="D188" s="531"/>
      <c r="E188" s="531"/>
      <c r="F188" s="531"/>
    </row>
    <row r="189" spans="1:15" x14ac:dyDescent="0.25">
      <c r="D189" s="531"/>
      <c r="E189" s="531"/>
      <c r="F189" s="531"/>
    </row>
    <row r="190" spans="1:15" x14ac:dyDescent="0.25">
      <c r="D190" s="531"/>
      <c r="E190" s="531"/>
      <c r="F190" s="531"/>
    </row>
    <row r="191" spans="1:15" x14ac:dyDescent="0.25">
      <c r="D191" s="531"/>
      <c r="E191" s="531"/>
      <c r="F191" s="531"/>
    </row>
    <row r="192" spans="1:15" x14ac:dyDescent="0.25">
      <c r="D192" s="531"/>
      <c r="E192" s="531"/>
      <c r="F192" s="531"/>
    </row>
    <row r="193" spans="4:6" x14ac:dyDescent="0.25">
      <c r="D193" s="531"/>
      <c r="E193" s="531"/>
      <c r="F193" s="531"/>
    </row>
    <row r="194" spans="4:6" x14ac:dyDescent="0.25">
      <c r="D194" s="531"/>
      <c r="E194" s="531"/>
      <c r="F194" s="531"/>
    </row>
    <row r="195" spans="4:6" x14ac:dyDescent="0.25">
      <c r="D195" s="531"/>
      <c r="E195" s="531"/>
      <c r="F195" s="531"/>
    </row>
    <row r="196" spans="4:6" x14ac:dyDescent="0.25">
      <c r="D196" s="531"/>
      <c r="E196" s="531"/>
      <c r="F196" s="531"/>
    </row>
    <row r="197" spans="4:6" x14ac:dyDescent="0.25">
      <c r="D197" s="531"/>
      <c r="E197" s="531"/>
      <c r="F197" s="531"/>
    </row>
    <row r="198" spans="4:6" x14ac:dyDescent="0.25">
      <c r="D198" s="531"/>
      <c r="E198" s="531"/>
      <c r="F198" s="531"/>
    </row>
    <row r="199" spans="4:6" x14ac:dyDescent="0.25">
      <c r="D199" s="531"/>
      <c r="E199" s="531"/>
      <c r="F199" s="531"/>
    </row>
    <row r="200" spans="4:6" x14ac:dyDescent="0.25">
      <c r="D200" s="531"/>
      <c r="E200" s="531"/>
      <c r="F200" s="531"/>
    </row>
  </sheetData>
  <autoFilter ref="A8:WVW179"/>
  <mergeCells count="15">
    <mergeCell ref="M7:N7"/>
    <mergeCell ref="G30:G31"/>
    <mergeCell ref="D182:G182"/>
    <mergeCell ref="A183:B183"/>
    <mergeCell ref="D183:G183"/>
    <mergeCell ref="A187:B187"/>
    <mergeCell ref="D187:G187"/>
    <mergeCell ref="B1:G1"/>
    <mergeCell ref="B2:G2"/>
    <mergeCell ref="A4:G4"/>
    <mergeCell ref="A5:G5"/>
    <mergeCell ref="A7:A8"/>
    <mergeCell ref="B7:B8"/>
    <mergeCell ref="D7:F7"/>
    <mergeCell ref="G7:G8"/>
  </mergeCells>
  <pageMargins left="0.33" right="0.2" top="0.25" bottom="0.25" header="0.2" footer="0.2"/>
  <pageSetup paperSize="9" scale="90" orientation="portrait" verticalDpi="18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S251"/>
  <sheetViews>
    <sheetView topLeftCell="A241" zoomScale="80" zoomScaleNormal="80" workbookViewId="0">
      <selection activeCell="D127" sqref="D127"/>
    </sheetView>
  </sheetViews>
  <sheetFormatPr defaultRowHeight="18.75" x14ac:dyDescent="0.3"/>
  <cols>
    <col min="1" max="1" width="6.85546875" style="515" customWidth="1"/>
    <col min="2" max="2" width="72.5703125" style="642" customWidth="1"/>
    <col min="3" max="5" width="15.140625" style="787" customWidth="1"/>
    <col min="6" max="6" width="15.140625" style="836" customWidth="1"/>
    <col min="7" max="7" width="10.140625" style="836" customWidth="1"/>
    <col min="8" max="8" width="15.85546875" style="836" customWidth="1"/>
    <col min="9" max="9" width="11.140625" style="810" customWidth="1"/>
    <col min="10" max="10" width="15.85546875" style="802" customWidth="1"/>
    <col min="11" max="11" width="10.7109375" style="802" customWidth="1"/>
    <col min="12" max="12" width="16.28515625" style="802" customWidth="1"/>
    <col min="13" max="13" width="4.7109375" style="802" customWidth="1"/>
    <col min="14" max="14" width="15.140625" style="787" customWidth="1"/>
    <col min="15" max="15" width="14.7109375" style="787" customWidth="1"/>
    <col min="16" max="16" width="15.85546875" style="787" customWidth="1"/>
    <col min="17" max="17" width="32" style="787" customWidth="1"/>
    <col min="18" max="18" width="4" style="787" customWidth="1"/>
    <col min="19" max="27" width="12.5703125" style="787" customWidth="1"/>
    <col min="28" max="256" width="9.140625" style="787"/>
    <col min="257" max="257" width="6.85546875" style="787" customWidth="1"/>
    <col min="258" max="258" width="85.28515625" style="787" customWidth="1"/>
    <col min="259" max="259" width="17.85546875" style="787" customWidth="1"/>
    <col min="260" max="260" width="18" style="787" customWidth="1"/>
    <col min="261" max="261" width="17.140625" style="787" customWidth="1"/>
    <col min="262" max="262" width="13.7109375" style="787" customWidth="1"/>
    <col min="263" max="263" width="10.140625" style="787" customWidth="1"/>
    <col min="264" max="264" width="15.85546875" style="787" customWidth="1"/>
    <col min="265" max="268" width="0" style="787" hidden="1" customWidth="1"/>
    <col min="269" max="269" width="4.7109375" style="787" customWidth="1"/>
    <col min="270" max="270" width="15.140625" style="787" customWidth="1"/>
    <col min="271" max="271" width="14.7109375" style="787" customWidth="1"/>
    <col min="272" max="272" width="15.85546875" style="787" customWidth="1"/>
    <col min="273" max="273" width="32" style="787" customWidth="1"/>
    <col min="274" max="274" width="4" style="787" customWidth="1"/>
    <col min="275" max="283" width="12.5703125" style="787" customWidth="1"/>
    <col min="284" max="512" width="9.140625" style="787"/>
    <col min="513" max="513" width="6.85546875" style="787" customWidth="1"/>
    <col min="514" max="514" width="85.28515625" style="787" customWidth="1"/>
    <col min="515" max="515" width="17.85546875" style="787" customWidth="1"/>
    <col min="516" max="516" width="18" style="787" customWidth="1"/>
    <col min="517" max="517" width="17.140625" style="787" customWidth="1"/>
    <col min="518" max="518" width="13.7109375" style="787" customWidth="1"/>
    <col min="519" max="519" width="10.140625" style="787" customWidth="1"/>
    <col min="520" max="520" width="15.85546875" style="787" customWidth="1"/>
    <col min="521" max="524" width="0" style="787" hidden="1" customWidth="1"/>
    <col min="525" max="525" width="4.7109375" style="787" customWidth="1"/>
    <col min="526" max="526" width="15.140625" style="787" customWidth="1"/>
    <col min="527" max="527" width="14.7109375" style="787" customWidth="1"/>
    <col min="528" max="528" width="15.85546875" style="787" customWidth="1"/>
    <col min="529" max="529" width="32" style="787" customWidth="1"/>
    <col min="530" max="530" width="4" style="787" customWidth="1"/>
    <col min="531" max="539" width="12.5703125" style="787" customWidth="1"/>
    <col min="540" max="768" width="9.140625" style="787"/>
    <col min="769" max="769" width="6.85546875" style="787" customWidth="1"/>
    <col min="770" max="770" width="85.28515625" style="787" customWidth="1"/>
    <col min="771" max="771" width="17.85546875" style="787" customWidth="1"/>
    <col min="772" max="772" width="18" style="787" customWidth="1"/>
    <col min="773" max="773" width="17.140625" style="787" customWidth="1"/>
    <col min="774" max="774" width="13.7109375" style="787" customWidth="1"/>
    <col min="775" max="775" width="10.140625" style="787" customWidth="1"/>
    <col min="776" max="776" width="15.85546875" style="787" customWidth="1"/>
    <col min="777" max="780" width="0" style="787" hidden="1" customWidth="1"/>
    <col min="781" max="781" width="4.7109375" style="787" customWidth="1"/>
    <col min="782" max="782" width="15.140625" style="787" customWidth="1"/>
    <col min="783" max="783" width="14.7109375" style="787" customWidth="1"/>
    <col min="784" max="784" width="15.85546875" style="787" customWidth="1"/>
    <col min="785" max="785" width="32" style="787" customWidth="1"/>
    <col min="786" max="786" width="4" style="787" customWidth="1"/>
    <col min="787" max="795" width="12.5703125" style="787" customWidth="1"/>
    <col min="796" max="1024" width="9.140625" style="787"/>
    <col min="1025" max="1025" width="6.85546875" style="787" customWidth="1"/>
    <col min="1026" max="1026" width="85.28515625" style="787" customWidth="1"/>
    <col min="1027" max="1027" width="17.85546875" style="787" customWidth="1"/>
    <col min="1028" max="1028" width="18" style="787" customWidth="1"/>
    <col min="1029" max="1029" width="17.140625" style="787" customWidth="1"/>
    <col min="1030" max="1030" width="13.7109375" style="787" customWidth="1"/>
    <col min="1031" max="1031" width="10.140625" style="787" customWidth="1"/>
    <col min="1032" max="1032" width="15.85546875" style="787" customWidth="1"/>
    <col min="1033" max="1036" width="0" style="787" hidden="1" customWidth="1"/>
    <col min="1037" max="1037" width="4.7109375" style="787" customWidth="1"/>
    <col min="1038" max="1038" width="15.140625" style="787" customWidth="1"/>
    <col min="1039" max="1039" width="14.7109375" style="787" customWidth="1"/>
    <col min="1040" max="1040" width="15.85546875" style="787" customWidth="1"/>
    <col min="1041" max="1041" width="32" style="787" customWidth="1"/>
    <col min="1042" max="1042" width="4" style="787" customWidth="1"/>
    <col min="1043" max="1051" width="12.5703125" style="787" customWidth="1"/>
    <col min="1052" max="1280" width="9.140625" style="787"/>
    <col min="1281" max="1281" width="6.85546875" style="787" customWidth="1"/>
    <col min="1282" max="1282" width="85.28515625" style="787" customWidth="1"/>
    <col min="1283" max="1283" width="17.85546875" style="787" customWidth="1"/>
    <col min="1284" max="1284" width="18" style="787" customWidth="1"/>
    <col min="1285" max="1285" width="17.140625" style="787" customWidth="1"/>
    <col min="1286" max="1286" width="13.7109375" style="787" customWidth="1"/>
    <col min="1287" max="1287" width="10.140625" style="787" customWidth="1"/>
    <col min="1288" max="1288" width="15.85546875" style="787" customWidth="1"/>
    <col min="1289" max="1292" width="0" style="787" hidden="1" customWidth="1"/>
    <col min="1293" max="1293" width="4.7109375" style="787" customWidth="1"/>
    <col min="1294" max="1294" width="15.140625" style="787" customWidth="1"/>
    <col min="1295" max="1295" width="14.7109375" style="787" customWidth="1"/>
    <col min="1296" max="1296" width="15.85546875" style="787" customWidth="1"/>
    <col min="1297" max="1297" width="32" style="787" customWidth="1"/>
    <col min="1298" max="1298" width="4" style="787" customWidth="1"/>
    <col min="1299" max="1307" width="12.5703125" style="787" customWidth="1"/>
    <col min="1308" max="1536" width="9.140625" style="787"/>
    <col min="1537" max="1537" width="6.85546875" style="787" customWidth="1"/>
    <col min="1538" max="1538" width="85.28515625" style="787" customWidth="1"/>
    <col min="1539" max="1539" width="17.85546875" style="787" customWidth="1"/>
    <col min="1540" max="1540" width="18" style="787" customWidth="1"/>
    <col min="1541" max="1541" width="17.140625" style="787" customWidth="1"/>
    <col min="1542" max="1542" width="13.7109375" style="787" customWidth="1"/>
    <col min="1543" max="1543" width="10.140625" style="787" customWidth="1"/>
    <col min="1544" max="1544" width="15.85546875" style="787" customWidth="1"/>
    <col min="1545" max="1548" width="0" style="787" hidden="1" customWidth="1"/>
    <col min="1549" max="1549" width="4.7109375" style="787" customWidth="1"/>
    <col min="1550" max="1550" width="15.140625" style="787" customWidth="1"/>
    <col min="1551" max="1551" width="14.7109375" style="787" customWidth="1"/>
    <col min="1552" max="1552" width="15.85546875" style="787" customWidth="1"/>
    <col min="1553" max="1553" width="32" style="787" customWidth="1"/>
    <col min="1554" max="1554" width="4" style="787" customWidth="1"/>
    <col min="1555" max="1563" width="12.5703125" style="787" customWidth="1"/>
    <col min="1564" max="1792" width="9.140625" style="787"/>
    <col min="1793" max="1793" width="6.85546875" style="787" customWidth="1"/>
    <col min="1794" max="1794" width="85.28515625" style="787" customWidth="1"/>
    <col min="1795" max="1795" width="17.85546875" style="787" customWidth="1"/>
    <col min="1796" max="1796" width="18" style="787" customWidth="1"/>
    <col min="1797" max="1797" width="17.140625" style="787" customWidth="1"/>
    <col min="1798" max="1798" width="13.7109375" style="787" customWidth="1"/>
    <col min="1799" max="1799" width="10.140625" style="787" customWidth="1"/>
    <col min="1800" max="1800" width="15.85546875" style="787" customWidth="1"/>
    <col min="1801" max="1804" width="0" style="787" hidden="1" customWidth="1"/>
    <col min="1805" max="1805" width="4.7109375" style="787" customWidth="1"/>
    <col min="1806" max="1806" width="15.140625" style="787" customWidth="1"/>
    <col min="1807" max="1807" width="14.7109375" style="787" customWidth="1"/>
    <col min="1808" max="1808" width="15.85546875" style="787" customWidth="1"/>
    <col min="1809" max="1809" width="32" style="787" customWidth="1"/>
    <col min="1810" max="1810" width="4" style="787" customWidth="1"/>
    <col min="1811" max="1819" width="12.5703125" style="787" customWidth="1"/>
    <col min="1820" max="2048" width="9.140625" style="787"/>
    <col min="2049" max="2049" width="6.85546875" style="787" customWidth="1"/>
    <col min="2050" max="2050" width="85.28515625" style="787" customWidth="1"/>
    <col min="2051" max="2051" width="17.85546875" style="787" customWidth="1"/>
    <col min="2052" max="2052" width="18" style="787" customWidth="1"/>
    <col min="2053" max="2053" width="17.140625" style="787" customWidth="1"/>
    <col min="2054" max="2054" width="13.7109375" style="787" customWidth="1"/>
    <col min="2055" max="2055" width="10.140625" style="787" customWidth="1"/>
    <col min="2056" max="2056" width="15.85546875" style="787" customWidth="1"/>
    <col min="2057" max="2060" width="0" style="787" hidden="1" customWidth="1"/>
    <col min="2061" max="2061" width="4.7109375" style="787" customWidth="1"/>
    <col min="2062" max="2062" width="15.140625" style="787" customWidth="1"/>
    <col min="2063" max="2063" width="14.7109375" style="787" customWidth="1"/>
    <col min="2064" max="2064" width="15.85546875" style="787" customWidth="1"/>
    <col min="2065" max="2065" width="32" style="787" customWidth="1"/>
    <col min="2066" max="2066" width="4" style="787" customWidth="1"/>
    <col min="2067" max="2075" width="12.5703125" style="787" customWidth="1"/>
    <col min="2076" max="2304" width="9.140625" style="787"/>
    <col min="2305" max="2305" width="6.85546875" style="787" customWidth="1"/>
    <col min="2306" max="2306" width="85.28515625" style="787" customWidth="1"/>
    <col min="2307" max="2307" width="17.85546875" style="787" customWidth="1"/>
    <col min="2308" max="2308" width="18" style="787" customWidth="1"/>
    <col min="2309" max="2309" width="17.140625" style="787" customWidth="1"/>
    <col min="2310" max="2310" width="13.7109375" style="787" customWidth="1"/>
    <col min="2311" max="2311" width="10.140625" style="787" customWidth="1"/>
    <col min="2312" max="2312" width="15.85546875" style="787" customWidth="1"/>
    <col min="2313" max="2316" width="0" style="787" hidden="1" customWidth="1"/>
    <col min="2317" max="2317" width="4.7109375" style="787" customWidth="1"/>
    <col min="2318" max="2318" width="15.140625" style="787" customWidth="1"/>
    <col min="2319" max="2319" width="14.7109375" style="787" customWidth="1"/>
    <col min="2320" max="2320" width="15.85546875" style="787" customWidth="1"/>
    <col min="2321" max="2321" width="32" style="787" customWidth="1"/>
    <col min="2322" max="2322" width="4" style="787" customWidth="1"/>
    <col min="2323" max="2331" width="12.5703125" style="787" customWidth="1"/>
    <col min="2332" max="2560" width="9.140625" style="787"/>
    <col min="2561" max="2561" width="6.85546875" style="787" customWidth="1"/>
    <col min="2562" max="2562" width="85.28515625" style="787" customWidth="1"/>
    <col min="2563" max="2563" width="17.85546875" style="787" customWidth="1"/>
    <col min="2564" max="2564" width="18" style="787" customWidth="1"/>
    <col min="2565" max="2565" width="17.140625" style="787" customWidth="1"/>
    <col min="2566" max="2566" width="13.7109375" style="787" customWidth="1"/>
    <col min="2567" max="2567" width="10.140625" style="787" customWidth="1"/>
    <col min="2568" max="2568" width="15.85546875" style="787" customWidth="1"/>
    <col min="2569" max="2572" width="0" style="787" hidden="1" customWidth="1"/>
    <col min="2573" max="2573" width="4.7109375" style="787" customWidth="1"/>
    <col min="2574" max="2574" width="15.140625" style="787" customWidth="1"/>
    <col min="2575" max="2575" width="14.7109375" style="787" customWidth="1"/>
    <col min="2576" max="2576" width="15.85546875" style="787" customWidth="1"/>
    <col min="2577" max="2577" width="32" style="787" customWidth="1"/>
    <col min="2578" max="2578" width="4" style="787" customWidth="1"/>
    <col min="2579" max="2587" width="12.5703125" style="787" customWidth="1"/>
    <col min="2588" max="2816" width="9.140625" style="787"/>
    <col min="2817" max="2817" width="6.85546875" style="787" customWidth="1"/>
    <col min="2818" max="2818" width="85.28515625" style="787" customWidth="1"/>
    <col min="2819" max="2819" width="17.85546875" style="787" customWidth="1"/>
    <col min="2820" max="2820" width="18" style="787" customWidth="1"/>
    <col min="2821" max="2821" width="17.140625" style="787" customWidth="1"/>
    <col min="2822" max="2822" width="13.7109375" style="787" customWidth="1"/>
    <col min="2823" max="2823" width="10.140625" style="787" customWidth="1"/>
    <col min="2824" max="2824" width="15.85546875" style="787" customWidth="1"/>
    <col min="2825" max="2828" width="0" style="787" hidden="1" customWidth="1"/>
    <col min="2829" max="2829" width="4.7109375" style="787" customWidth="1"/>
    <col min="2830" max="2830" width="15.140625" style="787" customWidth="1"/>
    <col min="2831" max="2831" width="14.7109375" style="787" customWidth="1"/>
    <col min="2832" max="2832" width="15.85546875" style="787" customWidth="1"/>
    <col min="2833" max="2833" width="32" style="787" customWidth="1"/>
    <col min="2834" max="2834" width="4" style="787" customWidth="1"/>
    <col min="2835" max="2843" width="12.5703125" style="787" customWidth="1"/>
    <col min="2844" max="3072" width="9.140625" style="787"/>
    <col min="3073" max="3073" width="6.85546875" style="787" customWidth="1"/>
    <col min="3074" max="3074" width="85.28515625" style="787" customWidth="1"/>
    <col min="3075" max="3075" width="17.85546875" style="787" customWidth="1"/>
    <col min="3076" max="3076" width="18" style="787" customWidth="1"/>
    <col min="3077" max="3077" width="17.140625" style="787" customWidth="1"/>
    <col min="3078" max="3078" width="13.7109375" style="787" customWidth="1"/>
    <col min="3079" max="3079" width="10.140625" style="787" customWidth="1"/>
    <col min="3080" max="3080" width="15.85546875" style="787" customWidth="1"/>
    <col min="3081" max="3084" width="0" style="787" hidden="1" customWidth="1"/>
    <col min="3085" max="3085" width="4.7109375" style="787" customWidth="1"/>
    <col min="3086" max="3086" width="15.140625" style="787" customWidth="1"/>
    <col min="3087" max="3087" width="14.7109375" style="787" customWidth="1"/>
    <col min="3088" max="3088" width="15.85546875" style="787" customWidth="1"/>
    <col min="3089" max="3089" width="32" style="787" customWidth="1"/>
    <col min="3090" max="3090" width="4" style="787" customWidth="1"/>
    <col min="3091" max="3099" width="12.5703125" style="787" customWidth="1"/>
    <col min="3100" max="3328" width="9.140625" style="787"/>
    <col min="3329" max="3329" width="6.85546875" style="787" customWidth="1"/>
    <col min="3330" max="3330" width="85.28515625" style="787" customWidth="1"/>
    <col min="3331" max="3331" width="17.85546875" style="787" customWidth="1"/>
    <col min="3332" max="3332" width="18" style="787" customWidth="1"/>
    <col min="3333" max="3333" width="17.140625" style="787" customWidth="1"/>
    <col min="3334" max="3334" width="13.7109375" style="787" customWidth="1"/>
    <col min="3335" max="3335" width="10.140625" style="787" customWidth="1"/>
    <col min="3336" max="3336" width="15.85546875" style="787" customWidth="1"/>
    <col min="3337" max="3340" width="0" style="787" hidden="1" customWidth="1"/>
    <col min="3341" max="3341" width="4.7109375" style="787" customWidth="1"/>
    <col min="3342" max="3342" width="15.140625" style="787" customWidth="1"/>
    <col min="3343" max="3343" width="14.7109375" style="787" customWidth="1"/>
    <col min="3344" max="3344" width="15.85546875" style="787" customWidth="1"/>
    <col min="3345" max="3345" width="32" style="787" customWidth="1"/>
    <col min="3346" max="3346" width="4" style="787" customWidth="1"/>
    <col min="3347" max="3355" width="12.5703125" style="787" customWidth="1"/>
    <col min="3356" max="3584" width="9.140625" style="787"/>
    <col min="3585" max="3585" width="6.85546875" style="787" customWidth="1"/>
    <col min="3586" max="3586" width="85.28515625" style="787" customWidth="1"/>
    <col min="3587" max="3587" width="17.85546875" style="787" customWidth="1"/>
    <col min="3588" max="3588" width="18" style="787" customWidth="1"/>
    <col min="3589" max="3589" width="17.140625" style="787" customWidth="1"/>
    <col min="3590" max="3590" width="13.7109375" style="787" customWidth="1"/>
    <col min="3591" max="3591" width="10.140625" style="787" customWidth="1"/>
    <col min="3592" max="3592" width="15.85546875" style="787" customWidth="1"/>
    <col min="3593" max="3596" width="0" style="787" hidden="1" customWidth="1"/>
    <col min="3597" max="3597" width="4.7109375" style="787" customWidth="1"/>
    <col min="3598" max="3598" width="15.140625" style="787" customWidth="1"/>
    <col min="3599" max="3599" width="14.7109375" style="787" customWidth="1"/>
    <col min="3600" max="3600" width="15.85546875" style="787" customWidth="1"/>
    <col min="3601" max="3601" width="32" style="787" customWidth="1"/>
    <col min="3602" max="3602" width="4" style="787" customWidth="1"/>
    <col min="3603" max="3611" width="12.5703125" style="787" customWidth="1"/>
    <col min="3612" max="3840" width="9.140625" style="787"/>
    <col min="3841" max="3841" width="6.85546875" style="787" customWidth="1"/>
    <col min="3842" max="3842" width="85.28515625" style="787" customWidth="1"/>
    <col min="3843" max="3843" width="17.85546875" style="787" customWidth="1"/>
    <col min="3844" max="3844" width="18" style="787" customWidth="1"/>
    <col min="3845" max="3845" width="17.140625" style="787" customWidth="1"/>
    <col min="3846" max="3846" width="13.7109375" style="787" customWidth="1"/>
    <col min="3847" max="3847" width="10.140625" style="787" customWidth="1"/>
    <col min="3848" max="3848" width="15.85546875" style="787" customWidth="1"/>
    <col min="3849" max="3852" width="0" style="787" hidden="1" customWidth="1"/>
    <col min="3853" max="3853" width="4.7109375" style="787" customWidth="1"/>
    <col min="3854" max="3854" width="15.140625" style="787" customWidth="1"/>
    <col min="3855" max="3855" width="14.7109375" style="787" customWidth="1"/>
    <col min="3856" max="3856" width="15.85546875" style="787" customWidth="1"/>
    <col min="3857" max="3857" width="32" style="787" customWidth="1"/>
    <col min="3858" max="3858" width="4" style="787" customWidth="1"/>
    <col min="3859" max="3867" width="12.5703125" style="787" customWidth="1"/>
    <col min="3868" max="4096" width="9.140625" style="787"/>
    <col min="4097" max="4097" width="6.85546875" style="787" customWidth="1"/>
    <col min="4098" max="4098" width="85.28515625" style="787" customWidth="1"/>
    <col min="4099" max="4099" width="17.85546875" style="787" customWidth="1"/>
    <col min="4100" max="4100" width="18" style="787" customWidth="1"/>
    <col min="4101" max="4101" width="17.140625" style="787" customWidth="1"/>
    <col min="4102" max="4102" width="13.7109375" style="787" customWidth="1"/>
    <col min="4103" max="4103" width="10.140625" style="787" customWidth="1"/>
    <col min="4104" max="4104" width="15.85546875" style="787" customWidth="1"/>
    <col min="4105" max="4108" width="0" style="787" hidden="1" customWidth="1"/>
    <col min="4109" max="4109" width="4.7109375" style="787" customWidth="1"/>
    <col min="4110" max="4110" width="15.140625" style="787" customWidth="1"/>
    <col min="4111" max="4111" width="14.7109375" style="787" customWidth="1"/>
    <col min="4112" max="4112" width="15.85546875" style="787" customWidth="1"/>
    <col min="4113" max="4113" width="32" style="787" customWidth="1"/>
    <col min="4114" max="4114" width="4" style="787" customWidth="1"/>
    <col min="4115" max="4123" width="12.5703125" style="787" customWidth="1"/>
    <col min="4124" max="4352" width="9.140625" style="787"/>
    <col min="4353" max="4353" width="6.85546875" style="787" customWidth="1"/>
    <col min="4354" max="4354" width="85.28515625" style="787" customWidth="1"/>
    <col min="4355" max="4355" width="17.85546875" style="787" customWidth="1"/>
    <col min="4356" max="4356" width="18" style="787" customWidth="1"/>
    <col min="4357" max="4357" width="17.140625" style="787" customWidth="1"/>
    <col min="4358" max="4358" width="13.7109375" style="787" customWidth="1"/>
    <col min="4359" max="4359" width="10.140625" style="787" customWidth="1"/>
    <col min="4360" max="4360" width="15.85546875" style="787" customWidth="1"/>
    <col min="4361" max="4364" width="0" style="787" hidden="1" customWidth="1"/>
    <col min="4365" max="4365" width="4.7109375" style="787" customWidth="1"/>
    <col min="4366" max="4366" width="15.140625" style="787" customWidth="1"/>
    <col min="4367" max="4367" width="14.7109375" style="787" customWidth="1"/>
    <col min="4368" max="4368" width="15.85546875" style="787" customWidth="1"/>
    <col min="4369" max="4369" width="32" style="787" customWidth="1"/>
    <col min="4370" max="4370" width="4" style="787" customWidth="1"/>
    <col min="4371" max="4379" width="12.5703125" style="787" customWidth="1"/>
    <col min="4380" max="4608" width="9.140625" style="787"/>
    <col min="4609" max="4609" width="6.85546875" style="787" customWidth="1"/>
    <col min="4610" max="4610" width="85.28515625" style="787" customWidth="1"/>
    <col min="4611" max="4611" width="17.85546875" style="787" customWidth="1"/>
    <col min="4612" max="4612" width="18" style="787" customWidth="1"/>
    <col min="4613" max="4613" width="17.140625" style="787" customWidth="1"/>
    <col min="4614" max="4614" width="13.7109375" style="787" customWidth="1"/>
    <col min="4615" max="4615" width="10.140625" style="787" customWidth="1"/>
    <col min="4616" max="4616" width="15.85546875" style="787" customWidth="1"/>
    <col min="4617" max="4620" width="0" style="787" hidden="1" customWidth="1"/>
    <col min="4621" max="4621" width="4.7109375" style="787" customWidth="1"/>
    <col min="4622" max="4622" width="15.140625" style="787" customWidth="1"/>
    <col min="4623" max="4623" width="14.7109375" style="787" customWidth="1"/>
    <col min="4624" max="4624" width="15.85546875" style="787" customWidth="1"/>
    <col min="4625" max="4625" width="32" style="787" customWidth="1"/>
    <col min="4626" max="4626" width="4" style="787" customWidth="1"/>
    <col min="4627" max="4635" width="12.5703125" style="787" customWidth="1"/>
    <col min="4636" max="4864" width="9.140625" style="787"/>
    <col min="4865" max="4865" width="6.85546875" style="787" customWidth="1"/>
    <col min="4866" max="4866" width="85.28515625" style="787" customWidth="1"/>
    <col min="4867" max="4867" width="17.85546875" style="787" customWidth="1"/>
    <col min="4868" max="4868" width="18" style="787" customWidth="1"/>
    <col min="4869" max="4869" width="17.140625" style="787" customWidth="1"/>
    <col min="4870" max="4870" width="13.7109375" style="787" customWidth="1"/>
    <col min="4871" max="4871" width="10.140625" style="787" customWidth="1"/>
    <col min="4872" max="4872" width="15.85546875" style="787" customWidth="1"/>
    <col min="4873" max="4876" width="0" style="787" hidden="1" customWidth="1"/>
    <col min="4877" max="4877" width="4.7109375" style="787" customWidth="1"/>
    <col min="4878" max="4878" width="15.140625" style="787" customWidth="1"/>
    <col min="4879" max="4879" width="14.7109375" style="787" customWidth="1"/>
    <col min="4880" max="4880" width="15.85546875" style="787" customWidth="1"/>
    <col min="4881" max="4881" width="32" style="787" customWidth="1"/>
    <col min="4882" max="4882" width="4" style="787" customWidth="1"/>
    <col min="4883" max="4891" width="12.5703125" style="787" customWidth="1"/>
    <col min="4892" max="5120" width="9.140625" style="787"/>
    <col min="5121" max="5121" width="6.85546875" style="787" customWidth="1"/>
    <col min="5122" max="5122" width="85.28515625" style="787" customWidth="1"/>
    <col min="5123" max="5123" width="17.85546875" style="787" customWidth="1"/>
    <col min="5124" max="5124" width="18" style="787" customWidth="1"/>
    <col min="5125" max="5125" width="17.140625" style="787" customWidth="1"/>
    <col min="5126" max="5126" width="13.7109375" style="787" customWidth="1"/>
    <col min="5127" max="5127" width="10.140625" style="787" customWidth="1"/>
    <col min="5128" max="5128" width="15.85546875" style="787" customWidth="1"/>
    <col min="5129" max="5132" width="0" style="787" hidden="1" customWidth="1"/>
    <col min="5133" max="5133" width="4.7109375" style="787" customWidth="1"/>
    <col min="5134" max="5134" width="15.140625" style="787" customWidth="1"/>
    <col min="5135" max="5135" width="14.7109375" style="787" customWidth="1"/>
    <col min="5136" max="5136" width="15.85546875" style="787" customWidth="1"/>
    <col min="5137" max="5137" width="32" style="787" customWidth="1"/>
    <col min="5138" max="5138" width="4" style="787" customWidth="1"/>
    <col min="5139" max="5147" width="12.5703125" style="787" customWidth="1"/>
    <col min="5148" max="5376" width="9.140625" style="787"/>
    <col min="5377" max="5377" width="6.85546875" style="787" customWidth="1"/>
    <col min="5378" max="5378" width="85.28515625" style="787" customWidth="1"/>
    <col min="5379" max="5379" width="17.85546875" style="787" customWidth="1"/>
    <col min="5380" max="5380" width="18" style="787" customWidth="1"/>
    <col min="5381" max="5381" width="17.140625" style="787" customWidth="1"/>
    <col min="5382" max="5382" width="13.7109375" style="787" customWidth="1"/>
    <col min="5383" max="5383" width="10.140625" style="787" customWidth="1"/>
    <col min="5384" max="5384" width="15.85546875" style="787" customWidth="1"/>
    <col min="5385" max="5388" width="0" style="787" hidden="1" customWidth="1"/>
    <col min="5389" max="5389" width="4.7109375" style="787" customWidth="1"/>
    <col min="5390" max="5390" width="15.140625" style="787" customWidth="1"/>
    <col min="5391" max="5391" width="14.7109375" style="787" customWidth="1"/>
    <col min="5392" max="5392" width="15.85546875" style="787" customWidth="1"/>
    <col min="5393" max="5393" width="32" style="787" customWidth="1"/>
    <col min="5394" max="5394" width="4" style="787" customWidth="1"/>
    <col min="5395" max="5403" width="12.5703125" style="787" customWidth="1"/>
    <col min="5404" max="5632" width="9.140625" style="787"/>
    <col min="5633" max="5633" width="6.85546875" style="787" customWidth="1"/>
    <col min="5634" max="5634" width="85.28515625" style="787" customWidth="1"/>
    <col min="5635" max="5635" width="17.85546875" style="787" customWidth="1"/>
    <col min="5636" max="5636" width="18" style="787" customWidth="1"/>
    <col min="5637" max="5637" width="17.140625" style="787" customWidth="1"/>
    <col min="5638" max="5638" width="13.7109375" style="787" customWidth="1"/>
    <col min="5639" max="5639" width="10.140625" style="787" customWidth="1"/>
    <col min="5640" max="5640" width="15.85546875" style="787" customWidth="1"/>
    <col min="5641" max="5644" width="0" style="787" hidden="1" customWidth="1"/>
    <col min="5645" max="5645" width="4.7109375" style="787" customWidth="1"/>
    <col min="5646" max="5646" width="15.140625" style="787" customWidth="1"/>
    <col min="5647" max="5647" width="14.7109375" style="787" customWidth="1"/>
    <col min="5648" max="5648" width="15.85546875" style="787" customWidth="1"/>
    <col min="5649" max="5649" width="32" style="787" customWidth="1"/>
    <col min="5650" max="5650" width="4" style="787" customWidth="1"/>
    <col min="5651" max="5659" width="12.5703125" style="787" customWidth="1"/>
    <col min="5660" max="5888" width="9.140625" style="787"/>
    <col min="5889" max="5889" width="6.85546875" style="787" customWidth="1"/>
    <col min="5890" max="5890" width="85.28515625" style="787" customWidth="1"/>
    <col min="5891" max="5891" width="17.85546875" style="787" customWidth="1"/>
    <col min="5892" max="5892" width="18" style="787" customWidth="1"/>
    <col min="5893" max="5893" width="17.140625" style="787" customWidth="1"/>
    <col min="5894" max="5894" width="13.7109375" style="787" customWidth="1"/>
    <col min="5895" max="5895" width="10.140625" style="787" customWidth="1"/>
    <col min="5896" max="5896" width="15.85546875" style="787" customWidth="1"/>
    <col min="5897" max="5900" width="0" style="787" hidden="1" customWidth="1"/>
    <col min="5901" max="5901" width="4.7109375" style="787" customWidth="1"/>
    <col min="5902" max="5902" width="15.140625" style="787" customWidth="1"/>
    <col min="5903" max="5903" width="14.7109375" style="787" customWidth="1"/>
    <col min="5904" max="5904" width="15.85546875" style="787" customWidth="1"/>
    <col min="5905" max="5905" width="32" style="787" customWidth="1"/>
    <col min="5906" max="5906" width="4" style="787" customWidth="1"/>
    <col min="5907" max="5915" width="12.5703125" style="787" customWidth="1"/>
    <col min="5916" max="6144" width="9.140625" style="787"/>
    <col min="6145" max="6145" width="6.85546875" style="787" customWidth="1"/>
    <col min="6146" max="6146" width="85.28515625" style="787" customWidth="1"/>
    <col min="6147" max="6147" width="17.85546875" style="787" customWidth="1"/>
    <col min="6148" max="6148" width="18" style="787" customWidth="1"/>
    <col min="6149" max="6149" width="17.140625" style="787" customWidth="1"/>
    <col min="6150" max="6150" width="13.7109375" style="787" customWidth="1"/>
    <col min="6151" max="6151" width="10.140625" style="787" customWidth="1"/>
    <col min="6152" max="6152" width="15.85546875" style="787" customWidth="1"/>
    <col min="6153" max="6156" width="0" style="787" hidden="1" customWidth="1"/>
    <col min="6157" max="6157" width="4.7109375" style="787" customWidth="1"/>
    <col min="6158" max="6158" width="15.140625" style="787" customWidth="1"/>
    <col min="6159" max="6159" width="14.7109375" style="787" customWidth="1"/>
    <col min="6160" max="6160" width="15.85546875" style="787" customWidth="1"/>
    <col min="6161" max="6161" width="32" style="787" customWidth="1"/>
    <col min="6162" max="6162" width="4" style="787" customWidth="1"/>
    <col min="6163" max="6171" width="12.5703125" style="787" customWidth="1"/>
    <col min="6172" max="6400" width="9.140625" style="787"/>
    <col min="6401" max="6401" width="6.85546875" style="787" customWidth="1"/>
    <col min="6402" max="6402" width="85.28515625" style="787" customWidth="1"/>
    <col min="6403" max="6403" width="17.85546875" style="787" customWidth="1"/>
    <col min="6404" max="6404" width="18" style="787" customWidth="1"/>
    <col min="6405" max="6405" width="17.140625" style="787" customWidth="1"/>
    <col min="6406" max="6406" width="13.7109375" style="787" customWidth="1"/>
    <col min="6407" max="6407" width="10.140625" style="787" customWidth="1"/>
    <col min="6408" max="6408" width="15.85546875" style="787" customWidth="1"/>
    <col min="6409" max="6412" width="0" style="787" hidden="1" customWidth="1"/>
    <col min="6413" max="6413" width="4.7109375" style="787" customWidth="1"/>
    <col min="6414" max="6414" width="15.140625" style="787" customWidth="1"/>
    <col min="6415" max="6415" width="14.7109375" style="787" customWidth="1"/>
    <col min="6416" max="6416" width="15.85546875" style="787" customWidth="1"/>
    <col min="6417" max="6417" width="32" style="787" customWidth="1"/>
    <col min="6418" max="6418" width="4" style="787" customWidth="1"/>
    <col min="6419" max="6427" width="12.5703125" style="787" customWidth="1"/>
    <col min="6428" max="6656" width="9.140625" style="787"/>
    <col min="6657" max="6657" width="6.85546875" style="787" customWidth="1"/>
    <col min="6658" max="6658" width="85.28515625" style="787" customWidth="1"/>
    <col min="6659" max="6659" width="17.85546875" style="787" customWidth="1"/>
    <col min="6660" max="6660" width="18" style="787" customWidth="1"/>
    <col min="6661" max="6661" width="17.140625" style="787" customWidth="1"/>
    <col min="6662" max="6662" width="13.7109375" style="787" customWidth="1"/>
    <col min="6663" max="6663" width="10.140625" style="787" customWidth="1"/>
    <col min="6664" max="6664" width="15.85546875" style="787" customWidth="1"/>
    <col min="6665" max="6668" width="0" style="787" hidden="1" customWidth="1"/>
    <col min="6669" max="6669" width="4.7109375" style="787" customWidth="1"/>
    <col min="6670" max="6670" width="15.140625" style="787" customWidth="1"/>
    <col min="6671" max="6671" width="14.7109375" style="787" customWidth="1"/>
    <col min="6672" max="6672" width="15.85546875" style="787" customWidth="1"/>
    <col min="6673" max="6673" width="32" style="787" customWidth="1"/>
    <col min="6674" max="6674" width="4" style="787" customWidth="1"/>
    <col min="6675" max="6683" width="12.5703125" style="787" customWidth="1"/>
    <col min="6684" max="6912" width="9.140625" style="787"/>
    <col min="6913" max="6913" width="6.85546875" style="787" customWidth="1"/>
    <col min="6914" max="6914" width="85.28515625" style="787" customWidth="1"/>
    <col min="6915" max="6915" width="17.85546875" style="787" customWidth="1"/>
    <col min="6916" max="6916" width="18" style="787" customWidth="1"/>
    <col min="6917" max="6917" width="17.140625" style="787" customWidth="1"/>
    <col min="6918" max="6918" width="13.7109375" style="787" customWidth="1"/>
    <col min="6919" max="6919" width="10.140625" style="787" customWidth="1"/>
    <col min="6920" max="6920" width="15.85546875" style="787" customWidth="1"/>
    <col min="6921" max="6924" width="0" style="787" hidden="1" customWidth="1"/>
    <col min="6925" max="6925" width="4.7109375" style="787" customWidth="1"/>
    <col min="6926" max="6926" width="15.140625" style="787" customWidth="1"/>
    <col min="6927" max="6927" width="14.7109375" style="787" customWidth="1"/>
    <col min="6928" max="6928" width="15.85546875" style="787" customWidth="1"/>
    <col min="6929" max="6929" width="32" style="787" customWidth="1"/>
    <col min="6930" max="6930" width="4" style="787" customWidth="1"/>
    <col min="6931" max="6939" width="12.5703125" style="787" customWidth="1"/>
    <col min="6940" max="7168" width="9.140625" style="787"/>
    <col min="7169" max="7169" width="6.85546875" style="787" customWidth="1"/>
    <col min="7170" max="7170" width="85.28515625" style="787" customWidth="1"/>
    <col min="7171" max="7171" width="17.85546875" style="787" customWidth="1"/>
    <col min="7172" max="7172" width="18" style="787" customWidth="1"/>
    <col min="7173" max="7173" width="17.140625" style="787" customWidth="1"/>
    <col min="7174" max="7174" width="13.7109375" style="787" customWidth="1"/>
    <col min="7175" max="7175" width="10.140625" style="787" customWidth="1"/>
    <col min="7176" max="7176" width="15.85546875" style="787" customWidth="1"/>
    <col min="7177" max="7180" width="0" style="787" hidden="1" customWidth="1"/>
    <col min="7181" max="7181" width="4.7109375" style="787" customWidth="1"/>
    <col min="7182" max="7182" width="15.140625" style="787" customWidth="1"/>
    <col min="7183" max="7183" width="14.7109375" style="787" customWidth="1"/>
    <col min="7184" max="7184" width="15.85546875" style="787" customWidth="1"/>
    <col min="7185" max="7185" width="32" style="787" customWidth="1"/>
    <col min="7186" max="7186" width="4" style="787" customWidth="1"/>
    <col min="7187" max="7195" width="12.5703125" style="787" customWidth="1"/>
    <col min="7196" max="7424" width="9.140625" style="787"/>
    <col min="7425" max="7425" width="6.85546875" style="787" customWidth="1"/>
    <col min="7426" max="7426" width="85.28515625" style="787" customWidth="1"/>
    <col min="7427" max="7427" width="17.85546875" style="787" customWidth="1"/>
    <col min="7428" max="7428" width="18" style="787" customWidth="1"/>
    <col min="7429" max="7429" width="17.140625" style="787" customWidth="1"/>
    <col min="7430" max="7430" width="13.7109375" style="787" customWidth="1"/>
    <col min="7431" max="7431" width="10.140625" style="787" customWidth="1"/>
    <col min="7432" max="7432" width="15.85546875" style="787" customWidth="1"/>
    <col min="7433" max="7436" width="0" style="787" hidden="1" customWidth="1"/>
    <col min="7437" max="7437" width="4.7109375" style="787" customWidth="1"/>
    <col min="7438" max="7438" width="15.140625" style="787" customWidth="1"/>
    <col min="7439" max="7439" width="14.7109375" style="787" customWidth="1"/>
    <col min="7440" max="7440" width="15.85546875" style="787" customWidth="1"/>
    <col min="7441" max="7441" width="32" style="787" customWidth="1"/>
    <col min="7442" max="7442" width="4" style="787" customWidth="1"/>
    <col min="7443" max="7451" width="12.5703125" style="787" customWidth="1"/>
    <col min="7452" max="7680" width="9.140625" style="787"/>
    <col min="7681" max="7681" width="6.85546875" style="787" customWidth="1"/>
    <col min="7682" max="7682" width="85.28515625" style="787" customWidth="1"/>
    <col min="7683" max="7683" width="17.85546875" style="787" customWidth="1"/>
    <col min="7684" max="7684" width="18" style="787" customWidth="1"/>
    <col min="7685" max="7685" width="17.140625" style="787" customWidth="1"/>
    <col min="7686" max="7686" width="13.7109375" style="787" customWidth="1"/>
    <col min="7687" max="7687" width="10.140625" style="787" customWidth="1"/>
    <col min="7688" max="7688" width="15.85546875" style="787" customWidth="1"/>
    <col min="7689" max="7692" width="0" style="787" hidden="1" customWidth="1"/>
    <col min="7693" max="7693" width="4.7109375" style="787" customWidth="1"/>
    <col min="7694" max="7694" width="15.140625" style="787" customWidth="1"/>
    <col min="7695" max="7695" width="14.7109375" style="787" customWidth="1"/>
    <col min="7696" max="7696" width="15.85546875" style="787" customWidth="1"/>
    <col min="7697" max="7697" width="32" style="787" customWidth="1"/>
    <col min="7698" max="7698" width="4" style="787" customWidth="1"/>
    <col min="7699" max="7707" width="12.5703125" style="787" customWidth="1"/>
    <col min="7708" max="7936" width="9.140625" style="787"/>
    <col min="7937" max="7937" width="6.85546875" style="787" customWidth="1"/>
    <col min="7938" max="7938" width="85.28515625" style="787" customWidth="1"/>
    <col min="7939" max="7939" width="17.85546875" style="787" customWidth="1"/>
    <col min="7940" max="7940" width="18" style="787" customWidth="1"/>
    <col min="7941" max="7941" width="17.140625" style="787" customWidth="1"/>
    <col min="7942" max="7942" width="13.7109375" style="787" customWidth="1"/>
    <col min="7943" max="7943" width="10.140625" style="787" customWidth="1"/>
    <col min="7944" max="7944" width="15.85546875" style="787" customWidth="1"/>
    <col min="7945" max="7948" width="0" style="787" hidden="1" customWidth="1"/>
    <col min="7949" max="7949" width="4.7109375" style="787" customWidth="1"/>
    <col min="7950" max="7950" width="15.140625" style="787" customWidth="1"/>
    <col min="7951" max="7951" width="14.7109375" style="787" customWidth="1"/>
    <col min="7952" max="7952" width="15.85546875" style="787" customWidth="1"/>
    <col min="7953" max="7953" width="32" style="787" customWidth="1"/>
    <col min="7954" max="7954" width="4" style="787" customWidth="1"/>
    <col min="7955" max="7963" width="12.5703125" style="787" customWidth="1"/>
    <col min="7964" max="8192" width="9.140625" style="787"/>
    <col min="8193" max="8193" width="6.85546875" style="787" customWidth="1"/>
    <col min="8194" max="8194" width="85.28515625" style="787" customWidth="1"/>
    <col min="8195" max="8195" width="17.85546875" style="787" customWidth="1"/>
    <col min="8196" max="8196" width="18" style="787" customWidth="1"/>
    <col min="8197" max="8197" width="17.140625" style="787" customWidth="1"/>
    <col min="8198" max="8198" width="13.7109375" style="787" customWidth="1"/>
    <col min="8199" max="8199" width="10.140625" style="787" customWidth="1"/>
    <col min="8200" max="8200" width="15.85546875" style="787" customWidth="1"/>
    <col min="8201" max="8204" width="0" style="787" hidden="1" customWidth="1"/>
    <col min="8205" max="8205" width="4.7109375" style="787" customWidth="1"/>
    <col min="8206" max="8206" width="15.140625" style="787" customWidth="1"/>
    <col min="8207" max="8207" width="14.7109375" style="787" customWidth="1"/>
    <col min="8208" max="8208" width="15.85546875" style="787" customWidth="1"/>
    <col min="8209" max="8209" width="32" style="787" customWidth="1"/>
    <col min="8210" max="8210" width="4" style="787" customWidth="1"/>
    <col min="8211" max="8219" width="12.5703125" style="787" customWidth="1"/>
    <col min="8220" max="8448" width="9.140625" style="787"/>
    <col min="8449" max="8449" width="6.85546875" style="787" customWidth="1"/>
    <col min="8450" max="8450" width="85.28515625" style="787" customWidth="1"/>
    <col min="8451" max="8451" width="17.85546875" style="787" customWidth="1"/>
    <col min="8452" max="8452" width="18" style="787" customWidth="1"/>
    <col min="8453" max="8453" width="17.140625" style="787" customWidth="1"/>
    <col min="8454" max="8454" width="13.7109375" style="787" customWidth="1"/>
    <col min="8455" max="8455" width="10.140625" style="787" customWidth="1"/>
    <col min="8456" max="8456" width="15.85546875" style="787" customWidth="1"/>
    <col min="8457" max="8460" width="0" style="787" hidden="1" customWidth="1"/>
    <col min="8461" max="8461" width="4.7109375" style="787" customWidth="1"/>
    <col min="8462" max="8462" width="15.140625" style="787" customWidth="1"/>
    <col min="8463" max="8463" width="14.7109375" style="787" customWidth="1"/>
    <col min="8464" max="8464" width="15.85546875" style="787" customWidth="1"/>
    <col min="8465" max="8465" width="32" style="787" customWidth="1"/>
    <col min="8466" max="8466" width="4" style="787" customWidth="1"/>
    <col min="8467" max="8475" width="12.5703125" style="787" customWidth="1"/>
    <col min="8476" max="8704" width="9.140625" style="787"/>
    <col min="8705" max="8705" width="6.85546875" style="787" customWidth="1"/>
    <col min="8706" max="8706" width="85.28515625" style="787" customWidth="1"/>
    <col min="8707" max="8707" width="17.85546875" style="787" customWidth="1"/>
    <col min="8708" max="8708" width="18" style="787" customWidth="1"/>
    <col min="8709" max="8709" width="17.140625" style="787" customWidth="1"/>
    <col min="8710" max="8710" width="13.7109375" style="787" customWidth="1"/>
    <col min="8711" max="8711" width="10.140625" style="787" customWidth="1"/>
    <col min="8712" max="8712" width="15.85546875" style="787" customWidth="1"/>
    <col min="8713" max="8716" width="0" style="787" hidden="1" customWidth="1"/>
    <col min="8717" max="8717" width="4.7109375" style="787" customWidth="1"/>
    <col min="8718" max="8718" width="15.140625" style="787" customWidth="1"/>
    <col min="8719" max="8719" width="14.7109375" style="787" customWidth="1"/>
    <col min="8720" max="8720" width="15.85546875" style="787" customWidth="1"/>
    <col min="8721" max="8721" width="32" style="787" customWidth="1"/>
    <col min="8722" max="8722" width="4" style="787" customWidth="1"/>
    <col min="8723" max="8731" width="12.5703125" style="787" customWidth="1"/>
    <col min="8732" max="8960" width="9.140625" style="787"/>
    <col min="8961" max="8961" width="6.85546875" style="787" customWidth="1"/>
    <col min="8962" max="8962" width="85.28515625" style="787" customWidth="1"/>
    <col min="8963" max="8963" width="17.85546875" style="787" customWidth="1"/>
    <col min="8964" max="8964" width="18" style="787" customWidth="1"/>
    <col min="8965" max="8965" width="17.140625" style="787" customWidth="1"/>
    <col min="8966" max="8966" width="13.7109375" style="787" customWidth="1"/>
    <col min="8967" max="8967" width="10.140625" style="787" customWidth="1"/>
    <col min="8968" max="8968" width="15.85546875" style="787" customWidth="1"/>
    <col min="8969" max="8972" width="0" style="787" hidden="1" customWidth="1"/>
    <col min="8973" max="8973" width="4.7109375" style="787" customWidth="1"/>
    <col min="8974" max="8974" width="15.140625" style="787" customWidth="1"/>
    <col min="8975" max="8975" width="14.7109375" style="787" customWidth="1"/>
    <col min="8976" max="8976" width="15.85546875" style="787" customWidth="1"/>
    <col min="8977" max="8977" width="32" style="787" customWidth="1"/>
    <col min="8978" max="8978" width="4" style="787" customWidth="1"/>
    <col min="8979" max="8987" width="12.5703125" style="787" customWidth="1"/>
    <col min="8988" max="9216" width="9.140625" style="787"/>
    <col min="9217" max="9217" width="6.85546875" style="787" customWidth="1"/>
    <col min="9218" max="9218" width="85.28515625" style="787" customWidth="1"/>
    <col min="9219" max="9219" width="17.85546875" style="787" customWidth="1"/>
    <col min="9220" max="9220" width="18" style="787" customWidth="1"/>
    <col min="9221" max="9221" width="17.140625" style="787" customWidth="1"/>
    <col min="9222" max="9222" width="13.7109375" style="787" customWidth="1"/>
    <col min="9223" max="9223" width="10.140625" style="787" customWidth="1"/>
    <col min="9224" max="9224" width="15.85546875" style="787" customWidth="1"/>
    <col min="9225" max="9228" width="0" style="787" hidden="1" customWidth="1"/>
    <col min="9229" max="9229" width="4.7109375" style="787" customWidth="1"/>
    <col min="9230" max="9230" width="15.140625" style="787" customWidth="1"/>
    <col min="9231" max="9231" width="14.7109375" style="787" customWidth="1"/>
    <col min="9232" max="9232" width="15.85546875" style="787" customWidth="1"/>
    <col min="9233" max="9233" width="32" style="787" customWidth="1"/>
    <col min="9234" max="9234" width="4" style="787" customWidth="1"/>
    <col min="9235" max="9243" width="12.5703125" style="787" customWidth="1"/>
    <col min="9244" max="9472" width="9.140625" style="787"/>
    <col min="9473" max="9473" width="6.85546875" style="787" customWidth="1"/>
    <col min="9474" max="9474" width="85.28515625" style="787" customWidth="1"/>
    <col min="9475" max="9475" width="17.85546875" style="787" customWidth="1"/>
    <col min="9476" max="9476" width="18" style="787" customWidth="1"/>
    <col min="9477" max="9477" width="17.140625" style="787" customWidth="1"/>
    <col min="9478" max="9478" width="13.7109375" style="787" customWidth="1"/>
    <col min="9479" max="9479" width="10.140625" style="787" customWidth="1"/>
    <col min="9480" max="9480" width="15.85546875" style="787" customWidth="1"/>
    <col min="9481" max="9484" width="0" style="787" hidden="1" customWidth="1"/>
    <col min="9485" max="9485" width="4.7109375" style="787" customWidth="1"/>
    <col min="9486" max="9486" width="15.140625" style="787" customWidth="1"/>
    <col min="9487" max="9487" width="14.7109375" style="787" customWidth="1"/>
    <col min="9488" max="9488" width="15.85546875" style="787" customWidth="1"/>
    <col min="9489" max="9489" width="32" style="787" customWidth="1"/>
    <col min="9490" max="9490" width="4" style="787" customWidth="1"/>
    <col min="9491" max="9499" width="12.5703125" style="787" customWidth="1"/>
    <col min="9500" max="9728" width="9.140625" style="787"/>
    <col min="9729" max="9729" width="6.85546875" style="787" customWidth="1"/>
    <col min="9730" max="9730" width="85.28515625" style="787" customWidth="1"/>
    <col min="9731" max="9731" width="17.85546875" style="787" customWidth="1"/>
    <col min="9732" max="9732" width="18" style="787" customWidth="1"/>
    <col min="9733" max="9733" width="17.140625" style="787" customWidth="1"/>
    <col min="9734" max="9734" width="13.7109375" style="787" customWidth="1"/>
    <col min="9735" max="9735" width="10.140625" style="787" customWidth="1"/>
    <col min="9736" max="9736" width="15.85546875" style="787" customWidth="1"/>
    <col min="9737" max="9740" width="0" style="787" hidden="1" customWidth="1"/>
    <col min="9741" max="9741" width="4.7109375" style="787" customWidth="1"/>
    <col min="9742" max="9742" width="15.140625" style="787" customWidth="1"/>
    <col min="9743" max="9743" width="14.7109375" style="787" customWidth="1"/>
    <col min="9744" max="9744" width="15.85546875" style="787" customWidth="1"/>
    <col min="9745" max="9745" width="32" style="787" customWidth="1"/>
    <col min="9746" max="9746" width="4" style="787" customWidth="1"/>
    <col min="9747" max="9755" width="12.5703125" style="787" customWidth="1"/>
    <col min="9756" max="9984" width="9.140625" style="787"/>
    <col min="9985" max="9985" width="6.85546875" style="787" customWidth="1"/>
    <col min="9986" max="9986" width="85.28515625" style="787" customWidth="1"/>
    <col min="9987" max="9987" width="17.85546875" style="787" customWidth="1"/>
    <col min="9988" max="9988" width="18" style="787" customWidth="1"/>
    <col min="9989" max="9989" width="17.140625" style="787" customWidth="1"/>
    <col min="9990" max="9990" width="13.7109375" style="787" customWidth="1"/>
    <col min="9991" max="9991" width="10.140625" style="787" customWidth="1"/>
    <col min="9992" max="9992" width="15.85546875" style="787" customWidth="1"/>
    <col min="9993" max="9996" width="0" style="787" hidden="1" customWidth="1"/>
    <col min="9997" max="9997" width="4.7109375" style="787" customWidth="1"/>
    <col min="9998" max="9998" width="15.140625" style="787" customWidth="1"/>
    <col min="9999" max="9999" width="14.7109375" style="787" customWidth="1"/>
    <col min="10000" max="10000" width="15.85546875" style="787" customWidth="1"/>
    <col min="10001" max="10001" width="32" style="787" customWidth="1"/>
    <col min="10002" max="10002" width="4" style="787" customWidth="1"/>
    <col min="10003" max="10011" width="12.5703125" style="787" customWidth="1"/>
    <col min="10012" max="10240" width="9.140625" style="787"/>
    <col min="10241" max="10241" width="6.85546875" style="787" customWidth="1"/>
    <col min="10242" max="10242" width="85.28515625" style="787" customWidth="1"/>
    <col min="10243" max="10243" width="17.85546875" style="787" customWidth="1"/>
    <col min="10244" max="10244" width="18" style="787" customWidth="1"/>
    <col min="10245" max="10245" width="17.140625" style="787" customWidth="1"/>
    <col min="10246" max="10246" width="13.7109375" style="787" customWidth="1"/>
    <col min="10247" max="10247" width="10.140625" style="787" customWidth="1"/>
    <col min="10248" max="10248" width="15.85546875" style="787" customWidth="1"/>
    <col min="10249" max="10252" width="0" style="787" hidden="1" customWidth="1"/>
    <col min="10253" max="10253" width="4.7109375" style="787" customWidth="1"/>
    <col min="10254" max="10254" width="15.140625" style="787" customWidth="1"/>
    <col min="10255" max="10255" width="14.7109375" style="787" customWidth="1"/>
    <col min="10256" max="10256" width="15.85546875" style="787" customWidth="1"/>
    <col min="10257" max="10257" width="32" style="787" customWidth="1"/>
    <col min="10258" max="10258" width="4" style="787" customWidth="1"/>
    <col min="10259" max="10267" width="12.5703125" style="787" customWidth="1"/>
    <col min="10268" max="10496" width="9.140625" style="787"/>
    <col min="10497" max="10497" width="6.85546875" style="787" customWidth="1"/>
    <col min="10498" max="10498" width="85.28515625" style="787" customWidth="1"/>
    <col min="10499" max="10499" width="17.85546875" style="787" customWidth="1"/>
    <col min="10500" max="10500" width="18" style="787" customWidth="1"/>
    <col min="10501" max="10501" width="17.140625" style="787" customWidth="1"/>
    <col min="10502" max="10502" width="13.7109375" style="787" customWidth="1"/>
    <col min="10503" max="10503" width="10.140625" style="787" customWidth="1"/>
    <col min="10504" max="10504" width="15.85546875" style="787" customWidth="1"/>
    <col min="10505" max="10508" width="0" style="787" hidden="1" customWidth="1"/>
    <col min="10509" max="10509" width="4.7109375" style="787" customWidth="1"/>
    <col min="10510" max="10510" width="15.140625" style="787" customWidth="1"/>
    <col min="10511" max="10511" width="14.7109375" style="787" customWidth="1"/>
    <col min="10512" max="10512" width="15.85546875" style="787" customWidth="1"/>
    <col min="10513" max="10513" width="32" style="787" customWidth="1"/>
    <col min="10514" max="10514" width="4" style="787" customWidth="1"/>
    <col min="10515" max="10523" width="12.5703125" style="787" customWidth="1"/>
    <col min="10524" max="10752" width="9.140625" style="787"/>
    <col min="10753" max="10753" width="6.85546875" style="787" customWidth="1"/>
    <col min="10754" max="10754" width="85.28515625" style="787" customWidth="1"/>
    <col min="10755" max="10755" width="17.85546875" style="787" customWidth="1"/>
    <col min="10756" max="10756" width="18" style="787" customWidth="1"/>
    <col min="10757" max="10757" width="17.140625" style="787" customWidth="1"/>
    <col min="10758" max="10758" width="13.7109375" style="787" customWidth="1"/>
    <col min="10759" max="10759" width="10.140625" style="787" customWidth="1"/>
    <col min="10760" max="10760" width="15.85546875" style="787" customWidth="1"/>
    <col min="10761" max="10764" width="0" style="787" hidden="1" customWidth="1"/>
    <col min="10765" max="10765" width="4.7109375" style="787" customWidth="1"/>
    <col min="10766" max="10766" width="15.140625" style="787" customWidth="1"/>
    <col min="10767" max="10767" width="14.7109375" style="787" customWidth="1"/>
    <col min="10768" max="10768" width="15.85546875" style="787" customWidth="1"/>
    <col min="10769" max="10769" width="32" style="787" customWidth="1"/>
    <col min="10770" max="10770" width="4" style="787" customWidth="1"/>
    <col min="10771" max="10779" width="12.5703125" style="787" customWidth="1"/>
    <col min="10780" max="11008" width="9.140625" style="787"/>
    <col min="11009" max="11009" width="6.85546875" style="787" customWidth="1"/>
    <col min="11010" max="11010" width="85.28515625" style="787" customWidth="1"/>
    <col min="11011" max="11011" width="17.85546875" style="787" customWidth="1"/>
    <col min="11012" max="11012" width="18" style="787" customWidth="1"/>
    <col min="11013" max="11013" width="17.140625" style="787" customWidth="1"/>
    <col min="11014" max="11014" width="13.7109375" style="787" customWidth="1"/>
    <col min="11015" max="11015" width="10.140625" style="787" customWidth="1"/>
    <col min="11016" max="11016" width="15.85546875" style="787" customWidth="1"/>
    <col min="11017" max="11020" width="0" style="787" hidden="1" customWidth="1"/>
    <col min="11021" max="11021" width="4.7109375" style="787" customWidth="1"/>
    <col min="11022" max="11022" width="15.140625" style="787" customWidth="1"/>
    <col min="11023" max="11023" width="14.7109375" style="787" customWidth="1"/>
    <col min="11024" max="11024" width="15.85546875" style="787" customWidth="1"/>
    <col min="11025" max="11025" width="32" style="787" customWidth="1"/>
    <col min="11026" max="11026" width="4" style="787" customWidth="1"/>
    <col min="11027" max="11035" width="12.5703125" style="787" customWidth="1"/>
    <col min="11036" max="11264" width="9.140625" style="787"/>
    <col min="11265" max="11265" width="6.85546875" style="787" customWidth="1"/>
    <col min="11266" max="11266" width="85.28515625" style="787" customWidth="1"/>
    <col min="11267" max="11267" width="17.85546875" style="787" customWidth="1"/>
    <col min="11268" max="11268" width="18" style="787" customWidth="1"/>
    <col min="11269" max="11269" width="17.140625" style="787" customWidth="1"/>
    <col min="11270" max="11270" width="13.7109375" style="787" customWidth="1"/>
    <col min="11271" max="11271" width="10.140625" style="787" customWidth="1"/>
    <col min="11272" max="11272" width="15.85546875" style="787" customWidth="1"/>
    <col min="11273" max="11276" width="0" style="787" hidden="1" customWidth="1"/>
    <col min="11277" max="11277" width="4.7109375" style="787" customWidth="1"/>
    <col min="11278" max="11278" width="15.140625" style="787" customWidth="1"/>
    <col min="11279" max="11279" width="14.7109375" style="787" customWidth="1"/>
    <col min="11280" max="11280" width="15.85546875" style="787" customWidth="1"/>
    <col min="11281" max="11281" width="32" style="787" customWidth="1"/>
    <col min="11282" max="11282" width="4" style="787" customWidth="1"/>
    <col min="11283" max="11291" width="12.5703125" style="787" customWidth="1"/>
    <col min="11292" max="11520" width="9.140625" style="787"/>
    <col min="11521" max="11521" width="6.85546875" style="787" customWidth="1"/>
    <col min="11522" max="11522" width="85.28515625" style="787" customWidth="1"/>
    <col min="11523" max="11523" width="17.85546875" style="787" customWidth="1"/>
    <col min="11524" max="11524" width="18" style="787" customWidth="1"/>
    <col min="11525" max="11525" width="17.140625" style="787" customWidth="1"/>
    <col min="11526" max="11526" width="13.7109375" style="787" customWidth="1"/>
    <col min="11527" max="11527" width="10.140625" style="787" customWidth="1"/>
    <col min="11528" max="11528" width="15.85546875" style="787" customWidth="1"/>
    <col min="11529" max="11532" width="0" style="787" hidden="1" customWidth="1"/>
    <col min="11533" max="11533" width="4.7109375" style="787" customWidth="1"/>
    <col min="11534" max="11534" width="15.140625" style="787" customWidth="1"/>
    <col min="11535" max="11535" width="14.7109375" style="787" customWidth="1"/>
    <col min="11536" max="11536" width="15.85546875" style="787" customWidth="1"/>
    <col min="11537" max="11537" width="32" style="787" customWidth="1"/>
    <col min="11538" max="11538" width="4" style="787" customWidth="1"/>
    <col min="11539" max="11547" width="12.5703125" style="787" customWidth="1"/>
    <col min="11548" max="11776" width="9.140625" style="787"/>
    <col min="11777" max="11777" width="6.85546875" style="787" customWidth="1"/>
    <col min="11778" max="11778" width="85.28515625" style="787" customWidth="1"/>
    <col min="11779" max="11779" width="17.85546875" style="787" customWidth="1"/>
    <col min="11780" max="11780" width="18" style="787" customWidth="1"/>
    <col min="11781" max="11781" width="17.140625" style="787" customWidth="1"/>
    <col min="11782" max="11782" width="13.7109375" style="787" customWidth="1"/>
    <col min="11783" max="11783" width="10.140625" style="787" customWidth="1"/>
    <col min="11784" max="11784" width="15.85546875" style="787" customWidth="1"/>
    <col min="11785" max="11788" width="0" style="787" hidden="1" customWidth="1"/>
    <col min="11789" max="11789" width="4.7109375" style="787" customWidth="1"/>
    <col min="11790" max="11790" width="15.140625" style="787" customWidth="1"/>
    <col min="11791" max="11791" width="14.7109375" style="787" customWidth="1"/>
    <col min="11792" max="11792" width="15.85546875" style="787" customWidth="1"/>
    <col min="11793" max="11793" width="32" style="787" customWidth="1"/>
    <col min="11794" max="11794" width="4" style="787" customWidth="1"/>
    <col min="11795" max="11803" width="12.5703125" style="787" customWidth="1"/>
    <col min="11804" max="12032" width="9.140625" style="787"/>
    <col min="12033" max="12033" width="6.85546875" style="787" customWidth="1"/>
    <col min="12034" max="12034" width="85.28515625" style="787" customWidth="1"/>
    <col min="12035" max="12035" width="17.85546875" style="787" customWidth="1"/>
    <col min="12036" max="12036" width="18" style="787" customWidth="1"/>
    <col min="12037" max="12037" width="17.140625" style="787" customWidth="1"/>
    <col min="12038" max="12038" width="13.7109375" style="787" customWidth="1"/>
    <col min="12039" max="12039" width="10.140625" style="787" customWidth="1"/>
    <col min="12040" max="12040" width="15.85546875" style="787" customWidth="1"/>
    <col min="12041" max="12044" width="0" style="787" hidden="1" customWidth="1"/>
    <col min="12045" max="12045" width="4.7109375" style="787" customWidth="1"/>
    <col min="12046" max="12046" width="15.140625" style="787" customWidth="1"/>
    <col min="12047" max="12047" width="14.7109375" style="787" customWidth="1"/>
    <col min="12048" max="12048" width="15.85546875" style="787" customWidth="1"/>
    <col min="12049" max="12049" width="32" style="787" customWidth="1"/>
    <col min="12050" max="12050" width="4" style="787" customWidth="1"/>
    <col min="12051" max="12059" width="12.5703125" style="787" customWidth="1"/>
    <col min="12060" max="12288" width="9.140625" style="787"/>
    <col min="12289" max="12289" width="6.85546875" style="787" customWidth="1"/>
    <col min="12290" max="12290" width="85.28515625" style="787" customWidth="1"/>
    <col min="12291" max="12291" width="17.85546875" style="787" customWidth="1"/>
    <col min="12292" max="12292" width="18" style="787" customWidth="1"/>
    <col min="12293" max="12293" width="17.140625" style="787" customWidth="1"/>
    <col min="12294" max="12294" width="13.7109375" style="787" customWidth="1"/>
    <col min="12295" max="12295" width="10.140625" style="787" customWidth="1"/>
    <col min="12296" max="12296" width="15.85546875" style="787" customWidth="1"/>
    <col min="12297" max="12300" width="0" style="787" hidden="1" customWidth="1"/>
    <col min="12301" max="12301" width="4.7109375" style="787" customWidth="1"/>
    <col min="12302" max="12302" width="15.140625" style="787" customWidth="1"/>
    <col min="12303" max="12303" width="14.7109375" style="787" customWidth="1"/>
    <col min="12304" max="12304" width="15.85546875" style="787" customWidth="1"/>
    <col min="12305" max="12305" width="32" style="787" customWidth="1"/>
    <col min="12306" max="12306" width="4" style="787" customWidth="1"/>
    <col min="12307" max="12315" width="12.5703125" style="787" customWidth="1"/>
    <col min="12316" max="12544" width="9.140625" style="787"/>
    <col min="12545" max="12545" width="6.85546875" style="787" customWidth="1"/>
    <col min="12546" max="12546" width="85.28515625" style="787" customWidth="1"/>
    <col min="12547" max="12547" width="17.85546875" style="787" customWidth="1"/>
    <col min="12548" max="12548" width="18" style="787" customWidth="1"/>
    <col min="12549" max="12549" width="17.140625" style="787" customWidth="1"/>
    <col min="12550" max="12550" width="13.7109375" style="787" customWidth="1"/>
    <col min="12551" max="12551" width="10.140625" style="787" customWidth="1"/>
    <col min="12552" max="12552" width="15.85546875" style="787" customWidth="1"/>
    <col min="12553" max="12556" width="0" style="787" hidden="1" customWidth="1"/>
    <col min="12557" max="12557" width="4.7109375" style="787" customWidth="1"/>
    <col min="12558" max="12558" width="15.140625" style="787" customWidth="1"/>
    <col min="12559" max="12559" width="14.7109375" style="787" customWidth="1"/>
    <col min="12560" max="12560" width="15.85546875" style="787" customWidth="1"/>
    <col min="12561" max="12561" width="32" style="787" customWidth="1"/>
    <col min="12562" max="12562" width="4" style="787" customWidth="1"/>
    <col min="12563" max="12571" width="12.5703125" style="787" customWidth="1"/>
    <col min="12572" max="12800" width="9.140625" style="787"/>
    <col min="12801" max="12801" width="6.85546875" style="787" customWidth="1"/>
    <col min="12802" max="12802" width="85.28515625" style="787" customWidth="1"/>
    <col min="12803" max="12803" width="17.85546875" style="787" customWidth="1"/>
    <col min="12804" max="12804" width="18" style="787" customWidth="1"/>
    <col min="12805" max="12805" width="17.140625" style="787" customWidth="1"/>
    <col min="12806" max="12806" width="13.7109375" style="787" customWidth="1"/>
    <col min="12807" max="12807" width="10.140625" style="787" customWidth="1"/>
    <col min="12808" max="12808" width="15.85546875" style="787" customWidth="1"/>
    <col min="12809" max="12812" width="0" style="787" hidden="1" customWidth="1"/>
    <col min="12813" max="12813" width="4.7109375" style="787" customWidth="1"/>
    <col min="12814" max="12814" width="15.140625" style="787" customWidth="1"/>
    <col min="12815" max="12815" width="14.7109375" style="787" customWidth="1"/>
    <col min="12816" max="12816" width="15.85546875" style="787" customWidth="1"/>
    <col min="12817" max="12817" width="32" style="787" customWidth="1"/>
    <col min="12818" max="12818" width="4" style="787" customWidth="1"/>
    <col min="12819" max="12827" width="12.5703125" style="787" customWidth="1"/>
    <col min="12828" max="13056" width="9.140625" style="787"/>
    <col min="13057" max="13057" width="6.85546875" style="787" customWidth="1"/>
    <col min="13058" max="13058" width="85.28515625" style="787" customWidth="1"/>
    <col min="13059" max="13059" width="17.85546875" style="787" customWidth="1"/>
    <col min="13060" max="13060" width="18" style="787" customWidth="1"/>
    <col min="13061" max="13061" width="17.140625" style="787" customWidth="1"/>
    <col min="13062" max="13062" width="13.7109375" style="787" customWidth="1"/>
    <col min="13063" max="13063" width="10.140625" style="787" customWidth="1"/>
    <col min="13064" max="13064" width="15.85546875" style="787" customWidth="1"/>
    <col min="13065" max="13068" width="0" style="787" hidden="1" customWidth="1"/>
    <col min="13069" max="13069" width="4.7109375" style="787" customWidth="1"/>
    <col min="13070" max="13070" width="15.140625" style="787" customWidth="1"/>
    <col min="13071" max="13071" width="14.7109375" style="787" customWidth="1"/>
    <col min="13072" max="13072" width="15.85546875" style="787" customWidth="1"/>
    <col min="13073" max="13073" width="32" style="787" customWidth="1"/>
    <col min="13074" max="13074" width="4" style="787" customWidth="1"/>
    <col min="13075" max="13083" width="12.5703125" style="787" customWidth="1"/>
    <col min="13084" max="13312" width="9.140625" style="787"/>
    <col min="13313" max="13313" width="6.85546875" style="787" customWidth="1"/>
    <col min="13314" max="13314" width="85.28515625" style="787" customWidth="1"/>
    <col min="13315" max="13315" width="17.85546875" style="787" customWidth="1"/>
    <col min="13316" max="13316" width="18" style="787" customWidth="1"/>
    <col min="13317" max="13317" width="17.140625" style="787" customWidth="1"/>
    <col min="13318" max="13318" width="13.7109375" style="787" customWidth="1"/>
    <col min="13319" max="13319" width="10.140625" style="787" customWidth="1"/>
    <col min="13320" max="13320" width="15.85546875" style="787" customWidth="1"/>
    <col min="13321" max="13324" width="0" style="787" hidden="1" customWidth="1"/>
    <col min="13325" max="13325" width="4.7109375" style="787" customWidth="1"/>
    <col min="13326" max="13326" width="15.140625" style="787" customWidth="1"/>
    <col min="13327" max="13327" width="14.7109375" style="787" customWidth="1"/>
    <col min="13328" max="13328" width="15.85546875" style="787" customWidth="1"/>
    <col min="13329" max="13329" width="32" style="787" customWidth="1"/>
    <col min="13330" max="13330" width="4" style="787" customWidth="1"/>
    <col min="13331" max="13339" width="12.5703125" style="787" customWidth="1"/>
    <col min="13340" max="13568" width="9.140625" style="787"/>
    <col min="13569" max="13569" width="6.85546875" style="787" customWidth="1"/>
    <col min="13570" max="13570" width="85.28515625" style="787" customWidth="1"/>
    <col min="13571" max="13571" width="17.85546875" style="787" customWidth="1"/>
    <col min="13572" max="13572" width="18" style="787" customWidth="1"/>
    <col min="13573" max="13573" width="17.140625" style="787" customWidth="1"/>
    <col min="13574" max="13574" width="13.7109375" style="787" customWidth="1"/>
    <col min="13575" max="13575" width="10.140625" style="787" customWidth="1"/>
    <col min="13576" max="13576" width="15.85546875" style="787" customWidth="1"/>
    <col min="13577" max="13580" width="0" style="787" hidden="1" customWidth="1"/>
    <col min="13581" max="13581" width="4.7109375" style="787" customWidth="1"/>
    <col min="13582" max="13582" width="15.140625" style="787" customWidth="1"/>
    <col min="13583" max="13583" width="14.7109375" style="787" customWidth="1"/>
    <col min="13584" max="13584" width="15.85546875" style="787" customWidth="1"/>
    <col min="13585" max="13585" width="32" style="787" customWidth="1"/>
    <col min="13586" max="13586" width="4" style="787" customWidth="1"/>
    <col min="13587" max="13595" width="12.5703125" style="787" customWidth="1"/>
    <col min="13596" max="13824" width="9.140625" style="787"/>
    <col min="13825" max="13825" width="6.85546875" style="787" customWidth="1"/>
    <col min="13826" max="13826" width="85.28515625" style="787" customWidth="1"/>
    <col min="13827" max="13827" width="17.85546875" style="787" customWidth="1"/>
    <col min="13828" max="13828" width="18" style="787" customWidth="1"/>
    <col min="13829" max="13829" width="17.140625" style="787" customWidth="1"/>
    <col min="13830" max="13830" width="13.7109375" style="787" customWidth="1"/>
    <col min="13831" max="13831" width="10.140625" style="787" customWidth="1"/>
    <col min="13832" max="13832" width="15.85546875" style="787" customWidth="1"/>
    <col min="13833" max="13836" width="0" style="787" hidden="1" customWidth="1"/>
    <col min="13837" max="13837" width="4.7109375" style="787" customWidth="1"/>
    <col min="13838" max="13838" width="15.140625" style="787" customWidth="1"/>
    <col min="13839" max="13839" width="14.7109375" style="787" customWidth="1"/>
    <col min="13840" max="13840" width="15.85546875" style="787" customWidth="1"/>
    <col min="13841" max="13841" width="32" style="787" customWidth="1"/>
    <col min="13842" max="13842" width="4" style="787" customWidth="1"/>
    <col min="13843" max="13851" width="12.5703125" style="787" customWidth="1"/>
    <col min="13852" max="14080" width="9.140625" style="787"/>
    <col min="14081" max="14081" width="6.85546875" style="787" customWidth="1"/>
    <col min="14082" max="14082" width="85.28515625" style="787" customWidth="1"/>
    <col min="14083" max="14083" width="17.85546875" style="787" customWidth="1"/>
    <col min="14084" max="14084" width="18" style="787" customWidth="1"/>
    <col min="14085" max="14085" width="17.140625" style="787" customWidth="1"/>
    <col min="14086" max="14086" width="13.7109375" style="787" customWidth="1"/>
    <col min="14087" max="14087" width="10.140625" style="787" customWidth="1"/>
    <col min="14088" max="14088" width="15.85546875" style="787" customWidth="1"/>
    <col min="14089" max="14092" width="0" style="787" hidden="1" customWidth="1"/>
    <col min="14093" max="14093" width="4.7109375" style="787" customWidth="1"/>
    <col min="14094" max="14094" width="15.140625" style="787" customWidth="1"/>
    <col min="14095" max="14095" width="14.7109375" style="787" customWidth="1"/>
    <col min="14096" max="14096" width="15.85546875" style="787" customWidth="1"/>
    <col min="14097" max="14097" width="32" style="787" customWidth="1"/>
    <col min="14098" max="14098" width="4" style="787" customWidth="1"/>
    <col min="14099" max="14107" width="12.5703125" style="787" customWidth="1"/>
    <col min="14108" max="14336" width="9.140625" style="787"/>
    <col min="14337" max="14337" width="6.85546875" style="787" customWidth="1"/>
    <col min="14338" max="14338" width="85.28515625" style="787" customWidth="1"/>
    <col min="14339" max="14339" width="17.85546875" style="787" customWidth="1"/>
    <col min="14340" max="14340" width="18" style="787" customWidth="1"/>
    <col min="14341" max="14341" width="17.140625" style="787" customWidth="1"/>
    <col min="14342" max="14342" width="13.7109375" style="787" customWidth="1"/>
    <col min="14343" max="14343" width="10.140625" style="787" customWidth="1"/>
    <col min="14344" max="14344" width="15.85546875" style="787" customWidth="1"/>
    <col min="14345" max="14348" width="0" style="787" hidden="1" customWidth="1"/>
    <col min="14349" max="14349" width="4.7109375" style="787" customWidth="1"/>
    <col min="14350" max="14350" width="15.140625" style="787" customWidth="1"/>
    <col min="14351" max="14351" width="14.7109375" style="787" customWidth="1"/>
    <col min="14352" max="14352" width="15.85546875" style="787" customWidth="1"/>
    <col min="14353" max="14353" width="32" style="787" customWidth="1"/>
    <col min="14354" max="14354" width="4" style="787" customWidth="1"/>
    <col min="14355" max="14363" width="12.5703125" style="787" customWidth="1"/>
    <col min="14364" max="14592" width="9.140625" style="787"/>
    <col min="14593" max="14593" width="6.85546875" style="787" customWidth="1"/>
    <col min="14594" max="14594" width="85.28515625" style="787" customWidth="1"/>
    <col min="14595" max="14595" width="17.85546875" style="787" customWidth="1"/>
    <col min="14596" max="14596" width="18" style="787" customWidth="1"/>
    <col min="14597" max="14597" width="17.140625" style="787" customWidth="1"/>
    <col min="14598" max="14598" width="13.7109375" style="787" customWidth="1"/>
    <col min="14599" max="14599" width="10.140625" style="787" customWidth="1"/>
    <col min="14600" max="14600" width="15.85546875" style="787" customWidth="1"/>
    <col min="14601" max="14604" width="0" style="787" hidden="1" customWidth="1"/>
    <col min="14605" max="14605" width="4.7109375" style="787" customWidth="1"/>
    <col min="14606" max="14606" width="15.140625" style="787" customWidth="1"/>
    <col min="14607" max="14607" width="14.7109375" style="787" customWidth="1"/>
    <col min="14608" max="14608" width="15.85546875" style="787" customWidth="1"/>
    <col min="14609" max="14609" width="32" style="787" customWidth="1"/>
    <col min="14610" max="14610" width="4" style="787" customWidth="1"/>
    <col min="14611" max="14619" width="12.5703125" style="787" customWidth="1"/>
    <col min="14620" max="14848" width="9.140625" style="787"/>
    <col min="14849" max="14849" width="6.85546875" style="787" customWidth="1"/>
    <col min="14850" max="14850" width="85.28515625" style="787" customWidth="1"/>
    <col min="14851" max="14851" width="17.85546875" style="787" customWidth="1"/>
    <col min="14852" max="14852" width="18" style="787" customWidth="1"/>
    <col min="14853" max="14853" width="17.140625" style="787" customWidth="1"/>
    <col min="14854" max="14854" width="13.7109375" style="787" customWidth="1"/>
    <col min="14855" max="14855" width="10.140625" style="787" customWidth="1"/>
    <col min="14856" max="14856" width="15.85546875" style="787" customWidth="1"/>
    <col min="14857" max="14860" width="0" style="787" hidden="1" customWidth="1"/>
    <col min="14861" max="14861" width="4.7109375" style="787" customWidth="1"/>
    <col min="14862" max="14862" width="15.140625" style="787" customWidth="1"/>
    <col min="14863" max="14863" width="14.7109375" style="787" customWidth="1"/>
    <col min="14864" max="14864" width="15.85546875" style="787" customWidth="1"/>
    <col min="14865" max="14865" width="32" style="787" customWidth="1"/>
    <col min="14866" max="14866" width="4" style="787" customWidth="1"/>
    <col min="14867" max="14875" width="12.5703125" style="787" customWidth="1"/>
    <col min="14876" max="15104" width="9.140625" style="787"/>
    <col min="15105" max="15105" width="6.85546875" style="787" customWidth="1"/>
    <col min="15106" max="15106" width="85.28515625" style="787" customWidth="1"/>
    <col min="15107" max="15107" width="17.85546875" style="787" customWidth="1"/>
    <col min="15108" max="15108" width="18" style="787" customWidth="1"/>
    <col min="15109" max="15109" width="17.140625" style="787" customWidth="1"/>
    <col min="15110" max="15110" width="13.7109375" style="787" customWidth="1"/>
    <col min="15111" max="15111" width="10.140625" style="787" customWidth="1"/>
    <col min="15112" max="15112" width="15.85546875" style="787" customWidth="1"/>
    <col min="15113" max="15116" width="0" style="787" hidden="1" customWidth="1"/>
    <col min="15117" max="15117" width="4.7109375" style="787" customWidth="1"/>
    <col min="15118" max="15118" width="15.140625" style="787" customWidth="1"/>
    <col min="15119" max="15119" width="14.7109375" style="787" customWidth="1"/>
    <col min="15120" max="15120" width="15.85546875" style="787" customWidth="1"/>
    <col min="15121" max="15121" width="32" style="787" customWidth="1"/>
    <col min="15122" max="15122" width="4" style="787" customWidth="1"/>
    <col min="15123" max="15131" width="12.5703125" style="787" customWidth="1"/>
    <col min="15132" max="15360" width="9.140625" style="787"/>
    <col min="15361" max="15361" width="6.85546875" style="787" customWidth="1"/>
    <col min="15362" max="15362" width="85.28515625" style="787" customWidth="1"/>
    <col min="15363" max="15363" width="17.85546875" style="787" customWidth="1"/>
    <col min="15364" max="15364" width="18" style="787" customWidth="1"/>
    <col min="15365" max="15365" width="17.140625" style="787" customWidth="1"/>
    <col min="15366" max="15366" width="13.7109375" style="787" customWidth="1"/>
    <col min="15367" max="15367" width="10.140625" style="787" customWidth="1"/>
    <col min="15368" max="15368" width="15.85546875" style="787" customWidth="1"/>
    <col min="15369" max="15372" width="0" style="787" hidden="1" customWidth="1"/>
    <col min="15373" max="15373" width="4.7109375" style="787" customWidth="1"/>
    <col min="15374" max="15374" width="15.140625" style="787" customWidth="1"/>
    <col min="15375" max="15375" width="14.7109375" style="787" customWidth="1"/>
    <col min="15376" max="15376" width="15.85546875" style="787" customWidth="1"/>
    <col min="15377" max="15377" width="32" style="787" customWidth="1"/>
    <col min="15378" max="15378" width="4" style="787" customWidth="1"/>
    <col min="15379" max="15387" width="12.5703125" style="787" customWidth="1"/>
    <col min="15388" max="15616" width="9.140625" style="787"/>
    <col min="15617" max="15617" width="6.85546875" style="787" customWidth="1"/>
    <col min="15618" max="15618" width="85.28515625" style="787" customWidth="1"/>
    <col min="15619" max="15619" width="17.85546875" style="787" customWidth="1"/>
    <col min="15620" max="15620" width="18" style="787" customWidth="1"/>
    <col min="15621" max="15621" width="17.140625" style="787" customWidth="1"/>
    <col min="15622" max="15622" width="13.7109375" style="787" customWidth="1"/>
    <col min="15623" max="15623" width="10.140625" style="787" customWidth="1"/>
    <col min="15624" max="15624" width="15.85546875" style="787" customWidth="1"/>
    <col min="15625" max="15628" width="0" style="787" hidden="1" customWidth="1"/>
    <col min="15629" max="15629" width="4.7109375" style="787" customWidth="1"/>
    <col min="15630" max="15630" width="15.140625" style="787" customWidth="1"/>
    <col min="15631" max="15631" width="14.7109375" style="787" customWidth="1"/>
    <col min="15632" max="15632" width="15.85546875" style="787" customWidth="1"/>
    <col min="15633" max="15633" width="32" style="787" customWidth="1"/>
    <col min="15634" max="15634" width="4" style="787" customWidth="1"/>
    <col min="15635" max="15643" width="12.5703125" style="787" customWidth="1"/>
    <col min="15644" max="15872" width="9.140625" style="787"/>
    <col min="15873" max="15873" width="6.85546875" style="787" customWidth="1"/>
    <col min="15874" max="15874" width="85.28515625" style="787" customWidth="1"/>
    <col min="15875" max="15875" width="17.85546875" style="787" customWidth="1"/>
    <col min="15876" max="15876" width="18" style="787" customWidth="1"/>
    <col min="15877" max="15877" width="17.140625" style="787" customWidth="1"/>
    <col min="15878" max="15878" width="13.7109375" style="787" customWidth="1"/>
    <col min="15879" max="15879" width="10.140625" style="787" customWidth="1"/>
    <col min="15880" max="15880" width="15.85546875" style="787" customWidth="1"/>
    <col min="15881" max="15884" width="0" style="787" hidden="1" customWidth="1"/>
    <col min="15885" max="15885" width="4.7109375" style="787" customWidth="1"/>
    <col min="15886" max="15886" width="15.140625" style="787" customWidth="1"/>
    <col min="15887" max="15887" width="14.7109375" style="787" customWidth="1"/>
    <col min="15888" max="15888" width="15.85546875" style="787" customWidth="1"/>
    <col min="15889" max="15889" width="32" style="787" customWidth="1"/>
    <col min="15890" max="15890" width="4" style="787" customWidth="1"/>
    <col min="15891" max="15899" width="12.5703125" style="787" customWidth="1"/>
    <col min="15900" max="16128" width="9.140625" style="787"/>
    <col min="16129" max="16129" width="6.85546875" style="787" customWidth="1"/>
    <col min="16130" max="16130" width="85.28515625" style="787" customWidth="1"/>
    <col min="16131" max="16131" width="17.85546875" style="787" customWidth="1"/>
    <col min="16132" max="16132" width="18" style="787" customWidth="1"/>
    <col min="16133" max="16133" width="17.140625" style="787" customWidth="1"/>
    <col min="16134" max="16134" width="13.7109375" style="787" customWidth="1"/>
    <col min="16135" max="16135" width="10.140625" style="787" customWidth="1"/>
    <col min="16136" max="16136" width="15.85546875" style="787" customWidth="1"/>
    <col min="16137" max="16140" width="0" style="787" hidden="1" customWidth="1"/>
    <col min="16141" max="16141" width="4.7109375" style="787" customWidth="1"/>
    <col min="16142" max="16142" width="15.140625" style="787" customWidth="1"/>
    <col min="16143" max="16143" width="14.7109375" style="787" customWidth="1"/>
    <col min="16144" max="16144" width="15.85546875" style="787" customWidth="1"/>
    <col min="16145" max="16145" width="32" style="787" customWidth="1"/>
    <col min="16146" max="16146" width="4" style="787" customWidth="1"/>
    <col min="16147" max="16155" width="12.5703125" style="787" customWidth="1"/>
    <col min="16156" max="16384" width="9.140625" style="787"/>
  </cols>
  <sheetData>
    <row r="1" spans="1:16" s="530" customFormat="1" ht="36" customHeight="1" x14ac:dyDescent="0.3">
      <c r="A1" s="986" t="s">
        <v>2495</v>
      </c>
      <c r="B1" s="986"/>
      <c r="C1" s="986"/>
      <c r="D1" s="986"/>
      <c r="E1" s="986"/>
      <c r="F1" s="986"/>
      <c r="G1" s="751"/>
      <c r="H1" s="751"/>
      <c r="I1" s="808"/>
    </row>
    <row r="2" spans="1:16" s="530" customFormat="1" ht="26.25" customHeight="1" x14ac:dyDescent="0.3">
      <c r="A2" s="986" t="s">
        <v>2060</v>
      </c>
      <c r="B2" s="986"/>
      <c r="C2" s="986"/>
      <c r="D2" s="986"/>
      <c r="E2" s="986"/>
      <c r="F2" s="986"/>
      <c r="G2" s="751"/>
      <c r="H2" s="751"/>
      <c r="I2" s="808"/>
    </row>
    <row r="3" spans="1:16" s="531" customFormat="1" ht="14.25" customHeight="1" x14ac:dyDescent="0.3">
      <c r="A3" s="515"/>
      <c r="F3" s="809"/>
      <c r="G3" s="809"/>
      <c r="H3" s="809"/>
      <c r="I3" s="810"/>
    </row>
    <row r="4" spans="1:16" s="531" customFormat="1" ht="36.75" customHeight="1" x14ac:dyDescent="0.25">
      <c r="A4" s="1122" t="s">
        <v>2061</v>
      </c>
      <c r="B4" s="1122"/>
      <c r="C4" s="1122"/>
      <c r="D4" s="1122"/>
      <c r="E4" s="1122"/>
      <c r="F4" s="1122"/>
      <c r="G4" s="811"/>
      <c r="H4" s="811"/>
      <c r="I4" s="812"/>
    </row>
    <row r="5" spans="1:16" s="531" customFormat="1" ht="27.75" customHeight="1" x14ac:dyDescent="0.25">
      <c r="A5" s="1114" t="s">
        <v>5651</v>
      </c>
      <c r="B5" s="1114"/>
      <c r="C5" s="1114"/>
      <c r="D5" s="1114"/>
      <c r="E5" s="1114"/>
      <c r="F5" s="1114"/>
      <c r="G5" s="813"/>
      <c r="H5" s="813"/>
      <c r="I5" s="806"/>
    </row>
    <row r="6" spans="1:16" s="516" customFormat="1" ht="41.25" customHeight="1" x14ac:dyDescent="0.25">
      <c r="A6" s="1036" t="s">
        <v>2</v>
      </c>
      <c r="B6" s="1123" t="s">
        <v>549</v>
      </c>
      <c r="C6" s="988" t="s">
        <v>425</v>
      </c>
      <c r="D6" s="989"/>
      <c r="E6" s="990"/>
      <c r="F6" s="814" t="s">
        <v>576</v>
      </c>
      <c r="G6" s="815"/>
      <c r="H6" s="815"/>
      <c r="I6" s="816" t="s">
        <v>577</v>
      </c>
      <c r="J6" s="516" t="s">
        <v>994</v>
      </c>
      <c r="K6" s="516" t="s">
        <v>578</v>
      </c>
      <c r="L6" s="516" t="s">
        <v>1588</v>
      </c>
      <c r="N6" s="988" t="s">
        <v>1051</v>
      </c>
      <c r="O6" s="989"/>
      <c r="P6" s="990"/>
    </row>
    <row r="7" spans="1:16" s="516" customFormat="1" ht="71.25" customHeight="1" x14ac:dyDescent="0.25">
      <c r="A7" s="1037"/>
      <c r="B7" s="1124"/>
      <c r="C7" s="749" t="s">
        <v>5373</v>
      </c>
      <c r="D7" s="749" t="s">
        <v>5414</v>
      </c>
      <c r="E7" s="749" t="s">
        <v>5350</v>
      </c>
      <c r="F7" s="817"/>
      <c r="G7" s="818"/>
      <c r="H7" s="818"/>
      <c r="I7" s="816"/>
      <c r="N7" s="749" t="s">
        <v>1096</v>
      </c>
      <c r="O7" s="749" t="s">
        <v>1097</v>
      </c>
      <c r="P7" s="749" t="s">
        <v>2062</v>
      </c>
    </row>
    <row r="8" spans="1:16" s="516" customFormat="1" x14ac:dyDescent="0.25">
      <c r="A8" s="814" t="s">
        <v>470</v>
      </c>
      <c r="B8" s="819" t="s">
        <v>2498</v>
      </c>
      <c r="C8" s="820"/>
      <c r="D8" s="814"/>
      <c r="E8" s="814"/>
      <c r="F8" s="817"/>
      <c r="G8" s="818"/>
      <c r="H8" s="818"/>
      <c r="I8" s="816"/>
      <c r="N8" s="820"/>
      <c r="O8" s="814"/>
      <c r="P8" s="814"/>
    </row>
    <row r="9" spans="1:16" s="516" customFormat="1" x14ac:dyDescent="0.25">
      <c r="A9" s="814"/>
      <c r="B9" s="819" t="s">
        <v>2499</v>
      </c>
      <c r="C9" s="820"/>
      <c r="D9" s="814"/>
      <c r="E9" s="814"/>
      <c r="F9" s="817"/>
      <c r="G9" s="818"/>
      <c r="H9" s="818"/>
      <c r="I9" s="816"/>
      <c r="N9" s="820"/>
      <c r="O9" s="814"/>
      <c r="P9" s="814"/>
    </row>
    <row r="10" spans="1:16" s="516" customFormat="1" ht="20.25" customHeight="1" x14ac:dyDescent="0.25">
      <c r="A10" s="743">
        <v>1</v>
      </c>
      <c r="B10" s="733" t="s">
        <v>2063</v>
      </c>
      <c r="C10" s="527">
        <v>37500</v>
      </c>
      <c r="D10" s="527">
        <v>37500</v>
      </c>
      <c r="E10" s="527">
        <v>90000</v>
      </c>
      <c r="F10" s="775"/>
      <c r="G10" s="592"/>
      <c r="H10" s="734">
        <f>E10*0.98</f>
        <v>88200</v>
      </c>
      <c r="I10" s="735"/>
      <c r="J10" s="516">
        <v>13.1897</v>
      </c>
      <c r="L10" s="516" t="s">
        <v>2064</v>
      </c>
      <c r="N10" s="527">
        <v>33000</v>
      </c>
      <c r="O10" s="527">
        <v>33000</v>
      </c>
      <c r="P10" s="527">
        <v>70000</v>
      </c>
    </row>
    <row r="11" spans="1:16" s="516" customFormat="1" x14ac:dyDescent="0.25">
      <c r="A11" s="732">
        <f>A10+1</f>
        <v>2</v>
      </c>
      <c r="B11" s="733" t="s">
        <v>2065</v>
      </c>
      <c r="C11" s="527"/>
      <c r="D11" s="527"/>
      <c r="E11" s="527">
        <v>150000</v>
      </c>
      <c r="F11" s="775"/>
      <c r="G11" s="592"/>
      <c r="H11" s="734">
        <f t="shared" ref="H11:H85" si="0">E11*0.98</f>
        <v>147000</v>
      </c>
      <c r="I11" s="735"/>
      <c r="N11" s="527"/>
      <c r="O11" s="527">
        <v>100000</v>
      </c>
      <c r="P11" s="527">
        <v>120000</v>
      </c>
    </row>
    <row r="12" spans="1:16" s="516" customFormat="1" x14ac:dyDescent="0.25">
      <c r="A12" s="732">
        <f t="shared" ref="A12:A72" si="1">A11+1</f>
        <v>3</v>
      </c>
      <c r="B12" s="641" t="s">
        <v>2066</v>
      </c>
      <c r="C12" s="527">
        <v>215000</v>
      </c>
      <c r="D12" s="527">
        <v>215000</v>
      </c>
      <c r="E12" s="527">
        <v>420000</v>
      </c>
      <c r="F12" s="775"/>
      <c r="G12" s="592"/>
      <c r="H12" s="734">
        <f t="shared" si="0"/>
        <v>411600</v>
      </c>
      <c r="I12" s="806" t="s">
        <v>2067</v>
      </c>
      <c r="J12" s="516" t="s">
        <v>2068</v>
      </c>
      <c r="K12" s="516" t="s">
        <v>2067</v>
      </c>
      <c r="L12" s="516" t="s">
        <v>2069</v>
      </c>
      <c r="N12" s="527">
        <v>200000</v>
      </c>
      <c r="O12" s="527">
        <v>200000</v>
      </c>
      <c r="P12" s="527">
        <v>420000</v>
      </c>
    </row>
    <row r="13" spans="1:16" s="516" customFormat="1" ht="20.25" customHeight="1" x14ac:dyDescent="0.25">
      <c r="A13" s="732">
        <f t="shared" si="1"/>
        <v>4</v>
      </c>
      <c r="B13" s="733" t="s">
        <v>2070</v>
      </c>
      <c r="C13" s="527">
        <v>189000</v>
      </c>
      <c r="D13" s="527">
        <v>189000</v>
      </c>
      <c r="E13" s="527">
        <v>189000</v>
      </c>
      <c r="F13" s="775"/>
      <c r="G13" s="592"/>
      <c r="H13" s="734">
        <f t="shared" si="0"/>
        <v>185220</v>
      </c>
      <c r="I13" s="806" t="s">
        <v>2071</v>
      </c>
      <c r="J13" s="516" t="s">
        <v>2072</v>
      </c>
      <c r="K13" s="516" t="s">
        <v>2071</v>
      </c>
      <c r="L13" s="516" t="s">
        <v>2073</v>
      </c>
      <c r="N13" s="527">
        <v>181000</v>
      </c>
      <c r="O13" s="527">
        <v>181000</v>
      </c>
      <c r="P13" s="527">
        <v>730000</v>
      </c>
    </row>
    <row r="14" spans="1:16" s="516" customFormat="1" ht="20.25" customHeight="1" x14ac:dyDescent="0.25">
      <c r="A14" s="732">
        <f t="shared" si="1"/>
        <v>5</v>
      </c>
      <c r="B14" s="733" t="s">
        <v>2074</v>
      </c>
      <c r="C14" s="527"/>
      <c r="D14" s="527"/>
      <c r="E14" s="527">
        <v>500000</v>
      </c>
      <c r="F14" s="775"/>
      <c r="G14" s="592"/>
      <c r="H14" s="734">
        <f t="shared" si="0"/>
        <v>490000</v>
      </c>
      <c r="I14" s="806"/>
      <c r="N14" s="527"/>
      <c r="O14" s="527"/>
      <c r="P14" s="527"/>
    </row>
    <row r="15" spans="1:16" s="516" customFormat="1" ht="20.25" customHeight="1" x14ac:dyDescent="0.25">
      <c r="A15" s="732">
        <f t="shared" si="1"/>
        <v>6</v>
      </c>
      <c r="B15" s="733" t="s">
        <v>2075</v>
      </c>
      <c r="C15" s="527">
        <v>569000</v>
      </c>
      <c r="D15" s="527">
        <v>569000</v>
      </c>
      <c r="E15" s="527">
        <v>840000</v>
      </c>
      <c r="F15" s="775"/>
      <c r="G15" s="592"/>
      <c r="H15" s="734">
        <f t="shared" si="0"/>
        <v>823200</v>
      </c>
      <c r="I15" s="806" t="s">
        <v>2076</v>
      </c>
      <c r="J15" s="516" t="s">
        <v>2077</v>
      </c>
      <c r="K15" s="516" t="s">
        <v>2076</v>
      </c>
      <c r="L15" s="516" t="s">
        <v>2078</v>
      </c>
      <c r="N15" s="527">
        <v>537000</v>
      </c>
      <c r="O15" s="527">
        <v>537000</v>
      </c>
      <c r="P15" s="527">
        <v>840000</v>
      </c>
    </row>
    <row r="16" spans="1:16" s="516" customFormat="1" ht="20.25" customHeight="1" x14ac:dyDescent="0.25">
      <c r="A16" s="732">
        <f t="shared" si="1"/>
        <v>7</v>
      </c>
      <c r="B16" s="641" t="s">
        <v>2079</v>
      </c>
      <c r="C16" s="527"/>
      <c r="D16" s="527"/>
      <c r="E16" s="398">
        <v>630000</v>
      </c>
      <c r="F16" s="775"/>
      <c r="G16" s="592"/>
      <c r="H16" s="734">
        <f t="shared" si="0"/>
        <v>617400</v>
      </c>
      <c r="I16" s="735"/>
      <c r="N16" s="527"/>
      <c r="O16" s="527">
        <v>392000</v>
      </c>
      <c r="P16" s="398">
        <v>630000</v>
      </c>
    </row>
    <row r="17" spans="1:16" s="516" customFormat="1" ht="36" customHeight="1" x14ac:dyDescent="0.25">
      <c r="A17" s="732">
        <f t="shared" si="1"/>
        <v>8</v>
      </c>
      <c r="B17" s="736" t="s">
        <v>4634</v>
      </c>
      <c r="C17" s="527">
        <v>408000</v>
      </c>
      <c r="D17" s="527">
        <v>408000</v>
      </c>
      <c r="E17" s="398">
        <v>730000</v>
      </c>
      <c r="F17" s="775"/>
      <c r="G17" s="592"/>
      <c r="H17" s="734">
        <f t="shared" si="0"/>
        <v>715400</v>
      </c>
      <c r="I17" s="735" t="s">
        <v>2080</v>
      </c>
      <c r="J17" s="516" t="s">
        <v>2081</v>
      </c>
      <c r="L17" s="516" t="s">
        <v>2082</v>
      </c>
      <c r="N17" s="527">
        <v>392000</v>
      </c>
      <c r="O17" s="527">
        <v>392000</v>
      </c>
      <c r="P17" s="398">
        <v>730000</v>
      </c>
    </row>
    <row r="18" spans="1:16" s="516" customFormat="1" ht="36" customHeight="1" x14ac:dyDescent="0.25">
      <c r="A18" s="732">
        <f t="shared" si="1"/>
        <v>9</v>
      </c>
      <c r="B18" s="736" t="s">
        <v>4635</v>
      </c>
      <c r="C18" s="527">
        <v>408000</v>
      </c>
      <c r="D18" s="527">
        <v>408000</v>
      </c>
      <c r="E18" s="527">
        <v>1050000</v>
      </c>
      <c r="F18" s="775"/>
      <c r="G18" s="592"/>
      <c r="H18" s="734">
        <f t="shared" si="0"/>
        <v>1029000</v>
      </c>
      <c r="I18" s="735" t="s">
        <v>2080</v>
      </c>
      <c r="J18" s="516" t="s">
        <v>2081</v>
      </c>
      <c r="L18" s="516" t="s">
        <v>2082</v>
      </c>
      <c r="N18" s="527">
        <v>392000</v>
      </c>
      <c r="O18" s="527">
        <v>392000</v>
      </c>
      <c r="P18" s="527">
        <v>1050000</v>
      </c>
    </row>
    <row r="19" spans="1:16" s="516" customFormat="1" ht="42" customHeight="1" x14ac:dyDescent="0.25">
      <c r="A19" s="732">
        <f t="shared" si="1"/>
        <v>10</v>
      </c>
      <c r="B19" s="736" t="s">
        <v>2083</v>
      </c>
      <c r="C19" s="527">
        <v>408000</v>
      </c>
      <c r="D19" s="527">
        <v>408000</v>
      </c>
      <c r="E19" s="527">
        <v>1550000</v>
      </c>
      <c r="F19" s="775"/>
      <c r="G19" s="592"/>
      <c r="H19" s="734">
        <f t="shared" si="0"/>
        <v>1519000</v>
      </c>
      <c r="I19" s="735" t="s">
        <v>2084</v>
      </c>
      <c r="J19" s="516" t="s">
        <v>2081</v>
      </c>
      <c r="L19" s="516" t="s">
        <v>2082</v>
      </c>
      <c r="N19" s="527">
        <v>392000</v>
      </c>
      <c r="O19" s="527">
        <v>392000</v>
      </c>
      <c r="P19" s="527">
        <v>1550000</v>
      </c>
    </row>
    <row r="20" spans="1:16" s="516" customFormat="1" ht="21.75" customHeight="1" x14ac:dyDescent="0.25">
      <c r="A20" s="732">
        <f t="shared" si="1"/>
        <v>11</v>
      </c>
      <c r="B20" s="641" t="s">
        <v>2085</v>
      </c>
      <c r="C20" s="527"/>
      <c r="D20" s="527"/>
      <c r="E20" s="527">
        <v>1850000</v>
      </c>
      <c r="F20" s="775"/>
      <c r="G20" s="592"/>
      <c r="H20" s="734">
        <f t="shared" si="0"/>
        <v>1813000</v>
      </c>
      <c r="I20" s="735"/>
      <c r="N20" s="527"/>
      <c r="O20" s="527">
        <v>1500000</v>
      </c>
      <c r="P20" s="527">
        <v>1850000</v>
      </c>
    </row>
    <row r="21" spans="1:16" s="516" customFormat="1" ht="21.75" customHeight="1" x14ac:dyDescent="0.25">
      <c r="A21" s="732">
        <f t="shared" si="1"/>
        <v>12</v>
      </c>
      <c r="B21" s="641" t="s">
        <v>2086</v>
      </c>
      <c r="C21" s="527"/>
      <c r="D21" s="527"/>
      <c r="E21" s="527">
        <v>2600000</v>
      </c>
      <c r="F21" s="775"/>
      <c r="G21" s="592"/>
      <c r="H21" s="734">
        <f t="shared" si="0"/>
        <v>2548000</v>
      </c>
      <c r="I21" s="735"/>
      <c r="N21" s="527"/>
      <c r="O21" s="527">
        <v>2000000</v>
      </c>
      <c r="P21" s="527">
        <v>2600000</v>
      </c>
    </row>
    <row r="22" spans="1:16" s="516" customFormat="1" x14ac:dyDescent="0.25">
      <c r="A22" s="732">
        <f t="shared" si="1"/>
        <v>13</v>
      </c>
      <c r="B22" s="733" t="s">
        <v>2087</v>
      </c>
      <c r="C22" s="527">
        <v>355000</v>
      </c>
      <c r="D22" s="527">
        <v>355000</v>
      </c>
      <c r="E22" s="527">
        <v>520000</v>
      </c>
      <c r="F22" s="775"/>
      <c r="G22" s="592"/>
      <c r="H22" s="734">
        <f t="shared" si="0"/>
        <v>509600</v>
      </c>
      <c r="I22" s="806" t="s">
        <v>2088</v>
      </c>
      <c r="J22" s="516" t="s">
        <v>2089</v>
      </c>
      <c r="K22" s="516" t="s">
        <v>2088</v>
      </c>
      <c r="L22" s="516" t="s">
        <v>2090</v>
      </c>
      <c r="N22" s="527">
        <v>340000</v>
      </c>
      <c r="O22" s="527">
        <v>340000</v>
      </c>
      <c r="P22" s="527">
        <v>520000</v>
      </c>
    </row>
    <row r="23" spans="1:16" s="822" customFormat="1" ht="51.75" customHeight="1" x14ac:dyDescent="0.25">
      <c r="A23" s="732">
        <f t="shared" si="1"/>
        <v>14</v>
      </c>
      <c r="B23" s="736" t="s">
        <v>2091</v>
      </c>
      <c r="C23" s="821">
        <v>628000</v>
      </c>
      <c r="D23" s="821">
        <v>628000</v>
      </c>
      <c r="E23" s="823" t="s">
        <v>2496</v>
      </c>
      <c r="F23" s="775"/>
      <c r="G23" s="592"/>
      <c r="H23" s="734" t="e">
        <f t="shared" si="0"/>
        <v>#VALUE!</v>
      </c>
      <c r="I23" s="735" t="s">
        <v>2093</v>
      </c>
      <c r="J23" s="822" t="s">
        <v>2094</v>
      </c>
      <c r="L23" s="822" t="s">
        <v>2095</v>
      </c>
      <c r="N23" s="821">
        <v>574000</v>
      </c>
      <c r="O23" s="821">
        <v>574000</v>
      </c>
      <c r="P23" s="823" t="s">
        <v>2092</v>
      </c>
    </row>
    <row r="24" spans="1:16" s="516" customFormat="1" ht="37.5" customHeight="1" x14ac:dyDescent="0.25">
      <c r="A24" s="732">
        <f t="shared" si="1"/>
        <v>15</v>
      </c>
      <c r="B24" s="736" t="s">
        <v>2096</v>
      </c>
      <c r="C24" s="527">
        <v>1193000</v>
      </c>
      <c r="D24" s="527">
        <v>1193000</v>
      </c>
      <c r="E24" s="527">
        <v>1200000</v>
      </c>
      <c r="F24" s="775"/>
      <c r="G24" s="592">
        <f>H24-D24</f>
        <v>-17000</v>
      </c>
      <c r="H24" s="734">
        <f t="shared" si="0"/>
        <v>1176000</v>
      </c>
      <c r="I24" s="735" t="s">
        <v>2097</v>
      </c>
      <c r="J24" s="516" t="s">
        <v>2098</v>
      </c>
      <c r="L24" s="516" t="s">
        <v>2099</v>
      </c>
      <c r="N24" s="527">
        <v>1139000</v>
      </c>
      <c r="O24" s="527">
        <v>1139000</v>
      </c>
      <c r="P24" s="527">
        <v>1152000</v>
      </c>
    </row>
    <row r="25" spans="1:16" s="516" customFormat="1" ht="20.25" customHeight="1" x14ac:dyDescent="0.25">
      <c r="A25" s="732">
        <f t="shared" si="1"/>
        <v>16</v>
      </c>
      <c r="B25" s="641" t="s">
        <v>2100</v>
      </c>
      <c r="C25" s="527" t="s">
        <v>5274</v>
      </c>
      <c r="D25" s="527"/>
      <c r="E25" s="527">
        <v>300000</v>
      </c>
      <c r="F25" s="775"/>
      <c r="G25" s="592">
        <f t="shared" ref="G25:G98" si="2">H25-D25</f>
        <v>294000</v>
      </c>
      <c r="H25" s="734">
        <f t="shared" si="0"/>
        <v>294000</v>
      </c>
      <c r="I25" s="735"/>
      <c r="J25" s="516" t="s">
        <v>2101</v>
      </c>
      <c r="L25" s="516" t="s">
        <v>2102</v>
      </c>
      <c r="N25" s="527"/>
      <c r="O25" s="527">
        <v>210000</v>
      </c>
      <c r="P25" s="527">
        <v>210000</v>
      </c>
    </row>
    <row r="26" spans="1:16" s="516" customFormat="1" ht="20.25" customHeight="1" x14ac:dyDescent="0.25">
      <c r="A26" s="732">
        <f t="shared" si="1"/>
        <v>17</v>
      </c>
      <c r="B26" s="641" t="s">
        <v>2103</v>
      </c>
      <c r="C26" s="527"/>
      <c r="D26" s="527"/>
      <c r="E26" s="527">
        <v>300000</v>
      </c>
      <c r="F26" s="775"/>
      <c r="G26" s="592">
        <f t="shared" si="2"/>
        <v>294000</v>
      </c>
      <c r="H26" s="734">
        <f t="shared" si="0"/>
        <v>294000</v>
      </c>
      <c r="I26" s="735"/>
      <c r="N26" s="527"/>
      <c r="O26" s="527">
        <v>210000</v>
      </c>
      <c r="P26" s="527">
        <v>300000</v>
      </c>
    </row>
    <row r="27" spans="1:16" s="516" customFormat="1" ht="20.25" customHeight="1" x14ac:dyDescent="0.25">
      <c r="A27" s="732">
        <f t="shared" si="1"/>
        <v>18</v>
      </c>
      <c r="B27" s="641" t="s">
        <v>2104</v>
      </c>
      <c r="C27" s="527"/>
      <c r="D27" s="527"/>
      <c r="E27" s="527">
        <v>400000</v>
      </c>
      <c r="F27" s="775"/>
      <c r="G27" s="592">
        <f t="shared" si="2"/>
        <v>392000</v>
      </c>
      <c r="H27" s="734">
        <f t="shared" si="0"/>
        <v>392000</v>
      </c>
      <c r="I27" s="735"/>
      <c r="N27" s="527"/>
      <c r="O27" s="527">
        <v>210000</v>
      </c>
      <c r="P27" s="527">
        <v>300000</v>
      </c>
    </row>
    <row r="28" spans="1:16" s="516" customFormat="1" ht="20.25" customHeight="1" x14ac:dyDescent="0.25">
      <c r="A28" s="732">
        <f t="shared" si="1"/>
        <v>19</v>
      </c>
      <c r="B28" s="641" t="s">
        <v>4681</v>
      </c>
      <c r="C28" s="527">
        <v>931000</v>
      </c>
      <c r="D28" s="527">
        <v>931000</v>
      </c>
      <c r="E28" s="527">
        <v>1000000</v>
      </c>
      <c r="F28" s="775"/>
      <c r="G28" s="592">
        <f t="shared" si="2"/>
        <v>49000</v>
      </c>
      <c r="H28" s="734">
        <f t="shared" si="0"/>
        <v>980000</v>
      </c>
      <c r="I28" s="735" t="s">
        <v>2105</v>
      </c>
      <c r="J28" s="516" t="s">
        <v>2106</v>
      </c>
      <c r="L28" s="516" t="s">
        <v>2107</v>
      </c>
      <c r="N28" s="527">
        <v>799000</v>
      </c>
      <c r="O28" s="527">
        <v>799000</v>
      </c>
      <c r="P28" s="527">
        <v>800000</v>
      </c>
    </row>
    <row r="29" spans="1:16" s="516" customFormat="1" ht="20.25" customHeight="1" x14ac:dyDescent="0.25">
      <c r="A29" s="732">
        <f t="shared" si="1"/>
        <v>20</v>
      </c>
      <c r="B29" s="641" t="s">
        <v>2108</v>
      </c>
      <c r="C29" s="527"/>
      <c r="D29" s="527"/>
      <c r="E29" s="527">
        <v>1000000</v>
      </c>
      <c r="F29" s="775"/>
      <c r="G29" s="592">
        <f t="shared" si="2"/>
        <v>980000</v>
      </c>
      <c r="H29" s="734">
        <f t="shared" si="0"/>
        <v>980000</v>
      </c>
      <c r="I29" s="735"/>
      <c r="N29" s="527"/>
      <c r="O29" s="527">
        <v>400000</v>
      </c>
      <c r="P29" s="527">
        <v>520000</v>
      </c>
    </row>
    <row r="30" spans="1:16" s="516" customFormat="1" ht="20.25" customHeight="1" x14ac:dyDescent="0.25">
      <c r="A30" s="732">
        <f t="shared" si="1"/>
        <v>21</v>
      </c>
      <c r="B30" s="733" t="s">
        <v>2109</v>
      </c>
      <c r="C30" s="527">
        <v>875000</v>
      </c>
      <c r="D30" s="527">
        <v>875000</v>
      </c>
      <c r="E30" s="527">
        <v>1000000</v>
      </c>
      <c r="F30" s="775"/>
      <c r="G30" s="592">
        <f t="shared" si="2"/>
        <v>105000</v>
      </c>
      <c r="H30" s="734">
        <f t="shared" si="0"/>
        <v>980000</v>
      </c>
      <c r="I30" s="735" t="s">
        <v>2110</v>
      </c>
      <c r="J30" s="516" t="s">
        <v>2111</v>
      </c>
      <c r="L30" s="516" t="s">
        <v>2112</v>
      </c>
      <c r="N30" s="527">
        <v>817000</v>
      </c>
      <c r="O30" s="527">
        <v>817000</v>
      </c>
      <c r="P30" s="527">
        <v>820000</v>
      </c>
    </row>
    <row r="31" spans="1:16" s="516" customFormat="1" ht="20.25" customHeight="1" x14ac:dyDescent="0.25">
      <c r="A31" s="732">
        <f t="shared" si="1"/>
        <v>22</v>
      </c>
      <c r="B31" s="733" t="s">
        <v>4683</v>
      </c>
      <c r="C31" s="527">
        <v>1309000</v>
      </c>
      <c r="D31" s="527">
        <v>1309000</v>
      </c>
      <c r="E31" s="398">
        <v>1309000</v>
      </c>
      <c r="F31" s="775"/>
      <c r="G31" s="592">
        <f t="shared" si="2"/>
        <v>-26180</v>
      </c>
      <c r="H31" s="734">
        <f t="shared" si="0"/>
        <v>1282820</v>
      </c>
      <c r="I31" s="735" t="s">
        <v>2113</v>
      </c>
      <c r="J31" s="516" t="s">
        <v>2114</v>
      </c>
      <c r="L31" s="516" t="s">
        <v>2115</v>
      </c>
      <c r="N31" s="527">
        <v>1263000</v>
      </c>
      <c r="O31" s="527">
        <v>1263000</v>
      </c>
      <c r="P31" s="398">
        <v>1300000</v>
      </c>
    </row>
    <row r="32" spans="1:16" s="516" customFormat="1" ht="20.25" customHeight="1" x14ac:dyDescent="0.25">
      <c r="A32" s="732">
        <f t="shared" si="1"/>
        <v>23</v>
      </c>
      <c r="B32" s="733" t="s">
        <v>4685</v>
      </c>
      <c r="C32" s="527">
        <v>1019000</v>
      </c>
      <c r="D32" s="527">
        <v>1019000</v>
      </c>
      <c r="E32" s="398">
        <v>1050000</v>
      </c>
      <c r="F32" s="775"/>
      <c r="G32" s="592">
        <f t="shared" si="2"/>
        <v>10000</v>
      </c>
      <c r="H32" s="734">
        <f t="shared" si="0"/>
        <v>1029000</v>
      </c>
      <c r="I32" s="735" t="s">
        <v>2116</v>
      </c>
      <c r="J32" s="516" t="s">
        <v>2117</v>
      </c>
      <c r="L32" s="516" t="s">
        <v>2118</v>
      </c>
      <c r="N32" s="527">
        <v>973000</v>
      </c>
      <c r="O32" s="527">
        <v>973000</v>
      </c>
      <c r="P32" s="398">
        <v>990000</v>
      </c>
    </row>
    <row r="33" spans="1:16" s="516" customFormat="1" ht="20.25" customHeight="1" x14ac:dyDescent="0.25">
      <c r="A33" s="732">
        <f t="shared" si="1"/>
        <v>24</v>
      </c>
      <c r="B33" s="641" t="s">
        <v>2119</v>
      </c>
      <c r="C33" s="527">
        <v>63900</v>
      </c>
      <c r="D33" s="527">
        <v>63900</v>
      </c>
      <c r="E33" s="398">
        <v>300000</v>
      </c>
      <c r="F33" s="775"/>
      <c r="G33" s="592">
        <f t="shared" si="2"/>
        <v>230100</v>
      </c>
      <c r="H33" s="734">
        <f t="shared" si="0"/>
        <v>294000</v>
      </c>
      <c r="I33" s="806" t="s">
        <v>2120</v>
      </c>
      <c r="J33" s="516" t="s">
        <v>2121</v>
      </c>
      <c r="K33" s="516" t="s">
        <v>2120</v>
      </c>
      <c r="L33" s="516" t="s">
        <v>2122</v>
      </c>
      <c r="N33" s="527">
        <v>60700</v>
      </c>
      <c r="O33" s="527">
        <v>60700</v>
      </c>
      <c r="P33" s="398">
        <v>150000</v>
      </c>
    </row>
    <row r="34" spans="1:16" s="516" customFormat="1" ht="20.25" customHeight="1" x14ac:dyDescent="0.25">
      <c r="A34" s="732">
        <f t="shared" si="1"/>
        <v>25</v>
      </c>
      <c r="B34" s="733" t="s">
        <v>2123</v>
      </c>
      <c r="C34" s="527">
        <v>406000</v>
      </c>
      <c r="D34" s="527">
        <v>406000</v>
      </c>
      <c r="E34" s="527">
        <v>500000</v>
      </c>
      <c r="F34" s="775"/>
      <c r="G34" s="592">
        <f t="shared" si="2"/>
        <v>84000</v>
      </c>
      <c r="H34" s="734">
        <f t="shared" si="0"/>
        <v>490000</v>
      </c>
      <c r="I34" s="806" t="s">
        <v>2124</v>
      </c>
      <c r="J34" s="516" t="s">
        <v>2125</v>
      </c>
      <c r="K34" s="516" t="s">
        <v>2124</v>
      </c>
      <c r="L34" s="516" t="s">
        <v>2126</v>
      </c>
      <c r="N34" s="527">
        <v>383000</v>
      </c>
      <c r="O34" s="527">
        <v>383000</v>
      </c>
      <c r="P34" s="527">
        <v>388000</v>
      </c>
    </row>
    <row r="35" spans="1:16" s="516" customFormat="1" ht="20.25" customHeight="1" x14ac:dyDescent="0.25">
      <c r="A35" s="732">
        <f t="shared" si="1"/>
        <v>26</v>
      </c>
      <c r="B35" s="733" t="s">
        <v>2127</v>
      </c>
      <c r="C35" s="527">
        <v>170000</v>
      </c>
      <c r="D35" s="527">
        <v>170000</v>
      </c>
      <c r="E35" s="398">
        <v>1000000</v>
      </c>
      <c r="F35" s="775"/>
      <c r="G35" s="592">
        <f t="shared" si="2"/>
        <v>810000</v>
      </c>
      <c r="H35" s="734">
        <f t="shared" si="0"/>
        <v>980000</v>
      </c>
      <c r="I35" s="806" t="s">
        <v>2128</v>
      </c>
      <c r="J35" s="516" t="s">
        <v>2129</v>
      </c>
      <c r="K35" s="516" t="s">
        <v>2128</v>
      </c>
      <c r="L35" s="516" t="s">
        <v>2130</v>
      </c>
      <c r="N35" s="527">
        <v>155000</v>
      </c>
      <c r="O35" s="527">
        <v>155000</v>
      </c>
      <c r="P35" s="398">
        <v>700000</v>
      </c>
    </row>
    <row r="36" spans="1:16" s="516" customFormat="1" ht="20.25" customHeight="1" x14ac:dyDescent="0.25">
      <c r="A36" s="732">
        <f t="shared" si="1"/>
        <v>27</v>
      </c>
      <c r="B36" s="733" t="s">
        <v>5700</v>
      </c>
      <c r="C36" s="527"/>
      <c r="D36" s="398">
        <v>4494000</v>
      </c>
      <c r="E36" s="398"/>
      <c r="F36" s="775"/>
      <c r="G36" s="592">
        <f t="shared" si="2"/>
        <v>-4494000</v>
      </c>
      <c r="H36" s="734">
        <f t="shared" si="0"/>
        <v>0</v>
      </c>
      <c r="I36" s="735" t="s">
        <v>2132</v>
      </c>
      <c r="L36" s="516" t="s">
        <v>2133</v>
      </c>
      <c r="N36" s="527"/>
      <c r="O36" s="398">
        <v>4362000</v>
      </c>
      <c r="P36" s="398">
        <v>4394000</v>
      </c>
    </row>
    <row r="37" spans="1:16" s="516" customFormat="1" ht="20.25" customHeight="1" x14ac:dyDescent="0.25">
      <c r="A37" s="732">
        <f t="shared" si="1"/>
        <v>28</v>
      </c>
      <c r="B37" s="733" t="s">
        <v>2134</v>
      </c>
      <c r="C37" s="527">
        <v>393000</v>
      </c>
      <c r="D37" s="527">
        <v>393000</v>
      </c>
      <c r="E37" s="527">
        <v>400000</v>
      </c>
      <c r="F37" s="775"/>
      <c r="G37" s="592">
        <f t="shared" si="2"/>
        <v>-1000</v>
      </c>
      <c r="H37" s="734">
        <f t="shared" si="0"/>
        <v>392000</v>
      </c>
      <c r="I37" s="735" t="s">
        <v>2135</v>
      </c>
      <c r="J37" s="516" t="s">
        <v>2136</v>
      </c>
      <c r="L37" s="516" t="s">
        <v>2137</v>
      </c>
      <c r="N37" s="527">
        <v>378000</v>
      </c>
      <c r="O37" s="527">
        <v>378000</v>
      </c>
      <c r="P37" s="527">
        <v>382000</v>
      </c>
    </row>
    <row r="38" spans="1:16" s="516" customFormat="1" ht="20.25" customHeight="1" x14ac:dyDescent="0.25">
      <c r="A38" s="732">
        <f t="shared" si="1"/>
        <v>29</v>
      </c>
      <c r="B38" s="733" t="s">
        <v>745</v>
      </c>
      <c r="C38" s="527">
        <v>35600</v>
      </c>
      <c r="D38" s="527">
        <v>35600</v>
      </c>
      <c r="E38" s="527">
        <v>50000</v>
      </c>
      <c r="F38" s="775"/>
      <c r="G38" s="592">
        <f t="shared" si="2"/>
        <v>13400</v>
      </c>
      <c r="H38" s="734">
        <f t="shared" si="0"/>
        <v>49000</v>
      </c>
      <c r="I38" s="824" t="s">
        <v>748</v>
      </c>
      <c r="J38" s="804" t="s">
        <v>749</v>
      </c>
      <c r="K38" s="822" t="s">
        <v>748</v>
      </c>
      <c r="L38" s="825" t="s">
        <v>1166</v>
      </c>
      <c r="M38" s="825"/>
      <c r="N38" s="527">
        <v>32000</v>
      </c>
      <c r="O38" s="527">
        <v>32000</v>
      </c>
      <c r="P38" s="527">
        <v>32900</v>
      </c>
    </row>
    <row r="39" spans="1:16" s="516" customFormat="1" ht="20.25" customHeight="1" x14ac:dyDescent="0.25">
      <c r="A39" s="732">
        <f t="shared" si="1"/>
        <v>30</v>
      </c>
      <c r="B39" s="733" t="s">
        <v>751</v>
      </c>
      <c r="C39" s="527"/>
      <c r="D39" s="398">
        <v>35000</v>
      </c>
      <c r="E39" s="398">
        <v>50000</v>
      </c>
      <c r="F39" s="775"/>
      <c r="G39" s="592">
        <f t="shared" si="2"/>
        <v>14000</v>
      </c>
      <c r="H39" s="734">
        <f t="shared" si="0"/>
        <v>49000</v>
      </c>
      <c r="I39" s="735"/>
      <c r="J39" s="826"/>
      <c r="K39" s="822"/>
      <c r="L39" s="825"/>
      <c r="M39" s="825"/>
      <c r="N39" s="527"/>
      <c r="O39" s="398">
        <v>35000</v>
      </c>
      <c r="P39" s="398">
        <v>35000</v>
      </c>
    </row>
    <row r="40" spans="1:16" s="516" customFormat="1" ht="21" customHeight="1" x14ac:dyDescent="0.3">
      <c r="A40" s="732">
        <f t="shared" si="1"/>
        <v>31</v>
      </c>
      <c r="B40" s="736" t="s">
        <v>5223</v>
      </c>
      <c r="C40" s="527">
        <v>60000</v>
      </c>
      <c r="D40" s="527">
        <v>60000</v>
      </c>
      <c r="E40" s="641"/>
      <c r="F40" s="737"/>
      <c r="G40" s="592">
        <f t="shared" si="2"/>
        <v>-60000</v>
      </c>
      <c r="H40" s="734">
        <f t="shared" si="0"/>
        <v>0</v>
      </c>
      <c r="I40" s="738" t="s">
        <v>754</v>
      </c>
      <c r="J40" s="739" t="s">
        <v>5213</v>
      </c>
      <c r="K40" s="740" t="s">
        <v>754</v>
      </c>
      <c r="L40" s="515" t="s">
        <v>1998</v>
      </c>
      <c r="M40" s="515"/>
      <c r="N40" s="527">
        <v>56800</v>
      </c>
      <c r="O40" s="527">
        <v>56800</v>
      </c>
      <c r="P40" s="641"/>
    </row>
    <row r="41" spans="1:16" s="516" customFormat="1" ht="21" customHeight="1" x14ac:dyDescent="0.3">
      <c r="A41" s="732">
        <f t="shared" si="1"/>
        <v>32</v>
      </c>
      <c r="B41" s="736" t="s">
        <v>5224</v>
      </c>
      <c r="C41" s="527">
        <v>85000</v>
      </c>
      <c r="D41" s="527">
        <v>85000</v>
      </c>
      <c r="E41" s="641"/>
      <c r="F41" s="737"/>
      <c r="G41" s="592">
        <f t="shared" si="2"/>
        <v>-85000</v>
      </c>
      <c r="H41" s="734">
        <f t="shared" si="0"/>
        <v>0</v>
      </c>
      <c r="I41" s="738" t="s">
        <v>757</v>
      </c>
      <c r="J41" s="739" t="s">
        <v>5214</v>
      </c>
      <c r="K41" s="740" t="s">
        <v>757</v>
      </c>
      <c r="L41" s="515" t="s">
        <v>2138</v>
      </c>
      <c r="M41" s="515"/>
      <c r="N41" s="527">
        <v>81600</v>
      </c>
      <c r="O41" s="527">
        <v>81600</v>
      </c>
      <c r="P41" s="641"/>
    </row>
    <row r="42" spans="1:16" s="516" customFormat="1" ht="21" customHeight="1" x14ac:dyDescent="0.3">
      <c r="A42" s="732">
        <f t="shared" si="1"/>
        <v>33</v>
      </c>
      <c r="B42" s="736" t="s">
        <v>5225</v>
      </c>
      <c r="C42" s="527">
        <v>115000</v>
      </c>
      <c r="D42" s="527">
        <v>115000</v>
      </c>
      <c r="E42" s="527"/>
      <c r="F42" s="737"/>
      <c r="G42" s="592">
        <f t="shared" si="2"/>
        <v>-115000</v>
      </c>
      <c r="H42" s="734">
        <f t="shared" si="0"/>
        <v>0</v>
      </c>
      <c r="I42" s="738" t="s">
        <v>757</v>
      </c>
      <c r="J42" s="739" t="s">
        <v>5215</v>
      </c>
      <c r="K42" s="740" t="s">
        <v>757</v>
      </c>
      <c r="L42" s="515" t="s">
        <v>2139</v>
      </c>
      <c r="M42" s="515"/>
      <c r="N42" s="527">
        <v>111000</v>
      </c>
      <c r="O42" s="527">
        <v>111000</v>
      </c>
      <c r="P42" s="527"/>
    </row>
    <row r="43" spans="1:16" s="516" customFormat="1" x14ac:dyDescent="0.3">
      <c r="A43" s="732">
        <f t="shared" si="1"/>
        <v>34</v>
      </c>
      <c r="B43" s="736" t="s">
        <v>5226</v>
      </c>
      <c r="C43" s="527">
        <v>139000</v>
      </c>
      <c r="D43" s="527">
        <v>139000</v>
      </c>
      <c r="E43" s="527"/>
      <c r="F43" s="737"/>
      <c r="G43" s="592">
        <f t="shared" si="2"/>
        <v>-139000</v>
      </c>
      <c r="H43" s="734">
        <f t="shared" si="0"/>
        <v>0</v>
      </c>
      <c r="I43" s="738" t="s">
        <v>762</v>
      </c>
      <c r="J43" s="739" t="s">
        <v>5216</v>
      </c>
      <c r="K43" s="740" t="s">
        <v>762</v>
      </c>
      <c r="L43" s="515" t="s">
        <v>2140</v>
      </c>
      <c r="M43" s="515"/>
      <c r="N43" s="527">
        <v>132000</v>
      </c>
      <c r="O43" s="527">
        <v>132000</v>
      </c>
      <c r="P43" s="527"/>
    </row>
    <row r="44" spans="1:16" s="516" customFormat="1" ht="37.5" x14ac:dyDescent="0.3">
      <c r="A44" s="732">
        <f t="shared" si="1"/>
        <v>35</v>
      </c>
      <c r="B44" s="736" t="s">
        <v>5227</v>
      </c>
      <c r="C44" s="527">
        <v>184000</v>
      </c>
      <c r="D44" s="527">
        <v>184000</v>
      </c>
      <c r="E44" s="527"/>
      <c r="F44" s="737"/>
      <c r="G44" s="592">
        <f t="shared" si="2"/>
        <v>-184000</v>
      </c>
      <c r="H44" s="734">
        <f t="shared" si="0"/>
        <v>0</v>
      </c>
      <c r="I44" s="738" t="s">
        <v>765</v>
      </c>
      <c r="J44" s="739" t="s">
        <v>5217</v>
      </c>
      <c r="K44" s="740" t="s">
        <v>765</v>
      </c>
      <c r="L44" s="515" t="s">
        <v>2141</v>
      </c>
      <c r="M44" s="515"/>
      <c r="N44" s="527">
        <v>177000</v>
      </c>
      <c r="O44" s="527">
        <v>177000</v>
      </c>
      <c r="P44" s="527"/>
    </row>
    <row r="45" spans="1:16" s="516" customFormat="1" ht="37.5" x14ac:dyDescent="0.3">
      <c r="A45" s="732">
        <f t="shared" si="1"/>
        <v>36</v>
      </c>
      <c r="B45" s="736" t="s">
        <v>5228</v>
      </c>
      <c r="C45" s="527">
        <v>253000</v>
      </c>
      <c r="D45" s="527">
        <v>253000</v>
      </c>
      <c r="E45" s="527"/>
      <c r="F45" s="737"/>
      <c r="G45" s="592">
        <f t="shared" si="2"/>
        <v>-253000</v>
      </c>
      <c r="H45" s="734">
        <f t="shared" si="0"/>
        <v>0</v>
      </c>
      <c r="I45" s="738" t="s">
        <v>768</v>
      </c>
      <c r="J45" s="739" t="s">
        <v>5218</v>
      </c>
      <c r="K45" s="740" t="s">
        <v>768</v>
      </c>
      <c r="L45" s="515" t="s">
        <v>2142</v>
      </c>
      <c r="M45" s="515"/>
      <c r="N45" s="527">
        <v>236000</v>
      </c>
      <c r="O45" s="527">
        <v>236000</v>
      </c>
      <c r="P45" s="527"/>
    </row>
    <row r="46" spans="1:16" s="516" customFormat="1" ht="42" customHeight="1" x14ac:dyDescent="0.3">
      <c r="A46" s="732">
        <f t="shared" si="1"/>
        <v>37</v>
      </c>
      <c r="B46" s="736" t="s">
        <v>5229</v>
      </c>
      <c r="C46" s="527">
        <v>184000</v>
      </c>
      <c r="D46" s="527">
        <v>184000</v>
      </c>
      <c r="E46" s="527">
        <v>220000</v>
      </c>
      <c r="F46" s="737"/>
      <c r="G46" s="592"/>
      <c r="H46" s="734"/>
      <c r="I46" s="738"/>
      <c r="J46" s="739" t="s">
        <v>5230</v>
      </c>
      <c r="K46" s="740"/>
      <c r="L46" s="515"/>
      <c r="M46" s="515"/>
      <c r="N46" s="527"/>
      <c r="O46" s="527"/>
      <c r="P46" s="527"/>
    </row>
    <row r="47" spans="1:16" s="516" customFormat="1" ht="20.25" customHeight="1" x14ac:dyDescent="0.25">
      <c r="A47" s="732">
        <f t="shared" si="1"/>
        <v>38</v>
      </c>
      <c r="B47" s="733" t="s">
        <v>2143</v>
      </c>
      <c r="C47" s="527">
        <v>758000</v>
      </c>
      <c r="D47" s="527">
        <v>758000</v>
      </c>
      <c r="E47" s="527">
        <v>758000</v>
      </c>
      <c r="F47" s="775"/>
      <c r="G47" s="592">
        <f t="shared" si="2"/>
        <v>-15160</v>
      </c>
      <c r="H47" s="734">
        <f t="shared" si="0"/>
        <v>742840</v>
      </c>
      <c r="I47" s="735" t="s">
        <v>2144</v>
      </c>
      <c r="J47" s="516" t="s">
        <v>2145</v>
      </c>
      <c r="L47" s="516" t="s">
        <v>2146</v>
      </c>
      <c r="N47" s="527">
        <v>658000</v>
      </c>
      <c r="O47" s="527">
        <v>658000</v>
      </c>
      <c r="P47" s="527">
        <v>682000</v>
      </c>
    </row>
    <row r="48" spans="1:16" s="516" customFormat="1" ht="20.25" customHeight="1" x14ac:dyDescent="0.25">
      <c r="A48" s="732">
        <f t="shared" si="1"/>
        <v>39</v>
      </c>
      <c r="B48" s="733" t="s">
        <v>2147</v>
      </c>
      <c r="C48" s="527">
        <v>230000</v>
      </c>
      <c r="D48" s="527">
        <v>230000</v>
      </c>
      <c r="E48" s="398">
        <v>420000</v>
      </c>
      <c r="F48" s="775"/>
      <c r="G48" s="592">
        <f t="shared" si="2"/>
        <v>181600</v>
      </c>
      <c r="H48" s="734">
        <f t="shared" si="0"/>
        <v>411600</v>
      </c>
      <c r="I48" s="806" t="s">
        <v>2148</v>
      </c>
      <c r="J48" s="516" t="s">
        <v>2149</v>
      </c>
      <c r="K48" s="516" t="s">
        <v>2148</v>
      </c>
      <c r="L48" s="516" t="s">
        <v>2150</v>
      </c>
      <c r="N48" s="527">
        <v>215000</v>
      </c>
      <c r="O48" s="527">
        <v>215000</v>
      </c>
      <c r="P48" s="398">
        <v>420000</v>
      </c>
    </row>
    <row r="49" spans="1:16" s="516" customFormat="1" ht="20.25" customHeight="1" x14ac:dyDescent="0.25">
      <c r="A49" s="732">
        <f t="shared" si="1"/>
        <v>40</v>
      </c>
      <c r="B49" s="641" t="s">
        <v>2151</v>
      </c>
      <c r="C49" s="527"/>
      <c r="D49" s="398"/>
      <c r="E49" s="398">
        <v>262000</v>
      </c>
      <c r="F49" s="775"/>
      <c r="G49" s="592">
        <f t="shared" si="2"/>
        <v>256760</v>
      </c>
      <c r="H49" s="734">
        <f t="shared" si="0"/>
        <v>256760</v>
      </c>
      <c r="I49" s="735"/>
      <c r="N49" s="527"/>
      <c r="O49" s="398">
        <v>200000</v>
      </c>
      <c r="P49" s="398">
        <v>262000</v>
      </c>
    </row>
    <row r="50" spans="1:16" s="516" customFormat="1" ht="20.25" customHeight="1" x14ac:dyDescent="0.25">
      <c r="A50" s="732">
        <f t="shared" si="1"/>
        <v>41</v>
      </c>
      <c r="B50" s="733" t="s">
        <v>2152</v>
      </c>
      <c r="C50" s="527"/>
      <c r="D50" s="398"/>
      <c r="E50" s="398">
        <v>300000</v>
      </c>
      <c r="F50" s="775"/>
      <c r="G50" s="592">
        <f t="shared" si="2"/>
        <v>294000</v>
      </c>
      <c r="H50" s="734">
        <f t="shared" si="0"/>
        <v>294000</v>
      </c>
      <c r="I50" s="735"/>
      <c r="N50" s="527"/>
      <c r="O50" s="398">
        <v>200000</v>
      </c>
      <c r="P50" s="398">
        <v>300000</v>
      </c>
    </row>
    <row r="51" spans="1:16" s="516" customFormat="1" ht="20.25" customHeight="1" x14ac:dyDescent="0.25">
      <c r="A51" s="732">
        <f t="shared" si="1"/>
        <v>42</v>
      </c>
      <c r="B51" s="733" t="s">
        <v>2153</v>
      </c>
      <c r="C51" s="527"/>
      <c r="D51" s="398"/>
      <c r="E51" s="398">
        <v>500000</v>
      </c>
      <c r="F51" s="775"/>
      <c r="G51" s="592">
        <f t="shared" si="2"/>
        <v>490000</v>
      </c>
      <c r="H51" s="734">
        <f t="shared" si="0"/>
        <v>490000</v>
      </c>
      <c r="I51" s="735"/>
      <c r="N51" s="527"/>
      <c r="O51" s="398">
        <v>400000</v>
      </c>
      <c r="P51" s="398">
        <v>500000</v>
      </c>
    </row>
    <row r="52" spans="1:16" s="516" customFormat="1" ht="20.25" customHeight="1" x14ac:dyDescent="0.25">
      <c r="A52" s="732">
        <f t="shared" si="1"/>
        <v>43</v>
      </c>
      <c r="B52" s="733" t="s">
        <v>2154</v>
      </c>
      <c r="C52" s="527">
        <v>1581000</v>
      </c>
      <c r="D52" s="527">
        <v>1581000</v>
      </c>
      <c r="E52" s="398">
        <v>2100000</v>
      </c>
      <c r="F52" s="775"/>
      <c r="G52" s="592">
        <f t="shared" si="2"/>
        <v>477000</v>
      </c>
      <c r="H52" s="734">
        <f t="shared" si="0"/>
        <v>2058000</v>
      </c>
      <c r="I52" s="735" t="s">
        <v>2155</v>
      </c>
      <c r="J52" s="516" t="s">
        <v>2156</v>
      </c>
      <c r="L52" s="516" t="s">
        <v>2157</v>
      </c>
      <c r="N52" s="527">
        <v>1450000</v>
      </c>
      <c r="O52" s="527">
        <v>1450000</v>
      </c>
      <c r="P52" s="398">
        <v>2100000</v>
      </c>
    </row>
    <row r="53" spans="1:16" s="516" customFormat="1" ht="20.25" customHeight="1" x14ac:dyDescent="0.25">
      <c r="A53" s="732">
        <f t="shared" si="1"/>
        <v>44</v>
      </c>
      <c r="B53" s="733" t="s">
        <v>2158</v>
      </c>
      <c r="C53" s="527">
        <v>55000</v>
      </c>
      <c r="D53" s="527">
        <v>55000</v>
      </c>
      <c r="E53" s="398">
        <v>100000</v>
      </c>
      <c r="F53" s="775"/>
      <c r="G53" s="592">
        <f t="shared" si="2"/>
        <v>43000</v>
      </c>
      <c r="H53" s="734">
        <f t="shared" si="0"/>
        <v>98000</v>
      </c>
      <c r="I53" s="735" t="s">
        <v>2159</v>
      </c>
      <c r="J53" s="516" t="s">
        <v>2160</v>
      </c>
      <c r="N53" s="527">
        <v>70000</v>
      </c>
      <c r="O53" s="527">
        <v>70000</v>
      </c>
      <c r="P53" s="398">
        <v>100000</v>
      </c>
    </row>
    <row r="54" spans="1:16" s="516" customFormat="1" ht="20.25" customHeight="1" x14ac:dyDescent="0.25">
      <c r="A54" s="732">
        <f t="shared" si="1"/>
        <v>45</v>
      </c>
      <c r="B54" s="827" t="s">
        <v>4684</v>
      </c>
      <c r="C54" s="527">
        <v>825000</v>
      </c>
      <c r="D54" s="527">
        <v>825000</v>
      </c>
      <c r="E54" s="527">
        <v>820000</v>
      </c>
      <c r="F54" s="775"/>
      <c r="G54" s="592">
        <f t="shared" si="2"/>
        <v>-21400</v>
      </c>
      <c r="H54" s="734">
        <f t="shared" si="0"/>
        <v>803600</v>
      </c>
      <c r="I54" s="735" t="s">
        <v>2161</v>
      </c>
      <c r="J54" s="516" t="s">
        <v>2162</v>
      </c>
      <c r="L54" s="516" t="s">
        <v>2163</v>
      </c>
      <c r="N54" s="527">
        <v>779000</v>
      </c>
      <c r="O54" s="527">
        <v>779000</v>
      </c>
      <c r="P54" s="527">
        <v>790000</v>
      </c>
    </row>
    <row r="55" spans="1:16" s="516" customFormat="1" ht="20.25" customHeight="1" x14ac:dyDescent="0.25">
      <c r="A55" s="732">
        <f t="shared" si="1"/>
        <v>46</v>
      </c>
      <c r="B55" s="733" t="s">
        <v>2164</v>
      </c>
      <c r="C55" s="527">
        <v>597000</v>
      </c>
      <c r="D55" s="527">
        <v>597000</v>
      </c>
      <c r="E55" s="527">
        <v>610000</v>
      </c>
      <c r="F55" s="775"/>
      <c r="G55" s="592">
        <f t="shared" si="2"/>
        <v>800</v>
      </c>
      <c r="H55" s="734">
        <f t="shared" si="0"/>
        <v>597800</v>
      </c>
      <c r="I55" s="735" t="s">
        <v>2165</v>
      </c>
      <c r="J55" s="516" t="s">
        <v>2166</v>
      </c>
      <c r="L55" s="516" t="s">
        <v>2167</v>
      </c>
      <c r="N55" s="527">
        <v>575000</v>
      </c>
      <c r="O55" s="527">
        <v>575000</v>
      </c>
      <c r="P55" s="527">
        <v>590000</v>
      </c>
    </row>
    <row r="56" spans="1:16" s="516" customFormat="1" ht="20.25" customHeight="1" x14ac:dyDescent="0.25">
      <c r="A56" s="732">
        <f t="shared" si="1"/>
        <v>47</v>
      </c>
      <c r="B56" s="733" t="s">
        <v>2168</v>
      </c>
      <c r="C56" s="527">
        <v>292000</v>
      </c>
      <c r="D56" s="527">
        <v>292000</v>
      </c>
      <c r="E56" s="527">
        <v>300000</v>
      </c>
      <c r="F56" s="775"/>
      <c r="G56" s="592">
        <f t="shared" si="2"/>
        <v>2000</v>
      </c>
      <c r="H56" s="734">
        <f t="shared" si="0"/>
        <v>294000</v>
      </c>
      <c r="I56" s="735" t="s">
        <v>2169</v>
      </c>
      <c r="J56" s="516" t="s">
        <v>2170</v>
      </c>
      <c r="L56" s="516" t="s">
        <v>2171</v>
      </c>
      <c r="N56" s="527">
        <v>277000</v>
      </c>
      <c r="O56" s="527">
        <v>277000</v>
      </c>
      <c r="P56" s="527">
        <v>280000</v>
      </c>
    </row>
    <row r="57" spans="1:16" s="516" customFormat="1" ht="20.25" customHeight="1" x14ac:dyDescent="0.25">
      <c r="A57" s="732">
        <f t="shared" si="1"/>
        <v>48</v>
      </c>
      <c r="B57" s="827" t="s">
        <v>2172</v>
      </c>
      <c r="C57" s="527">
        <v>760000</v>
      </c>
      <c r="D57" s="527">
        <v>760000</v>
      </c>
      <c r="E57" s="527">
        <v>760000</v>
      </c>
      <c r="F57" s="775"/>
      <c r="G57" s="592">
        <f t="shared" si="2"/>
        <v>-15200</v>
      </c>
      <c r="H57" s="734">
        <f t="shared" si="0"/>
        <v>744800</v>
      </c>
      <c r="I57" s="735" t="s">
        <v>2173</v>
      </c>
      <c r="J57" s="826" t="s">
        <v>2174</v>
      </c>
      <c r="L57" s="516" t="s">
        <v>2175</v>
      </c>
      <c r="N57" s="527">
        <v>710000</v>
      </c>
      <c r="O57" s="527">
        <v>710000</v>
      </c>
      <c r="P57" s="527">
        <v>710000</v>
      </c>
    </row>
    <row r="58" spans="1:16" s="516" customFormat="1" ht="20.25" customHeight="1" x14ac:dyDescent="0.25">
      <c r="A58" s="732">
        <f t="shared" si="1"/>
        <v>49</v>
      </c>
      <c r="B58" s="827" t="s">
        <v>2176</v>
      </c>
      <c r="C58" s="527">
        <v>760000</v>
      </c>
      <c r="D58" s="527">
        <v>760000</v>
      </c>
      <c r="E58" s="527">
        <v>760000</v>
      </c>
      <c r="F58" s="775"/>
      <c r="G58" s="592">
        <f t="shared" si="2"/>
        <v>-15200</v>
      </c>
      <c r="H58" s="734">
        <f t="shared" si="0"/>
        <v>744800</v>
      </c>
      <c r="I58" s="735" t="s">
        <v>2173</v>
      </c>
      <c r="J58" s="826" t="s">
        <v>2177</v>
      </c>
      <c r="L58" s="516" t="s">
        <v>2175</v>
      </c>
      <c r="N58" s="527">
        <v>710000</v>
      </c>
      <c r="O58" s="527">
        <v>710000</v>
      </c>
      <c r="P58" s="527">
        <v>710000</v>
      </c>
    </row>
    <row r="59" spans="1:16" s="516" customFormat="1" ht="20.25" customHeight="1" x14ac:dyDescent="0.25">
      <c r="A59" s="732">
        <f t="shared" si="1"/>
        <v>50</v>
      </c>
      <c r="B59" s="733" t="s">
        <v>2178</v>
      </c>
      <c r="C59" s="527">
        <v>1997000</v>
      </c>
      <c r="D59" s="527">
        <v>1997000</v>
      </c>
      <c r="E59" s="527"/>
      <c r="F59" s="775"/>
      <c r="G59" s="592">
        <f t="shared" si="2"/>
        <v>-1997000</v>
      </c>
      <c r="H59" s="734">
        <f t="shared" si="0"/>
        <v>0</v>
      </c>
      <c r="I59" s="735" t="s">
        <v>2179</v>
      </c>
      <c r="J59" s="516" t="s">
        <v>2180</v>
      </c>
      <c r="L59" s="516" t="s">
        <v>2181</v>
      </c>
      <c r="N59" s="527">
        <v>1915000</v>
      </c>
      <c r="O59" s="527">
        <v>1915000</v>
      </c>
      <c r="P59" s="527">
        <v>1915000</v>
      </c>
    </row>
    <row r="60" spans="1:16" s="516" customFormat="1" ht="20.25" customHeight="1" x14ac:dyDescent="0.25">
      <c r="A60" s="732">
        <f t="shared" si="1"/>
        <v>51</v>
      </c>
      <c r="B60" s="733" t="s">
        <v>5596</v>
      </c>
      <c r="C60" s="527">
        <v>1428000</v>
      </c>
      <c r="D60" s="527"/>
      <c r="E60" s="527"/>
      <c r="F60" s="775"/>
      <c r="G60" s="592"/>
      <c r="H60" s="734"/>
      <c r="I60" s="735"/>
      <c r="J60" s="516" t="s">
        <v>5038</v>
      </c>
      <c r="N60" s="527"/>
      <c r="O60" s="527"/>
      <c r="P60" s="527"/>
    </row>
    <row r="61" spans="1:16" s="516" customFormat="1" ht="22.5" customHeight="1" x14ac:dyDescent="0.25">
      <c r="A61" s="732">
        <f t="shared" si="1"/>
        <v>52</v>
      </c>
      <c r="B61" s="733" t="s">
        <v>2182</v>
      </c>
      <c r="C61" s="527">
        <v>480000</v>
      </c>
      <c r="D61" s="527">
        <v>480000</v>
      </c>
      <c r="E61" s="527">
        <v>480000</v>
      </c>
      <c r="F61" s="775"/>
      <c r="G61" s="592">
        <f t="shared" si="2"/>
        <v>-9600</v>
      </c>
      <c r="H61" s="734">
        <f t="shared" si="0"/>
        <v>470400</v>
      </c>
      <c r="I61" s="735" t="s">
        <v>2183</v>
      </c>
      <c r="J61" s="516" t="s">
        <v>2184</v>
      </c>
      <c r="L61" s="516" t="s">
        <v>2185</v>
      </c>
      <c r="N61" s="527">
        <v>448000</v>
      </c>
      <c r="O61" s="527">
        <v>448000</v>
      </c>
      <c r="P61" s="527">
        <v>450000</v>
      </c>
    </row>
    <row r="62" spans="1:16" s="516" customFormat="1" ht="20.25" customHeight="1" x14ac:dyDescent="0.25">
      <c r="A62" s="732">
        <f t="shared" si="1"/>
        <v>53</v>
      </c>
      <c r="B62" s="733" t="s">
        <v>2186</v>
      </c>
      <c r="C62" s="527">
        <v>209000</v>
      </c>
      <c r="D62" s="527">
        <v>209000</v>
      </c>
      <c r="E62" s="527">
        <v>209000</v>
      </c>
      <c r="F62" s="775" t="s">
        <v>2187</v>
      </c>
      <c r="G62" s="592">
        <f t="shared" si="2"/>
        <v>-4180</v>
      </c>
      <c r="H62" s="734">
        <f t="shared" si="0"/>
        <v>204820</v>
      </c>
      <c r="I62" s="806" t="s">
        <v>710</v>
      </c>
      <c r="J62" s="516" t="s">
        <v>2188</v>
      </c>
      <c r="K62" s="516" t="s">
        <v>710</v>
      </c>
      <c r="L62" s="516" t="s">
        <v>2189</v>
      </c>
      <c r="N62" s="527">
        <v>194000</v>
      </c>
      <c r="O62" s="527">
        <v>194000</v>
      </c>
      <c r="P62" s="527">
        <v>194000</v>
      </c>
    </row>
    <row r="63" spans="1:16" s="516" customFormat="1" ht="20.25" customHeight="1" x14ac:dyDescent="0.25">
      <c r="A63" s="732">
        <f t="shared" si="1"/>
        <v>54</v>
      </c>
      <c r="B63" s="733" t="s">
        <v>2190</v>
      </c>
      <c r="C63" s="527">
        <v>23000</v>
      </c>
      <c r="D63" s="527">
        <v>23000</v>
      </c>
      <c r="E63" s="527">
        <v>40000</v>
      </c>
      <c r="F63" s="775"/>
      <c r="G63" s="592">
        <f t="shared" si="2"/>
        <v>16200</v>
      </c>
      <c r="H63" s="734">
        <f t="shared" si="0"/>
        <v>39200</v>
      </c>
      <c r="I63" s="806" t="s">
        <v>586</v>
      </c>
      <c r="J63" s="516" t="s">
        <v>1732</v>
      </c>
      <c r="K63" s="516" t="s">
        <v>586</v>
      </c>
      <c r="L63" s="516" t="s">
        <v>1733</v>
      </c>
      <c r="N63" s="527">
        <v>19600</v>
      </c>
      <c r="O63" s="527">
        <v>19600</v>
      </c>
      <c r="P63" s="527">
        <v>20400</v>
      </c>
    </row>
    <row r="64" spans="1:16" s="516" customFormat="1" ht="20.25" customHeight="1" x14ac:dyDescent="0.25">
      <c r="A64" s="732">
        <f t="shared" si="1"/>
        <v>55</v>
      </c>
      <c r="B64" s="733" t="s">
        <v>559</v>
      </c>
      <c r="C64" s="527">
        <v>35400</v>
      </c>
      <c r="D64" s="527">
        <v>35400</v>
      </c>
      <c r="E64" s="527">
        <v>60000</v>
      </c>
      <c r="F64" s="775"/>
      <c r="G64" s="592">
        <f t="shared" si="2"/>
        <v>23400</v>
      </c>
      <c r="H64" s="734">
        <f t="shared" si="0"/>
        <v>58800</v>
      </c>
      <c r="I64" s="738" t="s">
        <v>560</v>
      </c>
      <c r="L64" s="516">
        <v>1778</v>
      </c>
      <c r="N64" s="527">
        <v>32000</v>
      </c>
      <c r="O64" s="527">
        <v>32000</v>
      </c>
      <c r="P64" s="527">
        <v>32800</v>
      </c>
    </row>
    <row r="65" spans="1:16" s="516" customFormat="1" ht="20.25" customHeight="1" x14ac:dyDescent="0.25">
      <c r="A65" s="732">
        <f t="shared" si="1"/>
        <v>56</v>
      </c>
      <c r="B65" s="733" t="s">
        <v>4629</v>
      </c>
      <c r="C65" s="527"/>
      <c r="D65" s="527"/>
      <c r="E65" s="527">
        <v>2600000</v>
      </c>
      <c r="F65" s="775"/>
      <c r="G65" s="592">
        <f t="shared" si="2"/>
        <v>2548000</v>
      </c>
      <c r="H65" s="734">
        <f t="shared" si="0"/>
        <v>2548000</v>
      </c>
      <c r="I65" s="738"/>
      <c r="N65" s="527"/>
      <c r="O65" s="527"/>
      <c r="P65" s="527"/>
    </row>
    <row r="66" spans="1:16" s="516" customFormat="1" ht="20.25" customHeight="1" x14ac:dyDescent="0.25">
      <c r="A66" s="732">
        <f t="shared" si="1"/>
        <v>57</v>
      </c>
      <c r="B66" s="733" t="s">
        <v>4630</v>
      </c>
      <c r="C66" s="527"/>
      <c r="D66" s="527"/>
      <c r="E66" s="527">
        <v>3800000</v>
      </c>
      <c r="F66" s="775"/>
      <c r="G66" s="592">
        <f t="shared" si="2"/>
        <v>3724000</v>
      </c>
      <c r="H66" s="734">
        <f t="shared" si="0"/>
        <v>3724000</v>
      </c>
      <c r="I66" s="738"/>
      <c r="N66" s="527"/>
      <c r="O66" s="527"/>
      <c r="P66" s="527"/>
    </row>
    <row r="67" spans="1:16" s="516" customFormat="1" ht="20.25" customHeight="1" x14ac:dyDescent="0.25">
      <c r="A67" s="732">
        <f t="shared" si="1"/>
        <v>58</v>
      </c>
      <c r="B67" s="733" t="s">
        <v>4631</v>
      </c>
      <c r="C67" s="527"/>
      <c r="D67" s="527"/>
      <c r="E67" s="527">
        <v>5300000</v>
      </c>
      <c r="F67" s="775"/>
      <c r="G67" s="592">
        <f t="shared" si="2"/>
        <v>5194000</v>
      </c>
      <c r="H67" s="734">
        <f t="shared" si="0"/>
        <v>5194000</v>
      </c>
      <c r="I67" s="738"/>
      <c r="N67" s="527"/>
      <c r="O67" s="527"/>
      <c r="P67" s="527"/>
    </row>
    <row r="68" spans="1:16" s="516" customFormat="1" ht="20.25" customHeight="1" x14ac:dyDescent="0.25">
      <c r="A68" s="732">
        <f t="shared" si="1"/>
        <v>59</v>
      </c>
      <c r="B68" s="733" t="s">
        <v>5079</v>
      </c>
      <c r="C68" s="527">
        <v>197000</v>
      </c>
      <c r="D68" s="527">
        <v>197000</v>
      </c>
      <c r="E68" s="527">
        <v>197000</v>
      </c>
      <c r="F68" s="775"/>
      <c r="G68" s="592">
        <f t="shared" si="2"/>
        <v>-3940</v>
      </c>
      <c r="H68" s="734">
        <f t="shared" si="0"/>
        <v>193060</v>
      </c>
      <c r="I68" s="738"/>
      <c r="J68" s="516" t="s">
        <v>2797</v>
      </c>
      <c r="N68" s="527"/>
      <c r="O68" s="527"/>
      <c r="P68" s="527"/>
    </row>
    <row r="69" spans="1:16" s="516" customFormat="1" ht="20.25" customHeight="1" x14ac:dyDescent="0.25">
      <c r="A69" s="732">
        <f t="shared" si="1"/>
        <v>60</v>
      </c>
      <c r="B69" s="733" t="s">
        <v>5418</v>
      </c>
      <c r="C69" s="527"/>
      <c r="D69" s="527"/>
      <c r="E69" s="527">
        <v>500000</v>
      </c>
      <c r="F69" s="775"/>
      <c r="G69" s="592"/>
      <c r="H69" s="734">
        <f t="shared" si="0"/>
        <v>490000</v>
      </c>
      <c r="I69" s="738"/>
      <c r="N69" s="527"/>
      <c r="O69" s="527"/>
      <c r="P69" s="527"/>
    </row>
    <row r="70" spans="1:16" s="516" customFormat="1" ht="20.25" customHeight="1" x14ac:dyDescent="0.25">
      <c r="A70" s="732">
        <f t="shared" si="1"/>
        <v>61</v>
      </c>
      <c r="B70" s="828" t="s">
        <v>5697</v>
      </c>
      <c r="C70" s="527"/>
      <c r="D70" s="527"/>
      <c r="E70" s="527">
        <v>500000</v>
      </c>
      <c r="F70" s="775"/>
      <c r="G70" s="592"/>
      <c r="H70" s="734">
        <f t="shared" si="0"/>
        <v>490000</v>
      </c>
      <c r="I70" s="738"/>
      <c r="N70" s="527"/>
      <c r="O70" s="527"/>
      <c r="P70" s="527"/>
    </row>
    <row r="71" spans="1:16" s="516" customFormat="1" ht="20.25" customHeight="1" x14ac:dyDescent="0.25">
      <c r="A71" s="732">
        <f t="shared" si="1"/>
        <v>62</v>
      </c>
      <c r="B71" s="828" t="s">
        <v>5698</v>
      </c>
      <c r="C71" s="527"/>
      <c r="D71" s="527"/>
      <c r="E71" s="527">
        <v>500000</v>
      </c>
      <c r="F71" s="775"/>
      <c r="G71" s="592"/>
      <c r="H71" s="734">
        <f t="shared" si="0"/>
        <v>490000</v>
      </c>
      <c r="I71" s="738"/>
      <c r="N71" s="527"/>
      <c r="O71" s="527"/>
      <c r="P71" s="527"/>
    </row>
    <row r="72" spans="1:16" s="516" customFormat="1" ht="20.25" customHeight="1" x14ac:dyDescent="0.25">
      <c r="A72" s="732">
        <f t="shared" si="1"/>
        <v>63</v>
      </c>
      <c r="B72" s="569" t="s">
        <v>5699</v>
      </c>
      <c r="C72" s="527"/>
      <c r="D72" s="527"/>
      <c r="E72" s="527">
        <v>1000000</v>
      </c>
      <c r="F72" s="775"/>
      <c r="G72" s="592"/>
      <c r="H72" s="734">
        <f t="shared" si="0"/>
        <v>980000</v>
      </c>
      <c r="I72" s="738"/>
      <c r="N72" s="527"/>
      <c r="O72" s="527"/>
      <c r="P72" s="527"/>
    </row>
    <row r="73" spans="1:16" s="516" customFormat="1" ht="20.25" customHeight="1" x14ac:dyDescent="0.25">
      <c r="A73" s="743" t="str">
        <f>IF(D73&lt;&gt;"",COUNTA($D$10:D73),"")</f>
        <v/>
      </c>
      <c r="B73" s="819" t="s">
        <v>2191</v>
      </c>
      <c r="C73" s="527"/>
      <c r="D73" s="527"/>
      <c r="E73" s="398"/>
      <c r="F73" s="775"/>
      <c r="G73" s="592">
        <f t="shared" si="2"/>
        <v>0</v>
      </c>
      <c r="H73" s="734">
        <f t="shared" si="0"/>
        <v>0</v>
      </c>
      <c r="I73" s="735"/>
      <c r="N73" s="527"/>
      <c r="O73" s="527"/>
      <c r="P73" s="398"/>
    </row>
    <row r="74" spans="1:16" s="516" customFormat="1" ht="20.25" customHeight="1" x14ac:dyDescent="0.25">
      <c r="A74" s="732">
        <f>A72+1</f>
        <v>64</v>
      </c>
      <c r="B74" s="733" t="s">
        <v>2192</v>
      </c>
      <c r="C74" s="527">
        <v>736000</v>
      </c>
      <c r="D74" s="527">
        <v>736000</v>
      </c>
      <c r="E74" s="527"/>
      <c r="F74" s="775"/>
      <c r="G74" s="592">
        <f t="shared" si="2"/>
        <v>-736000</v>
      </c>
      <c r="H74" s="734">
        <f t="shared" si="0"/>
        <v>0</v>
      </c>
      <c r="I74" s="806" t="s">
        <v>2193</v>
      </c>
      <c r="J74" s="516" t="s">
        <v>2194</v>
      </c>
      <c r="K74" s="516" t="s">
        <v>2193</v>
      </c>
      <c r="L74" s="516" t="s">
        <v>2195</v>
      </c>
      <c r="N74" s="527">
        <v>697000</v>
      </c>
      <c r="O74" s="527">
        <v>697000</v>
      </c>
      <c r="P74" s="527">
        <v>700000</v>
      </c>
    </row>
    <row r="75" spans="1:16" s="516" customFormat="1" ht="20.25" customHeight="1" x14ac:dyDescent="0.25">
      <c r="A75" s="732">
        <f>A74+1</f>
        <v>65</v>
      </c>
      <c r="B75" s="733" t="s">
        <v>2196</v>
      </c>
      <c r="C75" s="527"/>
      <c r="D75" s="527"/>
      <c r="E75" s="527">
        <v>1000000</v>
      </c>
      <c r="F75" s="775"/>
      <c r="G75" s="592">
        <f t="shared" si="2"/>
        <v>980000</v>
      </c>
      <c r="H75" s="734">
        <f t="shared" si="0"/>
        <v>980000</v>
      </c>
      <c r="I75" s="806"/>
      <c r="N75" s="527"/>
      <c r="O75" s="527">
        <v>1000000</v>
      </c>
      <c r="P75" s="398">
        <v>1050000</v>
      </c>
    </row>
    <row r="76" spans="1:16" s="516" customFormat="1" ht="20.25" customHeight="1" x14ac:dyDescent="0.25">
      <c r="A76" s="732">
        <f t="shared" ref="A76:A96" si="3">A75+1</f>
        <v>66</v>
      </c>
      <c r="B76" s="733" t="s">
        <v>2197</v>
      </c>
      <c r="C76" s="527">
        <v>1021000</v>
      </c>
      <c r="D76" s="527">
        <v>1021000</v>
      </c>
      <c r="E76" s="398"/>
      <c r="F76" s="775"/>
      <c r="G76" s="592">
        <f t="shared" si="2"/>
        <v>-1021000</v>
      </c>
      <c r="H76" s="734">
        <f t="shared" si="0"/>
        <v>0</v>
      </c>
      <c r="I76" s="806" t="s">
        <v>2198</v>
      </c>
      <c r="J76" s="516" t="s">
        <v>2199</v>
      </c>
      <c r="K76" s="516" t="s">
        <v>2198</v>
      </c>
      <c r="L76" s="516" t="s">
        <v>2200</v>
      </c>
      <c r="N76" s="527">
        <v>930000</v>
      </c>
      <c r="O76" s="527">
        <v>930000</v>
      </c>
      <c r="P76" s="398">
        <v>1050000</v>
      </c>
    </row>
    <row r="77" spans="1:16" s="516" customFormat="1" ht="20.25" customHeight="1" x14ac:dyDescent="0.25">
      <c r="A77" s="732">
        <f t="shared" si="3"/>
        <v>67</v>
      </c>
      <c r="B77" s="733" t="s">
        <v>2201</v>
      </c>
      <c r="C77" s="527">
        <v>1021000</v>
      </c>
      <c r="D77" s="527">
        <v>1021000</v>
      </c>
      <c r="E77" s="398"/>
      <c r="F77" s="775"/>
      <c r="G77" s="592">
        <f t="shared" si="2"/>
        <v>-1021000</v>
      </c>
      <c r="H77" s="734">
        <f t="shared" si="0"/>
        <v>0</v>
      </c>
      <c r="I77" s="806" t="s">
        <v>2198</v>
      </c>
      <c r="K77" s="516" t="s">
        <v>2198</v>
      </c>
      <c r="N77" s="527">
        <v>930000</v>
      </c>
      <c r="O77" s="527">
        <v>930000</v>
      </c>
      <c r="P77" s="398">
        <v>1050000</v>
      </c>
    </row>
    <row r="78" spans="1:16" s="516" customFormat="1" ht="20.25" customHeight="1" x14ac:dyDescent="0.25">
      <c r="A78" s="732">
        <f t="shared" si="3"/>
        <v>68</v>
      </c>
      <c r="B78" s="733" t="s">
        <v>2202</v>
      </c>
      <c r="C78" s="527"/>
      <c r="D78" s="398"/>
      <c r="E78" s="398">
        <v>520000</v>
      </c>
      <c r="F78" s="775"/>
      <c r="G78" s="592">
        <f t="shared" si="2"/>
        <v>509600</v>
      </c>
      <c r="H78" s="734">
        <f t="shared" si="0"/>
        <v>509600</v>
      </c>
      <c r="I78" s="735"/>
      <c r="N78" s="527"/>
      <c r="O78" s="398">
        <v>500000</v>
      </c>
      <c r="P78" s="398">
        <v>500000</v>
      </c>
    </row>
    <row r="79" spans="1:16" s="516" customFormat="1" ht="20.25" customHeight="1" x14ac:dyDescent="0.25">
      <c r="A79" s="732">
        <f t="shared" si="3"/>
        <v>69</v>
      </c>
      <c r="B79" s="733" t="s">
        <v>2203</v>
      </c>
      <c r="C79" s="527"/>
      <c r="D79" s="398"/>
      <c r="E79" s="398">
        <v>1250000</v>
      </c>
      <c r="F79" s="775"/>
      <c r="G79" s="592">
        <f t="shared" si="2"/>
        <v>1225000</v>
      </c>
      <c r="H79" s="734">
        <f t="shared" si="0"/>
        <v>1225000</v>
      </c>
      <c r="I79" s="735"/>
      <c r="N79" s="527"/>
      <c r="O79" s="398">
        <v>1000000</v>
      </c>
      <c r="P79" s="398">
        <v>1250000</v>
      </c>
    </row>
    <row r="80" spans="1:16" s="516" customFormat="1" ht="20.25" customHeight="1" x14ac:dyDescent="0.25">
      <c r="A80" s="732">
        <f t="shared" si="3"/>
        <v>70</v>
      </c>
      <c r="B80" s="733" t="s">
        <v>2204</v>
      </c>
      <c r="C80" s="527">
        <v>1071000</v>
      </c>
      <c r="D80" s="527">
        <v>1071000</v>
      </c>
      <c r="E80" s="527"/>
      <c r="F80" s="775"/>
      <c r="G80" s="592">
        <f t="shared" si="2"/>
        <v>-1071000</v>
      </c>
      <c r="H80" s="734">
        <f t="shared" si="0"/>
        <v>0</v>
      </c>
      <c r="I80" s="806" t="s">
        <v>2205</v>
      </c>
      <c r="J80" s="516" t="s">
        <v>2206</v>
      </c>
      <c r="K80" s="516" t="s">
        <v>2205</v>
      </c>
      <c r="L80" s="516" t="s">
        <v>2207</v>
      </c>
      <c r="N80" s="527">
        <v>980000</v>
      </c>
      <c r="O80" s="527">
        <v>980000</v>
      </c>
      <c r="P80" s="527">
        <v>1002000</v>
      </c>
    </row>
    <row r="81" spans="1:16" s="516" customFormat="1" ht="20.25" customHeight="1" x14ac:dyDescent="0.25">
      <c r="A81" s="732">
        <f t="shared" si="3"/>
        <v>71</v>
      </c>
      <c r="B81" s="733" t="s">
        <v>2208</v>
      </c>
      <c r="C81" s="527">
        <v>1330000</v>
      </c>
      <c r="D81" s="527">
        <v>1330000</v>
      </c>
      <c r="E81" s="527"/>
      <c r="F81" s="775"/>
      <c r="G81" s="592">
        <f t="shared" si="2"/>
        <v>-1330000</v>
      </c>
      <c r="H81" s="734">
        <f t="shared" si="0"/>
        <v>0</v>
      </c>
      <c r="I81" s="806" t="s">
        <v>2209</v>
      </c>
      <c r="J81" s="516" t="s">
        <v>2210</v>
      </c>
      <c r="K81" s="516" t="s">
        <v>2209</v>
      </c>
      <c r="L81" s="516" t="s">
        <v>2211</v>
      </c>
      <c r="N81" s="527">
        <v>1193000</v>
      </c>
      <c r="O81" s="527">
        <v>1193000</v>
      </c>
      <c r="P81" s="527">
        <v>1193000</v>
      </c>
    </row>
    <row r="82" spans="1:16" s="516" customFormat="1" ht="20.25" customHeight="1" x14ac:dyDescent="0.25">
      <c r="A82" s="732">
        <f t="shared" si="3"/>
        <v>72</v>
      </c>
      <c r="B82" s="733" t="s">
        <v>2212</v>
      </c>
      <c r="C82" s="527">
        <v>2943000</v>
      </c>
      <c r="D82" s="527">
        <v>2943000</v>
      </c>
      <c r="E82" s="527"/>
      <c r="F82" s="775"/>
      <c r="G82" s="592">
        <f t="shared" si="2"/>
        <v>-2943000</v>
      </c>
      <c r="H82" s="734">
        <f t="shared" si="0"/>
        <v>0</v>
      </c>
      <c r="I82" s="806" t="s">
        <v>2213</v>
      </c>
      <c r="J82" s="516" t="s">
        <v>2214</v>
      </c>
      <c r="L82" s="516" t="s">
        <v>2215</v>
      </c>
      <c r="N82" s="527">
        <v>2812000</v>
      </c>
      <c r="O82" s="527">
        <v>2812000</v>
      </c>
      <c r="P82" s="527">
        <v>2812000</v>
      </c>
    </row>
    <row r="83" spans="1:16" s="516" customFormat="1" ht="40.5" customHeight="1" x14ac:dyDescent="0.25">
      <c r="A83" s="732">
        <f t="shared" si="3"/>
        <v>73</v>
      </c>
      <c r="B83" s="736" t="s">
        <v>5524</v>
      </c>
      <c r="C83" s="527">
        <v>2366000</v>
      </c>
      <c r="D83" s="527"/>
      <c r="E83" s="527"/>
      <c r="F83" s="775"/>
      <c r="G83" s="592"/>
      <c r="H83" s="734"/>
      <c r="I83" s="806"/>
      <c r="J83" s="516" t="s">
        <v>4738</v>
      </c>
      <c r="N83" s="527"/>
      <c r="O83" s="527"/>
      <c r="P83" s="527"/>
    </row>
    <row r="84" spans="1:16" s="516" customFormat="1" ht="20.25" customHeight="1" x14ac:dyDescent="0.25">
      <c r="A84" s="732">
        <f t="shared" si="3"/>
        <v>74</v>
      </c>
      <c r="B84" s="733" t="s">
        <v>2216</v>
      </c>
      <c r="C84" s="527">
        <v>561000</v>
      </c>
      <c r="D84" s="527">
        <v>561000</v>
      </c>
      <c r="E84" s="527"/>
      <c r="F84" s="775"/>
      <c r="G84" s="592">
        <f t="shared" si="2"/>
        <v>-561000</v>
      </c>
      <c r="H84" s="734">
        <f t="shared" si="0"/>
        <v>0</v>
      </c>
      <c r="I84" s="735" t="s">
        <v>2217</v>
      </c>
      <c r="J84" s="516" t="s">
        <v>2218</v>
      </c>
      <c r="L84" s="516" t="s">
        <v>2219</v>
      </c>
      <c r="N84" s="527">
        <v>545000</v>
      </c>
      <c r="O84" s="527">
        <v>545000</v>
      </c>
      <c r="P84" s="527">
        <v>2000000</v>
      </c>
    </row>
    <row r="85" spans="1:16" s="516" customFormat="1" ht="20.25" customHeight="1" x14ac:dyDescent="0.25">
      <c r="A85" s="732">
        <f t="shared" si="3"/>
        <v>75</v>
      </c>
      <c r="B85" s="733" t="s">
        <v>2220</v>
      </c>
      <c r="C85" s="527"/>
      <c r="D85" s="398"/>
      <c r="E85" s="398">
        <v>50000</v>
      </c>
      <c r="F85" s="775"/>
      <c r="G85" s="592">
        <f t="shared" si="2"/>
        <v>49000</v>
      </c>
      <c r="H85" s="734">
        <f t="shared" si="0"/>
        <v>49000</v>
      </c>
      <c r="I85" s="735"/>
      <c r="N85" s="527"/>
      <c r="O85" s="398">
        <v>30000</v>
      </c>
      <c r="P85" s="398">
        <v>30000</v>
      </c>
    </row>
    <row r="86" spans="1:16" s="516" customFormat="1" ht="20.25" customHeight="1" x14ac:dyDescent="0.25">
      <c r="A86" s="732">
        <f t="shared" si="3"/>
        <v>76</v>
      </c>
      <c r="B86" s="733" t="s">
        <v>2221</v>
      </c>
      <c r="C86" s="527"/>
      <c r="D86" s="527"/>
      <c r="E86" s="398">
        <v>50000</v>
      </c>
      <c r="F86" s="775"/>
      <c r="G86" s="592">
        <f t="shared" si="2"/>
        <v>49000</v>
      </c>
      <c r="H86" s="734">
        <f t="shared" ref="H86:H177" si="4">E86*0.98</f>
        <v>49000</v>
      </c>
      <c r="I86" s="735"/>
      <c r="N86" s="527"/>
      <c r="O86" s="527">
        <v>30000</v>
      </c>
      <c r="P86" s="527">
        <v>30000</v>
      </c>
    </row>
    <row r="87" spans="1:16" s="516" customFormat="1" ht="20.25" customHeight="1" x14ac:dyDescent="0.25">
      <c r="A87" s="732">
        <f t="shared" si="3"/>
        <v>77</v>
      </c>
      <c r="B87" s="733" t="s">
        <v>2222</v>
      </c>
      <c r="C87" s="527"/>
      <c r="D87" s="527">
        <v>579000</v>
      </c>
      <c r="E87" s="527"/>
      <c r="F87" s="775"/>
      <c r="G87" s="592">
        <f t="shared" si="2"/>
        <v>-579000</v>
      </c>
      <c r="H87" s="734">
        <f t="shared" si="4"/>
        <v>0</v>
      </c>
      <c r="I87" s="748" t="s">
        <v>620</v>
      </c>
      <c r="J87" s="516" t="s">
        <v>2223</v>
      </c>
      <c r="N87" s="527"/>
      <c r="O87" s="527">
        <v>564000</v>
      </c>
      <c r="P87" s="527">
        <v>568000</v>
      </c>
    </row>
    <row r="88" spans="1:16" s="516" customFormat="1" ht="20.25" customHeight="1" x14ac:dyDescent="0.25">
      <c r="A88" s="732">
        <f t="shared" si="3"/>
        <v>78</v>
      </c>
      <c r="B88" s="733" t="s">
        <v>2224</v>
      </c>
      <c r="C88" s="527">
        <v>661000</v>
      </c>
      <c r="D88" s="527">
        <v>661000</v>
      </c>
      <c r="E88" s="527"/>
      <c r="F88" s="775"/>
      <c r="G88" s="592">
        <f t="shared" si="2"/>
        <v>-661000</v>
      </c>
      <c r="H88" s="734">
        <f t="shared" si="4"/>
        <v>0</v>
      </c>
      <c r="I88" s="735" t="s">
        <v>2225</v>
      </c>
      <c r="J88" s="516" t="s">
        <v>2226</v>
      </c>
      <c r="L88" s="516" t="s">
        <v>2227</v>
      </c>
      <c r="N88" s="527">
        <v>645000</v>
      </c>
      <c r="O88" s="527">
        <v>645000</v>
      </c>
      <c r="P88" s="527">
        <v>649000</v>
      </c>
    </row>
    <row r="89" spans="1:16" s="516" customFormat="1" ht="20.25" customHeight="1" x14ac:dyDescent="0.25">
      <c r="A89" s="732">
        <f t="shared" si="3"/>
        <v>79</v>
      </c>
      <c r="B89" s="733" t="s">
        <v>4632</v>
      </c>
      <c r="C89" s="527"/>
      <c r="D89" s="527"/>
      <c r="E89" s="527">
        <v>320000</v>
      </c>
      <c r="F89" s="775"/>
      <c r="G89" s="592">
        <f t="shared" si="2"/>
        <v>313600</v>
      </c>
      <c r="H89" s="734">
        <f t="shared" si="4"/>
        <v>313600</v>
      </c>
      <c r="I89" s="735"/>
      <c r="N89" s="527"/>
      <c r="O89" s="527">
        <v>320000</v>
      </c>
      <c r="P89" s="527">
        <v>336000</v>
      </c>
    </row>
    <row r="90" spans="1:16" s="516" customFormat="1" ht="20.25" customHeight="1" x14ac:dyDescent="0.25">
      <c r="A90" s="732">
        <f t="shared" si="3"/>
        <v>80</v>
      </c>
      <c r="B90" s="733" t="s">
        <v>4633</v>
      </c>
      <c r="C90" s="527"/>
      <c r="D90" s="527"/>
      <c r="E90" s="527">
        <v>540000</v>
      </c>
      <c r="F90" s="775"/>
      <c r="G90" s="592">
        <f t="shared" si="2"/>
        <v>529200</v>
      </c>
      <c r="H90" s="734">
        <f t="shared" si="4"/>
        <v>529200</v>
      </c>
      <c r="I90" s="735"/>
      <c r="N90" s="527"/>
      <c r="O90" s="527"/>
      <c r="P90" s="527"/>
    </row>
    <row r="91" spans="1:16" s="516" customFormat="1" ht="20.25" customHeight="1" x14ac:dyDescent="0.25">
      <c r="A91" s="732">
        <f t="shared" si="3"/>
        <v>81</v>
      </c>
      <c r="B91" s="733" t="s">
        <v>2228</v>
      </c>
      <c r="C91" s="527"/>
      <c r="D91" s="527"/>
      <c r="E91" s="527">
        <v>50000</v>
      </c>
      <c r="F91" s="775"/>
      <c r="G91" s="592">
        <f t="shared" si="2"/>
        <v>49000</v>
      </c>
      <c r="H91" s="734">
        <f t="shared" si="4"/>
        <v>49000</v>
      </c>
      <c r="I91" s="735"/>
      <c r="N91" s="527"/>
      <c r="O91" s="527">
        <v>50000</v>
      </c>
      <c r="P91" s="527">
        <v>50000</v>
      </c>
    </row>
    <row r="92" spans="1:16" s="516" customFormat="1" ht="20.25" customHeight="1" x14ac:dyDescent="0.25">
      <c r="A92" s="732">
        <f t="shared" si="3"/>
        <v>82</v>
      </c>
      <c r="B92" s="733" t="s">
        <v>605</v>
      </c>
      <c r="C92" s="527"/>
      <c r="D92" s="398"/>
      <c r="E92" s="398" t="s">
        <v>2497</v>
      </c>
      <c r="F92" s="775"/>
      <c r="G92" s="592" t="e">
        <f t="shared" si="2"/>
        <v>#VALUE!</v>
      </c>
      <c r="H92" s="734" t="e">
        <f t="shared" si="4"/>
        <v>#VALUE!</v>
      </c>
      <c r="I92" s="735"/>
      <c r="N92" s="527"/>
      <c r="O92" s="398" t="s">
        <v>606</v>
      </c>
      <c r="P92" s="398" t="s">
        <v>606</v>
      </c>
    </row>
    <row r="93" spans="1:16" s="516" customFormat="1" ht="20.25" customHeight="1" x14ac:dyDescent="0.25">
      <c r="A93" s="732">
        <f t="shared" si="3"/>
        <v>83</v>
      </c>
      <c r="B93" s="733" t="s">
        <v>2229</v>
      </c>
      <c r="C93" s="527">
        <v>94300</v>
      </c>
      <c r="D93" s="527">
        <v>94300</v>
      </c>
      <c r="E93" s="527"/>
      <c r="F93" s="775"/>
      <c r="G93" s="592">
        <f t="shared" si="2"/>
        <v>-94300</v>
      </c>
      <c r="H93" s="734">
        <f t="shared" si="4"/>
        <v>0</v>
      </c>
      <c r="I93" s="735" t="s">
        <v>715</v>
      </c>
      <c r="J93" s="516" t="s">
        <v>2230</v>
      </c>
      <c r="L93" s="516" t="s">
        <v>2231</v>
      </c>
      <c r="N93" s="527">
        <v>88700</v>
      </c>
      <c r="O93" s="527">
        <v>88700</v>
      </c>
      <c r="P93" s="527">
        <v>90100</v>
      </c>
    </row>
    <row r="94" spans="1:16" s="516" customFormat="1" ht="20.25" customHeight="1" x14ac:dyDescent="0.25">
      <c r="A94" s="732">
        <f t="shared" si="3"/>
        <v>84</v>
      </c>
      <c r="B94" s="733" t="s">
        <v>2232</v>
      </c>
      <c r="C94" s="527">
        <v>498000</v>
      </c>
      <c r="D94" s="527">
        <v>498000</v>
      </c>
      <c r="E94" s="398"/>
      <c r="F94" s="775" t="s">
        <v>637</v>
      </c>
      <c r="G94" s="592">
        <f t="shared" si="2"/>
        <v>-498000</v>
      </c>
      <c r="H94" s="734">
        <f t="shared" si="4"/>
        <v>0</v>
      </c>
      <c r="I94" s="516" t="s">
        <v>638</v>
      </c>
      <c r="J94" s="516" t="s">
        <v>2233</v>
      </c>
      <c r="K94" s="516" t="s">
        <v>638</v>
      </c>
      <c r="L94" s="516" t="s">
        <v>2234</v>
      </c>
      <c r="N94" s="527">
        <v>473000</v>
      </c>
      <c r="O94" s="527">
        <v>473000</v>
      </c>
      <c r="P94" s="398">
        <v>480000</v>
      </c>
    </row>
    <row r="95" spans="1:16" s="516" customFormat="1" ht="20.25" customHeight="1" x14ac:dyDescent="0.25">
      <c r="A95" s="732">
        <f t="shared" si="3"/>
        <v>85</v>
      </c>
      <c r="B95" s="733" t="s">
        <v>2235</v>
      </c>
      <c r="C95" s="527">
        <v>85900</v>
      </c>
      <c r="D95" s="527">
        <v>85900</v>
      </c>
      <c r="E95" s="527"/>
      <c r="F95" s="775"/>
      <c r="G95" s="592">
        <f t="shared" si="2"/>
        <v>-85900</v>
      </c>
      <c r="H95" s="734">
        <f t="shared" si="4"/>
        <v>0</v>
      </c>
      <c r="I95" s="516" t="s">
        <v>600</v>
      </c>
      <c r="J95" s="516" t="s">
        <v>2236</v>
      </c>
      <c r="K95" s="516" t="s">
        <v>600</v>
      </c>
      <c r="L95" s="516" t="s">
        <v>2237</v>
      </c>
      <c r="N95" s="527">
        <v>80900</v>
      </c>
      <c r="O95" s="527">
        <v>80900</v>
      </c>
      <c r="P95" s="527">
        <v>80000</v>
      </c>
    </row>
    <row r="96" spans="1:16" s="516" customFormat="1" ht="20.25" customHeight="1" x14ac:dyDescent="0.25">
      <c r="A96" s="732">
        <f t="shared" si="3"/>
        <v>86</v>
      </c>
      <c r="B96" s="733" t="s">
        <v>2238</v>
      </c>
      <c r="C96" s="527">
        <v>498000</v>
      </c>
      <c r="D96" s="527">
        <v>498000</v>
      </c>
      <c r="E96" s="398"/>
      <c r="F96" s="775"/>
      <c r="G96" s="592">
        <f t="shared" si="2"/>
        <v>-498000</v>
      </c>
      <c r="H96" s="734">
        <f t="shared" si="4"/>
        <v>0</v>
      </c>
      <c r="I96" s="516" t="s">
        <v>638</v>
      </c>
      <c r="J96" s="516" t="s">
        <v>2239</v>
      </c>
      <c r="K96" s="516" t="s">
        <v>638</v>
      </c>
      <c r="L96" s="516" t="s">
        <v>2234</v>
      </c>
      <c r="N96" s="527">
        <v>473000</v>
      </c>
      <c r="O96" s="527">
        <v>473000</v>
      </c>
      <c r="P96" s="398">
        <v>480000</v>
      </c>
    </row>
    <row r="97" spans="1:16" s="516" customFormat="1" ht="20.25" customHeight="1" x14ac:dyDescent="0.25">
      <c r="A97" s="743" t="str">
        <f>IF(D97&lt;&gt;"",COUNTA($D$10:D97),"")</f>
        <v/>
      </c>
      <c r="B97" s="819" t="s">
        <v>2500</v>
      </c>
      <c r="C97" s="527"/>
      <c r="D97" s="527"/>
      <c r="E97" s="527"/>
      <c r="F97" s="775"/>
      <c r="G97" s="592">
        <f t="shared" si="2"/>
        <v>0</v>
      </c>
      <c r="H97" s="734">
        <f t="shared" si="4"/>
        <v>0</v>
      </c>
      <c r="I97" s="735"/>
      <c r="N97" s="527"/>
      <c r="O97" s="527"/>
      <c r="P97" s="398"/>
    </row>
    <row r="98" spans="1:16" s="516" customFormat="1" ht="20.25" customHeight="1" x14ac:dyDescent="0.25">
      <c r="A98" s="743">
        <f>A96+1</f>
        <v>87</v>
      </c>
      <c r="B98" s="733" t="s">
        <v>2240</v>
      </c>
      <c r="C98" s="527">
        <v>1979000</v>
      </c>
      <c r="D98" s="527">
        <v>1979000</v>
      </c>
      <c r="E98" s="398"/>
      <c r="F98" s="775"/>
      <c r="G98" s="592">
        <f t="shared" si="2"/>
        <v>-1979000</v>
      </c>
      <c r="H98" s="734">
        <f t="shared" si="4"/>
        <v>0</v>
      </c>
      <c r="I98" s="735" t="s">
        <v>2241</v>
      </c>
      <c r="J98" s="516" t="s">
        <v>2242</v>
      </c>
      <c r="L98" s="516" t="s">
        <v>2243</v>
      </c>
      <c r="N98" s="527">
        <v>1872000</v>
      </c>
      <c r="O98" s="527">
        <v>1872000</v>
      </c>
      <c r="P98" s="398">
        <v>1900000</v>
      </c>
    </row>
    <row r="99" spans="1:16" s="516" customFormat="1" ht="20.25" customHeight="1" x14ac:dyDescent="0.25">
      <c r="A99" s="743">
        <f>A98+1</f>
        <v>88</v>
      </c>
      <c r="B99" s="733" t="s">
        <v>5601</v>
      </c>
      <c r="C99" s="527">
        <v>1429000</v>
      </c>
      <c r="D99" s="527"/>
      <c r="E99" s="398"/>
      <c r="F99" s="775"/>
      <c r="G99" s="592"/>
      <c r="H99" s="734"/>
      <c r="I99" s="735"/>
      <c r="J99" s="516" t="s">
        <v>4739</v>
      </c>
      <c r="N99" s="527"/>
      <c r="O99" s="527"/>
      <c r="P99" s="398"/>
    </row>
    <row r="100" spans="1:16" s="516" customFormat="1" ht="20.25" customHeight="1" x14ac:dyDescent="0.25">
      <c r="A100" s="743">
        <f t="shared" ref="A100:A113" si="5">A99+1</f>
        <v>89</v>
      </c>
      <c r="B100" s="733" t="s">
        <v>2244</v>
      </c>
      <c r="C100" s="398">
        <v>869000</v>
      </c>
      <c r="D100" s="398">
        <v>869000</v>
      </c>
      <c r="E100" s="398"/>
      <c r="F100" s="775"/>
      <c r="G100" s="592">
        <f t="shared" ref="G100:G196" si="6">H100-D100</f>
        <v>-869000</v>
      </c>
      <c r="H100" s="734">
        <f t="shared" si="4"/>
        <v>0</v>
      </c>
      <c r="I100" s="735" t="s">
        <v>2245</v>
      </c>
      <c r="J100" s="516" t="s">
        <v>2246</v>
      </c>
      <c r="L100" s="516" t="s">
        <v>2247</v>
      </c>
      <c r="N100" s="398">
        <v>824000</v>
      </c>
      <c r="O100" s="398">
        <v>824000</v>
      </c>
      <c r="P100" s="398">
        <v>824000</v>
      </c>
    </row>
    <row r="101" spans="1:16" s="516" customFormat="1" ht="20.25" customHeight="1" x14ac:dyDescent="0.25">
      <c r="A101" s="743">
        <f t="shared" si="5"/>
        <v>90</v>
      </c>
      <c r="B101" s="733" t="s">
        <v>2248</v>
      </c>
      <c r="C101" s="527">
        <v>2340000</v>
      </c>
      <c r="D101" s="527">
        <v>2340000</v>
      </c>
      <c r="E101" s="527">
        <v>2300000</v>
      </c>
      <c r="F101" s="775"/>
      <c r="G101" s="592">
        <f t="shared" si="6"/>
        <v>-86000</v>
      </c>
      <c r="H101" s="734">
        <f t="shared" si="4"/>
        <v>2254000</v>
      </c>
      <c r="I101" s="735" t="s">
        <v>2249</v>
      </c>
      <c r="J101" s="516" t="s">
        <v>2250</v>
      </c>
      <c r="L101" s="516" t="s">
        <v>2102</v>
      </c>
      <c r="N101" s="527">
        <v>2218000</v>
      </c>
      <c r="O101" s="527">
        <v>2218000</v>
      </c>
      <c r="P101" s="527">
        <v>2218000</v>
      </c>
    </row>
    <row r="102" spans="1:16" s="516" customFormat="1" ht="20.25" customHeight="1" x14ac:dyDescent="0.25">
      <c r="A102" s="743">
        <f t="shared" si="5"/>
        <v>91</v>
      </c>
      <c r="B102" s="733" t="s">
        <v>5570</v>
      </c>
      <c r="C102" s="527">
        <v>1798000</v>
      </c>
      <c r="D102" s="527"/>
      <c r="E102" s="527"/>
      <c r="F102" s="775"/>
      <c r="G102" s="592"/>
      <c r="H102" s="734"/>
      <c r="I102" s="735"/>
      <c r="J102" s="516" t="s">
        <v>5010</v>
      </c>
      <c r="N102" s="527"/>
      <c r="O102" s="527"/>
      <c r="P102" s="527"/>
    </row>
    <row r="103" spans="1:16" s="516" customFormat="1" ht="20.25" customHeight="1" x14ac:dyDescent="0.25">
      <c r="A103" s="743">
        <f t="shared" si="5"/>
        <v>92</v>
      </c>
      <c r="B103" s="733" t="s">
        <v>2251</v>
      </c>
      <c r="C103" s="527">
        <v>2846000</v>
      </c>
      <c r="D103" s="527">
        <v>2846000</v>
      </c>
      <c r="E103" s="527"/>
      <c r="F103" s="775"/>
      <c r="G103" s="592">
        <f t="shared" si="6"/>
        <v>-2846000</v>
      </c>
      <c r="H103" s="734">
        <f t="shared" si="4"/>
        <v>0</v>
      </c>
      <c r="I103" s="735" t="s">
        <v>2252</v>
      </c>
      <c r="J103" s="516" t="s">
        <v>2253</v>
      </c>
      <c r="L103" s="516" t="s">
        <v>2254</v>
      </c>
      <c r="N103" s="527">
        <v>2715000</v>
      </c>
      <c r="O103" s="398">
        <v>2715000</v>
      </c>
      <c r="P103" s="527">
        <v>2747000</v>
      </c>
    </row>
    <row r="104" spans="1:16" s="516" customFormat="1" ht="20.25" customHeight="1" x14ac:dyDescent="0.25">
      <c r="A104" s="743">
        <f t="shared" si="5"/>
        <v>93</v>
      </c>
      <c r="B104" s="733" t="s">
        <v>5555</v>
      </c>
      <c r="C104" s="527">
        <v>2132000</v>
      </c>
      <c r="D104" s="527"/>
      <c r="E104" s="527"/>
      <c r="F104" s="775"/>
      <c r="G104" s="592"/>
      <c r="H104" s="734"/>
      <c r="I104" s="735"/>
      <c r="J104" s="516" t="s">
        <v>5036</v>
      </c>
      <c r="N104" s="527"/>
      <c r="O104" s="398"/>
      <c r="P104" s="527"/>
    </row>
    <row r="105" spans="1:16" s="516" customFormat="1" ht="20.25" customHeight="1" x14ac:dyDescent="0.25">
      <c r="A105" s="743">
        <f t="shared" si="5"/>
        <v>94</v>
      </c>
      <c r="B105" s="733" t="s">
        <v>607</v>
      </c>
      <c r="C105" s="527">
        <v>15500</v>
      </c>
      <c r="D105" s="527">
        <v>15500</v>
      </c>
      <c r="E105" s="527">
        <v>20000</v>
      </c>
      <c r="F105" s="775"/>
      <c r="G105" s="592">
        <f t="shared" si="6"/>
        <v>4100</v>
      </c>
      <c r="H105" s="734">
        <f t="shared" si="4"/>
        <v>19600</v>
      </c>
      <c r="I105" s="735" t="s">
        <v>608</v>
      </c>
      <c r="J105" s="626" t="s">
        <v>1006</v>
      </c>
      <c r="L105" s="516" t="s">
        <v>2255</v>
      </c>
      <c r="N105" s="527">
        <v>15200</v>
      </c>
      <c r="O105" s="527">
        <v>15200</v>
      </c>
      <c r="P105" s="527">
        <v>15200</v>
      </c>
    </row>
    <row r="106" spans="1:16" s="516" customFormat="1" ht="20.25" customHeight="1" x14ac:dyDescent="0.25">
      <c r="A106" s="743">
        <f t="shared" si="5"/>
        <v>95</v>
      </c>
      <c r="B106" s="733" t="s">
        <v>2256</v>
      </c>
      <c r="C106" s="527">
        <v>94300</v>
      </c>
      <c r="D106" s="527">
        <v>94300</v>
      </c>
      <c r="E106" s="527"/>
      <c r="F106" s="775"/>
      <c r="G106" s="592">
        <f t="shared" si="6"/>
        <v>-94300</v>
      </c>
      <c r="H106" s="734">
        <f t="shared" si="4"/>
        <v>0</v>
      </c>
      <c r="I106" s="735" t="s">
        <v>603</v>
      </c>
      <c r="J106" s="516" t="s">
        <v>1012</v>
      </c>
      <c r="K106" s="516" t="s">
        <v>603</v>
      </c>
      <c r="L106" s="516" t="s">
        <v>2257</v>
      </c>
      <c r="N106" s="527">
        <v>88700</v>
      </c>
      <c r="O106" s="527">
        <v>88700</v>
      </c>
      <c r="P106" s="527">
        <v>90100</v>
      </c>
    </row>
    <row r="107" spans="1:16" s="516" customFormat="1" ht="20.25" customHeight="1" x14ac:dyDescent="0.25">
      <c r="A107" s="743">
        <f t="shared" si="5"/>
        <v>96</v>
      </c>
      <c r="B107" s="733" t="s">
        <v>5156</v>
      </c>
      <c r="C107" s="527"/>
      <c r="D107" s="527"/>
      <c r="E107" s="527">
        <v>2600000</v>
      </c>
      <c r="F107" s="775"/>
      <c r="G107" s="592"/>
      <c r="H107" s="734"/>
      <c r="I107" s="735"/>
      <c r="N107" s="527"/>
      <c r="O107" s="527"/>
      <c r="P107" s="527"/>
    </row>
    <row r="108" spans="1:16" s="516" customFormat="1" ht="20.25" customHeight="1" x14ac:dyDescent="0.25">
      <c r="A108" s="743">
        <f t="shared" si="5"/>
        <v>97</v>
      </c>
      <c r="B108" s="733" t="s">
        <v>2258</v>
      </c>
      <c r="C108" s="527"/>
      <c r="D108" s="398"/>
      <c r="E108" s="398"/>
      <c r="F108" s="775"/>
      <c r="G108" s="592">
        <f t="shared" si="6"/>
        <v>0</v>
      </c>
      <c r="H108" s="734">
        <f t="shared" si="4"/>
        <v>0</v>
      </c>
      <c r="I108" s="735"/>
      <c r="N108" s="527"/>
      <c r="O108" s="398"/>
      <c r="P108" s="398"/>
    </row>
    <row r="109" spans="1:16" s="516" customFormat="1" ht="20.25" customHeight="1" x14ac:dyDescent="0.25">
      <c r="A109" s="743">
        <f t="shared" si="5"/>
        <v>98</v>
      </c>
      <c r="B109" s="736" t="s">
        <v>724</v>
      </c>
      <c r="C109" s="398" t="s">
        <v>1043</v>
      </c>
      <c r="D109" s="398" t="s">
        <v>1043</v>
      </c>
      <c r="E109" s="398"/>
      <c r="F109" s="775"/>
      <c r="G109" s="592" t="e">
        <f t="shared" si="6"/>
        <v>#VALUE!</v>
      </c>
      <c r="H109" s="734">
        <f t="shared" si="4"/>
        <v>0</v>
      </c>
      <c r="I109" s="735"/>
      <c r="N109" s="398" t="s">
        <v>726</v>
      </c>
      <c r="O109" s="398" t="s">
        <v>727</v>
      </c>
      <c r="P109" s="398"/>
    </row>
    <row r="110" spans="1:16" s="516" customFormat="1" ht="20.25" customHeight="1" x14ac:dyDescent="0.25">
      <c r="A110" s="743">
        <f t="shared" si="5"/>
        <v>99</v>
      </c>
      <c r="B110" s="736" t="s">
        <v>728</v>
      </c>
      <c r="C110" s="398" t="s">
        <v>1044</v>
      </c>
      <c r="D110" s="398" t="s">
        <v>1044</v>
      </c>
      <c r="E110" s="398"/>
      <c r="F110" s="775"/>
      <c r="G110" s="592" t="e">
        <f t="shared" si="6"/>
        <v>#VALUE!</v>
      </c>
      <c r="H110" s="734">
        <f t="shared" si="4"/>
        <v>0</v>
      </c>
      <c r="I110" s="735"/>
      <c r="N110" s="398" t="s">
        <v>730</v>
      </c>
      <c r="O110" s="398" t="s">
        <v>727</v>
      </c>
      <c r="P110" s="398"/>
    </row>
    <row r="111" spans="1:16" s="516" customFormat="1" ht="20.25" customHeight="1" x14ac:dyDescent="0.25">
      <c r="A111" s="743">
        <f t="shared" si="5"/>
        <v>100</v>
      </c>
      <c r="B111" s="736" t="s">
        <v>731</v>
      </c>
      <c r="C111" s="398" t="s">
        <v>1045</v>
      </c>
      <c r="D111" s="398" t="s">
        <v>1045</v>
      </c>
      <c r="E111" s="398"/>
      <c r="F111" s="775"/>
      <c r="G111" s="592" t="e">
        <f t="shared" si="6"/>
        <v>#VALUE!</v>
      </c>
      <c r="H111" s="734">
        <f t="shared" si="4"/>
        <v>0</v>
      </c>
      <c r="I111" s="735"/>
      <c r="N111" s="398" t="s">
        <v>733</v>
      </c>
      <c r="O111" s="398" t="s">
        <v>727</v>
      </c>
      <c r="P111" s="398"/>
    </row>
    <row r="112" spans="1:16" s="516" customFormat="1" ht="20.25" customHeight="1" x14ac:dyDescent="0.25">
      <c r="A112" s="743">
        <f t="shared" si="5"/>
        <v>101</v>
      </c>
      <c r="B112" s="736" t="s">
        <v>734</v>
      </c>
      <c r="C112" s="398" t="s">
        <v>1046</v>
      </c>
      <c r="D112" s="398" t="s">
        <v>1046</v>
      </c>
      <c r="E112" s="398"/>
      <c r="F112" s="775"/>
      <c r="G112" s="592" t="e">
        <f t="shared" si="6"/>
        <v>#VALUE!</v>
      </c>
      <c r="H112" s="734">
        <f t="shared" si="4"/>
        <v>0</v>
      </c>
      <c r="I112" s="735"/>
      <c r="N112" s="398" t="s">
        <v>736</v>
      </c>
      <c r="O112" s="398" t="s">
        <v>736</v>
      </c>
      <c r="P112" s="398"/>
    </row>
    <row r="113" spans="1:16" s="516" customFormat="1" ht="20.25" customHeight="1" x14ac:dyDescent="0.25">
      <c r="A113" s="743">
        <f t="shared" si="5"/>
        <v>102</v>
      </c>
      <c r="B113" s="736" t="s">
        <v>737</v>
      </c>
      <c r="C113" s="398" t="s">
        <v>1047</v>
      </c>
      <c r="D113" s="398" t="s">
        <v>1047</v>
      </c>
      <c r="E113" s="398"/>
      <c r="F113" s="775"/>
      <c r="G113" s="592" t="e">
        <f t="shared" si="6"/>
        <v>#VALUE!</v>
      </c>
      <c r="H113" s="734">
        <f t="shared" si="4"/>
        <v>0</v>
      </c>
      <c r="I113" s="735"/>
      <c r="N113" s="398" t="s">
        <v>739</v>
      </c>
      <c r="O113" s="398" t="s">
        <v>739</v>
      </c>
      <c r="P113" s="398"/>
    </row>
    <row r="114" spans="1:16" s="516" customFormat="1" ht="20.25" customHeight="1" x14ac:dyDescent="0.25">
      <c r="A114" s="814" t="s">
        <v>515</v>
      </c>
      <c r="B114" s="819" t="s">
        <v>2501</v>
      </c>
      <c r="C114" s="527"/>
      <c r="D114" s="398"/>
      <c r="E114" s="398"/>
      <c r="F114" s="775"/>
      <c r="G114" s="592">
        <f t="shared" si="6"/>
        <v>0</v>
      </c>
      <c r="H114" s="734">
        <f t="shared" si="4"/>
        <v>0</v>
      </c>
      <c r="I114" s="735"/>
      <c r="N114" s="527"/>
      <c r="O114" s="398"/>
      <c r="P114" s="398"/>
    </row>
    <row r="115" spans="1:16" s="516" customFormat="1" ht="20.25" customHeight="1" x14ac:dyDescent="0.25">
      <c r="A115" s="743">
        <f>A113+1</f>
        <v>103</v>
      </c>
      <c r="B115" s="733" t="s">
        <v>2259</v>
      </c>
      <c r="C115" s="527">
        <v>2431000</v>
      </c>
      <c r="D115" s="527">
        <v>2431000</v>
      </c>
      <c r="E115" s="527"/>
      <c r="F115" s="775"/>
      <c r="G115" s="592">
        <f t="shared" si="6"/>
        <v>-2431000</v>
      </c>
      <c r="H115" s="734">
        <f t="shared" si="4"/>
        <v>0</v>
      </c>
      <c r="I115" s="516" t="s">
        <v>2260</v>
      </c>
      <c r="J115" s="516" t="s">
        <v>2261</v>
      </c>
      <c r="K115" s="516" t="s">
        <v>2260</v>
      </c>
      <c r="L115" s="516" t="s">
        <v>2262</v>
      </c>
      <c r="N115" s="527">
        <v>2300000</v>
      </c>
      <c r="O115" s="527">
        <v>2300000</v>
      </c>
      <c r="P115" s="527">
        <v>2300000</v>
      </c>
    </row>
    <row r="116" spans="1:16" s="516" customFormat="1" ht="20.25" customHeight="1" x14ac:dyDescent="0.25">
      <c r="A116" s="743">
        <f>A115+1</f>
        <v>104</v>
      </c>
      <c r="B116" s="733" t="s">
        <v>5616</v>
      </c>
      <c r="C116" s="527">
        <v>1600000</v>
      </c>
      <c r="D116" s="527"/>
      <c r="E116" s="527"/>
      <c r="F116" s="775"/>
      <c r="G116" s="592"/>
      <c r="H116" s="734"/>
      <c r="J116" s="516" t="s">
        <v>5003</v>
      </c>
      <c r="N116" s="527"/>
      <c r="O116" s="527"/>
      <c r="P116" s="527"/>
    </row>
    <row r="117" spans="1:16" s="516" customFormat="1" ht="20.25" customHeight="1" x14ac:dyDescent="0.25">
      <c r="A117" s="743">
        <f t="shared" ref="A117:A180" si="7">A116+1</f>
        <v>105</v>
      </c>
      <c r="B117" s="733" t="s">
        <v>2263</v>
      </c>
      <c r="C117" s="527"/>
      <c r="D117" s="527"/>
      <c r="E117" s="527">
        <v>2000000</v>
      </c>
      <c r="F117" s="775"/>
      <c r="G117" s="592">
        <f t="shared" si="6"/>
        <v>1960000</v>
      </c>
      <c r="H117" s="734">
        <f t="shared" si="4"/>
        <v>1960000</v>
      </c>
      <c r="N117" s="527"/>
      <c r="O117" s="527">
        <v>2500000</v>
      </c>
      <c r="P117" s="527">
        <v>2600000</v>
      </c>
    </row>
    <row r="118" spans="1:16" s="516" customFormat="1" ht="20.25" customHeight="1" x14ac:dyDescent="0.25">
      <c r="A118" s="743">
        <f t="shared" si="7"/>
        <v>106</v>
      </c>
      <c r="B118" s="733" t="s">
        <v>2264</v>
      </c>
      <c r="C118" s="527">
        <v>3102000</v>
      </c>
      <c r="D118" s="527">
        <v>3102000</v>
      </c>
      <c r="E118" s="527"/>
      <c r="F118" s="775"/>
      <c r="G118" s="592">
        <f t="shared" si="6"/>
        <v>-3102000</v>
      </c>
      <c r="H118" s="734">
        <f t="shared" si="4"/>
        <v>0</v>
      </c>
      <c r="I118" s="516" t="s">
        <v>2265</v>
      </c>
      <c r="J118" s="516" t="s">
        <v>2266</v>
      </c>
      <c r="K118" s="516" t="s">
        <v>2265</v>
      </c>
      <c r="L118" s="516" t="s">
        <v>2267</v>
      </c>
      <c r="N118" s="527">
        <v>2894000</v>
      </c>
      <c r="O118" s="527">
        <v>2894000</v>
      </c>
      <c r="P118" s="829">
        <v>3150000</v>
      </c>
    </row>
    <row r="119" spans="1:16" s="516" customFormat="1" ht="20.25" customHeight="1" x14ac:dyDescent="0.25">
      <c r="A119" s="743">
        <f t="shared" si="7"/>
        <v>107</v>
      </c>
      <c r="B119" s="733" t="s">
        <v>5560</v>
      </c>
      <c r="C119" s="527">
        <v>2357000</v>
      </c>
      <c r="D119" s="527"/>
      <c r="E119" s="527"/>
      <c r="F119" s="775"/>
      <c r="G119" s="592"/>
      <c r="H119" s="734"/>
      <c r="J119" s="516" t="s">
        <v>5001</v>
      </c>
      <c r="N119" s="527"/>
      <c r="O119" s="527"/>
      <c r="P119" s="829"/>
    </row>
    <row r="120" spans="1:16" s="516" customFormat="1" ht="20.25" customHeight="1" x14ac:dyDescent="0.25">
      <c r="A120" s="743">
        <f t="shared" si="7"/>
        <v>108</v>
      </c>
      <c r="B120" s="733" t="s">
        <v>2268</v>
      </c>
      <c r="C120" s="527"/>
      <c r="D120" s="527"/>
      <c r="E120" s="527">
        <v>2500000</v>
      </c>
      <c r="F120" s="775"/>
      <c r="G120" s="592">
        <f t="shared" si="6"/>
        <v>2450000</v>
      </c>
      <c r="H120" s="734">
        <f t="shared" si="4"/>
        <v>2450000</v>
      </c>
      <c r="I120" s="735"/>
      <c r="N120" s="527"/>
      <c r="O120" s="527">
        <v>3500000</v>
      </c>
      <c r="P120" s="829">
        <v>3600000</v>
      </c>
    </row>
    <row r="121" spans="1:16" s="516" customFormat="1" ht="37.5" x14ac:dyDescent="0.25">
      <c r="A121" s="743">
        <f t="shared" si="7"/>
        <v>109</v>
      </c>
      <c r="B121" s="736" t="s">
        <v>2269</v>
      </c>
      <c r="C121" s="527">
        <v>7655000</v>
      </c>
      <c r="D121" s="527">
        <v>7655000</v>
      </c>
      <c r="E121" s="527"/>
      <c r="F121" s="775"/>
      <c r="G121" s="592">
        <f t="shared" si="6"/>
        <v>-7655000</v>
      </c>
      <c r="H121" s="734">
        <f t="shared" si="4"/>
        <v>0</v>
      </c>
      <c r="I121" s="735" t="s">
        <v>2270</v>
      </c>
      <c r="J121" s="516" t="s">
        <v>2271</v>
      </c>
      <c r="L121" s="516" t="s">
        <v>2272</v>
      </c>
      <c r="N121" s="527">
        <v>7314000</v>
      </c>
      <c r="O121" s="527">
        <v>7314000</v>
      </c>
      <c r="P121" s="829">
        <v>7314000</v>
      </c>
    </row>
    <row r="122" spans="1:16" s="516" customFormat="1" ht="20.25" customHeight="1" x14ac:dyDescent="0.25">
      <c r="A122" s="743">
        <f t="shared" si="7"/>
        <v>110</v>
      </c>
      <c r="B122" s="733" t="s">
        <v>2273</v>
      </c>
      <c r="C122" s="527">
        <v>3044000</v>
      </c>
      <c r="D122" s="527">
        <v>3044000</v>
      </c>
      <c r="E122" s="527"/>
      <c r="F122" s="775"/>
      <c r="G122" s="592">
        <f t="shared" si="6"/>
        <v>-3044000</v>
      </c>
      <c r="H122" s="734">
        <f t="shared" si="4"/>
        <v>0</v>
      </c>
      <c r="I122" s="735" t="s">
        <v>2274</v>
      </c>
      <c r="J122" s="516" t="s">
        <v>2275</v>
      </c>
      <c r="L122" s="516" t="s">
        <v>2276</v>
      </c>
      <c r="N122" s="527">
        <v>2912000</v>
      </c>
      <c r="O122" s="527">
        <v>2912000</v>
      </c>
      <c r="P122" s="829">
        <v>2912000</v>
      </c>
    </row>
    <row r="123" spans="1:16" s="516" customFormat="1" ht="43.5" customHeight="1" x14ac:dyDescent="0.25">
      <c r="A123" s="743">
        <f t="shared" si="7"/>
        <v>111</v>
      </c>
      <c r="B123" s="736" t="s">
        <v>4743</v>
      </c>
      <c r="C123" s="527">
        <v>2265043</v>
      </c>
      <c r="D123" s="527"/>
      <c r="E123" s="527"/>
      <c r="F123" s="775"/>
      <c r="G123" s="592"/>
      <c r="H123" s="734"/>
      <c r="I123" s="735"/>
      <c r="J123" s="516" t="s">
        <v>4744</v>
      </c>
      <c r="N123" s="527"/>
      <c r="O123" s="527"/>
      <c r="P123" s="829"/>
    </row>
    <row r="124" spans="1:16" s="516" customFormat="1" ht="20.25" customHeight="1" x14ac:dyDescent="0.25">
      <c r="A124" s="743">
        <f t="shared" si="7"/>
        <v>112</v>
      </c>
      <c r="B124" s="733" t="s">
        <v>2277</v>
      </c>
      <c r="C124" s="527">
        <v>4034000</v>
      </c>
      <c r="D124" s="527">
        <v>4034000</v>
      </c>
      <c r="E124" s="527"/>
      <c r="F124" s="775"/>
      <c r="G124" s="592">
        <f t="shared" si="6"/>
        <v>-4034000</v>
      </c>
      <c r="H124" s="734">
        <f t="shared" si="4"/>
        <v>0</v>
      </c>
      <c r="I124" s="735" t="s">
        <v>2278</v>
      </c>
      <c r="J124" s="516" t="s">
        <v>2279</v>
      </c>
      <c r="L124" s="516" t="s">
        <v>2280</v>
      </c>
      <c r="N124" s="527">
        <v>3825000</v>
      </c>
      <c r="O124" s="527">
        <v>3825000</v>
      </c>
      <c r="P124" s="829">
        <v>3900000</v>
      </c>
    </row>
    <row r="125" spans="1:16" s="516" customFormat="1" ht="20.25" customHeight="1" x14ac:dyDescent="0.25">
      <c r="A125" s="743">
        <f t="shared" si="7"/>
        <v>113</v>
      </c>
      <c r="B125" s="733" t="s">
        <v>5526</v>
      </c>
      <c r="C125" s="527">
        <v>3262000</v>
      </c>
      <c r="D125" s="527"/>
      <c r="E125" s="527"/>
      <c r="F125" s="775"/>
      <c r="G125" s="592"/>
      <c r="H125" s="734"/>
      <c r="I125" s="735"/>
      <c r="J125" s="516" t="s">
        <v>5012</v>
      </c>
      <c r="N125" s="527"/>
      <c r="O125" s="527"/>
      <c r="P125" s="829"/>
    </row>
    <row r="126" spans="1:16" s="516" customFormat="1" ht="20.25" customHeight="1" x14ac:dyDescent="0.25">
      <c r="A126" s="743">
        <f t="shared" si="7"/>
        <v>114</v>
      </c>
      <c r="B126" s="733" t="s">
        <v>2281</v>
      </c>
      <c r="C126" s="527">
        <v>4034000</v>
      </c>
      <c r="D126" s="527">
        <v>4034000</v>
      </c>
      <c r="E126" s="527"/>
      <c r="F126" s="775"/>
      <c r="G126" s="592">
        <f t="shared" si="6"/>
        <v>-4034000</v>
      </c>
      <c r="H126" s="734">
        <f t="shared" si="4"/>
        <v>0</v>
      </c>
      <c r="I126" s="735" t="s">
        <v>2278</v>
      </c>
      <c r="J126" s="516" t="s">
        <v>2282</v>
      </c>
      <c r="L126" s="516" t="s">
        <v>2280</v>
      </c>
      <c r="N126" s="527">
        <v>3825000</v>
      </c>
      <c r="O126" s="527">
        <v>3825000</v>
      </c>
      <c r="P126" s="829">
        <v>3900000</v>
      </c>
    </row>
    <row r="127" spans="1:16" s="516" customFormat="1" ht="39.75" customHeight="1" x14ac:dyDescent="0.25">
      <c r="A127" s="743">
        <f t="shared" si="7"/>
        <v>115</v>
      </c>
      <c r="B127" s="736" t="s">
        <v>5527</v>
      </c>
      <c r="C127" s="527">
        <v>3262000</v>
      </c>
      <c r="D127" s="527"/>
      <c r="E127" s="527"/>
      <c r="F127" s="775"/>
      <c r="G127" s="592"/>
      <c r="H127" s="734"/>
      <c r="I127" s="735"/>
      <c r="J127" s="516" t="s">
        <v>5013</v>
      </c>
      <c r="N127" s="527"/>
      <c r="O127" s="527"/>
      <c r="P127" s="829"/>
    </row>
    <row r="128" spans="1:16" s="516" customFormat="1" ht="20.25" customHeight="1" x14ac:dyDescent="0.25">
      <c r="A128" s="743">
        <f t="shared" si="7"/>
        <v>116</v>
      </c>
      <c r="B128" s="733" t="s">
        <v>2283</v>
      </c>
      <c r="C128" s="527">
        <v>4034000</v>
      </c>
      <c r="D128" s="527">
        <v>4034000</v>
      </c>
      <c r="E128" s="527"/>
      <c r="F128" s="775"/>
      <c r="G128" s="592">
        <f t="shared" si="6"/>
        <v>-4034000</v>
      </c>
      <c r="H128" s="734">
        <f t="shared" si="4"/>
        <v>0</v>
      </c>
      <c r="I128" s="735" t="s">
        <v>2278</v>
      </c>
      <c r="J128" s="516" t="s">
        <v>2284</v>
      </c>
      <c r="L128" s="516" t="s">
        <v>2280</v>
      </c>
      <c r="N128" s="527">
        <v>3825000</v>
      </c>
      <c r="O128" s="527">
        <v>3825000</v>
      </c>
      <c r="P128" s="829">
        <v>3900000</v>
      </c>
    </row>
    <row r="129" spans="1:16" s="516" customFormat="1" ht="20.25" customHeight="1" x14ac:dyDescent="0.25">
      <c r="A129" s="743">
        <f t="shared" si="7"/>
        <v>117</v>
      </c>
      <c r="B129" s="733" t="s">
        <v>5532</v>
      </c>
      <c r="C129" s="527">
        <v>3262000</v>
      </c>
      <c r="D129" s="527"/>
      <c r="E129" s="527"/>
      <c r="F129" s="775"/>
      <c r="G129" s="592"/>
      <c r="H129" s="734"/>
      <c r="I129" s="735"/>
      <c r="J129" s="516" t="s">
        <v>5014</v>
      </c>
      <c r="N129" s="527"/>
      <c r="O129" s="527"/>
      <c r="P129" s="829"/>
    </row>
    <row r="130" spans="1:16" s="516" customFormat="1" ht="20.25" customHeight="1" x14ac:dyDescent="0.25">
      <c r="A130" s="743">
        <f t="shared" si="7"/>
        <v>118</v>
      </c>
      <c r="B130" s="733" t="s">
        <v>4682</v>
      </c>
      <c r="C130" s="527">
        <v>3665000</v>
      </c>
      <c r="D130" s="527">
        <v>3665000</v>
      </c>
      <c r="E130" s="527"/>
      <c r="F130" s="775"/>
      <c r="G130" s="592">
        <f t="shared" si="6"/>
        <v>-3665000</v>
      </c>
      <c r="H130" s="734">
        <f t="shared" si="4"/>
        <v>0</v>
      </c>
      <c r="I130" s="735" t="s">
        <v>2285</v>
      </c>
      <c r="J130" s="516" t="s">
        <v>2286</v>
      </c>
      <c r="L130" s="516" t="s">
        <v>2287</v>
      </c>
      <c r="N130" s="527">
        <v>3456000</v>
      </c>
      <c r="O130" s="527">
        <v>3456000</v>
      </c>
      <c r="P130" s="829">
        <v>3500000</v>
      </c>
    </row>
    <row r="131" spans="1:16" s="516" customFormat="1" ht="20.25" customHeight="1" x14ac:dyDescent="0.25">
      <c r="A131" s="743">
        <f t="shared" si="7"/>
        <v>119</v>
      </c>
      <c r="B131" s="733" t="s">
        <v>2288</v>
      </c>
      <c r="C131" s="527">
        <v>3894000</v>
      </c>
      <c r="D131" s="527">
        <v>3894000</v>
      </c>
      <c r="E131" s="527"/>
      <c r="F131" s="775"/>
      <c r="G131" s="592">
        <f t="shared" si="6"/>
        <v>-3894000</v>
      </c>
      <c r="H131" s="734">
        <f t="shared" si="4"/>
        <v>0</v>
      </c>
      <c r="I131" s="735" t="s">
        <v>2289</v>
      </c>
      <c r="J131" s="516" t="s">
        <v>2290</v>
      </c>
      <c r="L131" s="516" t="s">
        <v>2291</v>
      </c>
      <c r="N131" s="527">
        <v>3685000</v>
      </c>
      <c r="O131" s="527">
        <v>3685000</v>
      </c>
      <c r="P131" s="829">
        <v>3700000</v>
      </c>
    </row>
    <row r="132" spans="1:16" s="516" customFormat="1" ht="20.25" customHeight="1" x14ac:dyDescent="0.25">
      <c r="A132" s="743">
        <f t="shared" si="7"/>
        <v>120</v>
      </c>
      <c r="B132" s="733" t="s">
        <v>5525</v>
      </c>
      <c r="C132" s="527">
        <v>3122000</v>
      </c>
      <c r="D132" s="527"/>
      <c r="E132" s="527"/>
      <c r="F132" s="775"/>
      <c r="G132" s="592"/>
      <c r="H132" s="734"/>
      <c r="I132" s="735"/>
      <c r="J132" s="516" t="s">
        <v>5011</v>
      </c>
      <c r="N132" s="527"/>
      <c r="O132" s="527"/>
      <c r="P132" s="829"/>
    </row>
    <row r="133" spans="1:16" s="516" customFormat="1" ht="20.25" customHeight="1" x14ac:dyDescent="0.25">
      <c r="A133" s="743">
        <f t="shared" si="7"/>
        <v>121</v>
      </c>
      <c r="B133" s="733" t="s">
        <v>2292</v>
      </c>
      <c r="C133" s="527">
        <v>3923000</v>
      </c>
      <c r="D133" s="527">
        <v>3923000</v>
      </c>
      <c r="E133" s="527"/>
      <c r="F133" s="775"/>
      <c r="G133" s="592">
        <f t="shared" si="6"/>
        <v>-3923000</v>
      </c>
      <c r="H133" s="734">
        <f t="shared" si="4"/>
        <v>0</v>
      </c>
      <c r="I133" s="735" t="s">
        <v>2293</v>
      </c>
      <c r="J133" s="516" t="s">
        <v>2294</v>
      </c>
      <c r="L133" s="516" t="s">
        <v>2295</v>
      </c>
      <c r="N133" s="527">
        <v>3715000</v>
      </c>
      <c r="O133" s="527">
        <v>3715000</v>
      </c>
      <c r="P133" s="829">
        <v>3715000</v>
      </c>
    </row>
    <row r="134" spans="1:16" s="516" customFormat="1" ht="20.25" customHeight="1" x14ac:dyDescent="0.25">
      <c r="A134" s="743">
        <f t="shared" si="7"/>
        <v>122</v>
      </c>
      <c r="B134" s="733" t="s">
        <v>2296</v>
      </c>
      <c r="C134" s="527">
        <v>5229000</v>
      </c>
      <c r="D134" s="527">
        <v>5229000</v>
      </c>
      <c r="E134" s="527"/>
      <c r="F134" s="775"/>
      <c r="G134" s="592">
        <f t="shared" si="6"/>
        <v>-5229000</v>
      </c>
      <c r="H134" s="734">
        <f t="shared" si="4"/>
        <v>0</v>
      </c>
      <c r="I134" s="735" t="s">
        <v>2297</v>
      </c>
      <c r="J134" s="516" t="s">
        <v>2298</v>
      </c>
      <c r="L134" s="516" t="s">
        <v>2299</v>
      </c>
      <c r="N134" s="527">
        <v>5020000</v>
      </c>
      <c r="O134" s="527">
        <v>5020000</v>
      </c>
      <c r="P134" s="829">
        <v>5100000</v>
      </c>
    </row>
    <row r="135" spans="1:16" s="516" customFormat="1" ht="20.25" customHeight="1" x14ac:dyDescent="0.25">
      <c r="A135" s="743">
        <f t="shared" si="7"/>
        <v>123</v>
      </c>
      <c r="B135" s="733" t="s">
        <v>2300</v>
      </c>
      <c r="C135" s="527">
        <v>2846000</v>
      </c>
      <c r="D135" s="527">
        <v>2846000</v>
      </c>
      <c r="E135" s="527"/>
      <c r="F135" s="775"/>
      <c r="G135" s="592">
        <f t="shared" si="6"/>
        <v>-2846000</v>
      </c>
      <c r="H135" s="734">
        <f t="shared" si="4"/>
        <v>0</v>
      </c>
      <c r="I135" s="735" t="s">
        <v>2252</v>
      </c>
      <c r="J135" s="516" t="s">
        <v>2301</v>
      </c>
      <c r="L135" s="516" t="s">
        <v>2254</v>
      </c>
      <c r="N135" s="527">
        <v>2715000</v>
      </c>
      <c r="O135" s="527">
        <v>2715000</v>
      </c>
      <c r="P135" s="829">
        <v>2715000</v>
      </c>
    </row>
    <row r="136" spans="1:16" s="516" customFormat="1" ht="20.25" customHeight="1" x14ac:dyDescent="0.25">
      <c r="A136" s="743">
        <f t="shared" si="7"/>
        <v>124</v>
      </c>
      <c r="B136" s="733" t="s">
        <v>5556</v>
      </c>
      <c r="C136" s="527">
        <v>2132000</v>
      </c>
      <c r="D136" s="527"/>
      <c r="E136" s="527"/>
      <c r="F136" s="775"/>
      <c r="G136" s="592"/>
      <c r="H136" s="734"/>
      <c r="I136" s="735"/>
      <c r="J136" s="516" t="s">
        <v>5037</v>
      </c>
      <c r="N136" s="527"/>
      <c r="O136" s="527"/>
      <c r="P136" s="829"/>
    </row>
    <row r="137" spans="1:16" s="516" customFormat="1" ht="20.25" customHeight="1" x14ac:dyDescent="0.25">
      <c r="A137" s="743">
        <f t="shared" si="7"/>
        <v>125</v>
      </c>
      <c r="B137" s="733" t="s">
        <v>2302</v>
      </c>
      <c r="C137" s="527">
        <v>3883000</v>
      </c>
      <c r="D137" s="527">
        <v>3883000</v>
      </c>
      <c r="E137" s="527"/>
      <c r="F137" s="775"/>
      <c r="G137" s="592">
        <f t="shared" si="6"/>
        <v>-3883000</v>
      </c>
      <c r="H137" s="734">
        <f t="shared" si="4"/>
        <v>0</v>
      </c>
      <c r="I137" s="735" t="s">
        <v>2303</v>
      </c>
      <c r="J137" s="516" t="s">
        <v>2304</v>
      </c>
      <c r="L137" s="516" t="s">
        <v>2305</v>
      </c>
      <c r="N137" s="527">
        <v>3674000</v>
      </c>
      <c r="O137" s="527">
        <v>3674000</v>
      </c>
      <c r="P137" s="829">
        <v>3700000</v>
      </c>
    </row>
    <row r="138" spans="1:16" s="516" customFormat="1" ht="20.25" customHeight="1" x14ac:dyDescent="0.25">
      <c r="A138" s="743">
        <f t="shared" si="7"/>
        <v>126</v>
      </c>
      <c r="B138" s="733" t="s">
        <v>2306</v>
      </c>
      <c r="C138" s="527">
        <v>3044000</v>
      </c>
      <c r="D138" s="527">
        <v>3044000</v>
      </c>
      <c r="E138" s="527"/>
      <c r="F138" s="775"/>
      <c r="G138" s="592">
        <f t="shared" si="6"/>
        <v>-3044000</v>
      </c>
      <c r="H138" s="734">
        <f t="shared" si="4"/>
        <v>0</v>
      </c>
      <c r="I138" s="735" t="s">
        <v>2274</v>
      </c>
      <c r="J138" s="516" t="s">
        <v>2307</v>
      </c>
      <c r="L138" s="516" t="s">
        <v>2276</v>
      </c>
      <c r="N138" s="527">
        <v>2912000</v>
      </c>
      <c r="O138" s="527">
        <v>2912000</v>
      </c>
      <c r="P138" s="829">
        <v>2912000</v>
      </c>
    </row>
    <row r="139" spans="1:16" s="516" customFormat="1" ht="20.25" customHeight="1" x14ac:dyDescent="0.25">
      <c r="A139" s="743">
        <f t="shared" si="7"/>
        <v>127</v>
      </c>
      <c r="B139" s="733" t="s">
        <v>5019</v>
      </c>
      <c r="C139" s="527">
        <v>2265043</v>
      </c>
      <c r="D139" s="527"/>
      <c r="E139" s="527"/>
      <c r="F139" s="775"/>
      <c r="G139" s="592"/>
      <c r="H139" s="734"/>
      <c r="I139" s="735"/>
      <c r="J139" s="516" t="s">
        <v>5020</v>
      </c>
      <c r="N139" s="527"/>
      <c r="O139" s="527"/>
      <c r="P139" s="829"/>
    </row>
    <row r="140" spans="1:16" s="516" customFormat="1" ht="20.25" customHeight="1" x14ac:dyDescent="0.25">
      <c r="A140" s="743">
        <f t="shared" si="7"/>
        <v>128</v>
      </c>
      <c r="B140" s="733" t="s">
        <v>2308</v>
      </c>
      <c r="C140" s="527">
        <v>5229000</v>
      </c>
      <c r="D140" s="527">
        <v>5229000</v>
      </c>
      <c r="E140" s="527"/>
      <c r="F140" s="775"/>
      <c r="G140" s="592">
        <f t="shared" si="6"/>
        <v>-5229000</v>
      </c>
      <c r="H140" s="734">
        <f t="shared" si="4"/>
        <v>0</v>
      </c>
      <c r="I140" s="735" t="s">
        <v>2297</v>
      </c>
      <c r="J140" s="516" t="s">
        <v>2309</v>
      </c>
      <c r="L140" s="516" t="s">
        <v>2299</v>
      </c>
      <c r="N140" s="527">
        <v>5020000</v>
      </c>
      <c r="O140" s="527">
        <v>5020000</v>
      </c>
      <c r="P140" s="830">
        <v>5100000</v>
      </c>
    </row>
    <row r="141" spans="1:16" s="516" customFormat="1" ht="20.25" customHeight="1" x14ac:dyDescent="0.25">
      <c r="A141" s="743">
        <f t="shared" si="7"/>
        <v>129</v>
      </c>
      <c r="B141" s="733" t="s">
        <v>2310</v>
      </c>
      <c r="C141" s="527">
        <v>5229000</v>
      </c>
      <c r="D141" s="527">
        <v>5229000</v>
      </c>
      <c r="E141" s="527"/>
      <c r="F141" s="775"/>
      <c r="G141" s="592">
        <f t="shared" si="6"/>
        <v>-5229000</v>
      </c>
      <c r="H141" s="734">
        <f t="shared" si="4"/>
        <v>0</v>
      </c>
      <c r="I141" s="735" t="s">
        <v>2297</v>
      </c>
      <c r="J141" s="516" t="s">
        <v>4663</v>
      </c>
      <c r="L141" s="516" t="s">
        <v>2299</v>
      </c>
      <c r="N141" s="527">
        <v>5020000</v>
      </c>
      <c r="O141" s="527">
        <v>5020000</v>
      </c>
      <c r="P141" s="830">
        <v>5100000</v>
      </c>
    </row>
    <row r="142" spans="1:16" s="516" customFormat="1" ht="20.25" customHeight="1" x14ac:dyDescent="0.25">
      <c r="A142" s="743">
        <f t="shared" si="7"/>
        <v>130</v>
      </c>
      <c r="B142" s="733" t="s">
        <v>2311</v>
      </c>
      <c r="C142" s="527">
        <v>2962000</v>
      </c>
      <c r="D142" s="527">
        <v>2962000</v>
      </c>
      <c r="E142" s="527"/>
      <c r="F142" s="775"/>
      <c r="G142" s="592">
        <f t="shared" si="6"/>
        <v>-2962000</v>
      </c>
      <c r="H142" s="734">
        <f t="shared" si="4"/>
        <v>0</v>
      </c>
      <c r="I142" s="735" t="s">
        <v>2312</v>
      </c>
      <c r="J142" s="516" t="s">
        <v>2313</v>
      </c>
      <c r="L142" s="516" t="s">
        <v>2314</v>
      </c>
      <c r="N142" s="527">
        <v>2830000</v>
      </c>
      <c r="O142" s="527">
        <v>2830000</v>
      </c>
      <c r="P142" s="829">
        <v>2830000</v>
      </c>
    </row>
    <row r="143" spans="1:16" s="516" customFormat="1" ht="20.25" customHeight="1" x14ac:dyDescent="0.25">
      <c r="A143" s="743">
        <f t="shared" si="7"/>
        <v>131</v>
      </c>
      <c r="B143" s="733" t="s">
        <v>5549</v>
      </c>
      <c r="C143" s="527">
        <v>2422000</v>
      </c>
      <c r="D143" s="527"/>
      <c r="E143" s="527"/>
      <c r="F143" s="775"/>
      <c r="G143" s="592"/>
      <c r="H143" s="734"/>
      <c r="I143" s="735"/>
      <c r="J143" s="516" t="s">
        <v>5040</v>
      </c>
      <c r="N143" s="527"/>
      <c r="O143" s="527"/>
      <c r="P143" s="829"/>
    </row>
    <row r="144" spans="1:16" s="516" customFormat="1" ht="20.25" customHeight="1" x14ac:dyDescent="0.25">
      <c r="A144" s="743">
        <f t="shared" si="7"/>
        <v>132</v>
      </c>
      <c r="B144" s="733" t="s">
        <v>2315</v>
      </c>
      <c r="C144" s="527">
        <v>2881000</v>
      </c>
      <c r="D144" s="527">
        <v>2881000</v>
      </c>
      <c r="E144" s="527"/>
      <c r="F144" s="775"/>
      <c r="G144" s="592">
        <f t="shared" si="6"/>
        <v>-2881000</v>
      </c>
      <c r="H144" s="734">
        <f t="shared" si="4"/>
        <v>0</v>
      </c>
      <c r="I144" s="735" t="s">
        <v>2316</v>
      </c>
      <c r="J144" s="516" t="s">
        <v>2317</v>
      </c>
      <c r="L144" s="516" t="s">
        <v>2318</v>
      </c>
      <c r="N144" s="527">
        <v>2750000</v>
      </c>
      <c r="O144" s="527">
        <v>2750000</v>
      </c>
      <c r="P144" s="829">
        <v>2800000</v>
      </c>
    </row>
    <row r="145" spans="1:19" s="516" customFormat="1" ht="20.25" customHeight="1" x14ac:dyDescent="0.25">
      <c r="A145" s="743">
        <f t="shared" si="7"/>
        <v>133</v>
      </c>
      <c r="B145" s="733" t="s">
        <v>5624</v>
      </c>
      <c r="C145" s="527">
        <v>2303000</v>
      </c>
      <c r="D145" s="527"/>
      <c r="E145" s="527"/>
      <c r="F145" s="775"/>
      <c r="G145" s="592"/>
      <c r="H145" s="734"/>
      <c r="I145" s="735"/>
      <c r="J145" s="516" t="s">
        <v>5009</v>
      </c>
      <c r="N145" s="527"/>
      <c r="O145" s="527"/>
      <c r="P145" s="829"/>
    </row>
    <row r="146" spans="1:19" s="516" customFormat="1" ht="20.25" customHeight="1" x14ac:dyDescent="0.25">
      <c r="A146" s="743">
        <f t="shared" si="7"/>
        <v>134</v>
      </c>
      <c r="B146" s="733" t="s">
        <v>2319</v>
      </c>
      <c r="C146" s="527">
        <v>5247000</v>
      </c>
      <c r="D146" s="527">
        <v>5247000</v>
      </c>
      <c r="E146" s="527"/>
      <c r="F146" s="775"/>
      <c r="G146" s="592">
        <f t="shared" si="6"/>
        <v>-5247000</v>
      </c>
      <c r="H146" s="734">
        <f t="shared" si="4"/>
        <v>0</v>
      </c>
      <c r="I146" s="735" t="s">
        <v>2320</v>
      </c>
      <c r="J146" s="516" t="s">
        <v>2321</v>
      </c>
      <c r="L146" s="516" t="s">
        <v>2322</v>
      </c>
      <c r="N146" s="527">
        <v>5038000</v>
      </c>
      <c r="O146" s="527">
        <v>5038000</v>
      </c>
      <c r="P146" s="830">
        <v>5100000</v>
      </c>
    </row>
    <row r="147" spans="1:19" s="516" customFormat="1" ht="20.25" customHeight="1" x14ac:dyDescent="0.25">
      <c r="A147" s="743">
        <f t="shared" si="7"/>
        <v>135</v>
      </c>
      <c r="B147" s="733" t="s">
        <v>2323</v>
      </c>
      <c r="C147" s="527">
        <v>2981000</v>
      </c>
      <c r="D147" s="527">
        <v>2981000</v>
      </c>
      <c r="E147" s="527"/>
      <c r="F147" s="775"/>
      <c r="G147" s="592">
        <f t="shared" si="6"/>
        <v>-2981000</v>
      </c>
      <c r="H147" s="734">
        <f t="shared" si="4"/>
        <v>0</v>
      </c>
      <c r="I147" s="735" t="s">
        <v>2324</v>
      </c>
      <c r="J147" s="516" t="s">
        <v>2325</v>
      </c>
      <c r="L147" s="516" t="s">
        <v>2326</v>
      </c>
      <c r="N147" s="527">
        <v>2821000</v>
      </c>
      <c r="O147" s="527">
        <v>2821000</v>
      </c>
      <c r="P147" s="830">
        <v>2821000</v>
      </c>
      <c r="Q147" s="831"/>
      <c r="R147" s="377"/>
      <c r="S147" s="377"/>
    </row>
    <row r="148" spans="1:19" s="516" customFormat="1" ht="39" customHeight="1" x14ac:dyDescent="0.25">
      <c r="A148" s="743">
        <f t="shared" si="7"/>
        <v>136</v>
      </c>
      <c r="B148" s="736" t="s">
        <v>5586</v>
      </c>
      <c r="C148" s="527">
        <v>2245000</v>
      </c>
      <c r="D148" s="527"/>
      <c r="E148" s="527"/>
      <c r="F148" s="775"/>
      <c r="G148" s="592"/>
      <c r="H148" s="734"/>
      <c r="I148" s="735"/>
      <c r="J148" s="516" t="s">
        <v>5041</v>
      </c>
      <c r="N148" s="527"/>
      <c r="O148" s="527"/>
      <c r="P148" s="830"/>
      <c r="Q148" s="831"/>
      <c r="R148" s="377"/>
      <c r="S148" s="377"/>
    </row>
    <row r="149" spans="1:19" s="516" customFormat="1" ht="20.25" customHeight="1" x14ac:dyDescent="0.25">
      <c r="A149" s="743">
        <f t="shared" si="7"/>
        <v>137</v>
      </c>
      <c r="B149" s="733" t="s">
        <v>2327</v>
      </c>
      <c r="C149" s="527">
        <v>3455000</v>
      </c>
      <c r="D149" s="527">
        <v>3455000</v>
      </c>
      <c r="E149" s="527"/>
      <c r="F149" s="775"/>
      <c r="G149" s="592">
        <f t="shared" si="6"/>
        <v>-3455000</v>
      </c>
      <c r="H149" s="734">
        <f t="shared" si="4"/>
        <v>0</v>
      </c>
      <c r="I149" s="735" t="s">
        <v>2328</v>
      </c>
      <c r="J149" s="516" t="s">
        <v>4666</v>
      </c>
      <c r="L149" s="516" t="s">
        <v>2329</v>
      </c>
      <c r="N149" s="527">
        <v>3323000</v>
      </c>
      <c r="O149" s="527">
        <v>3323000</v>
      </c>
      <c r="P149" s="829">
        <v>3400000</v>
      </c>
      <c r="Q149" s="831"/>
      <c r="R149" s="377"/>
      <c r="S149" s="377"/>
    </row>
    <row r="150" spans="1:19" s="516" customFormat="1" ht="20.25" customHeight="1" x14ac:dyDescent="0.25">
      <c r="A150" s="743">
        <f t="shared" si="7"/>
        <v>138</v>
      </c>
      <c r="B150" s="733" t="s">
        <v>5539</v>
      </c>
      <c r="C150" s="527">
        <v>2699000</v>
      </c>
      <c r="D150" s="527"/>
      <c r="E150" s="527"/>
      <c r="F150" s="775"/>
      <c r="G150" s="592"/>
      <c r="H150" s="734"/>
      <c r="I150" s="735"/>
      <c r="J150" s="516" t="s">
        <v>5015</v>
      </c>
      <c r="N150" s="527"/>
      <c r="O150" s="527"/>
      <c r="P150" s="829"/>
      <c r="Q150" s="831"/>
      <c r="R150" s="377"/>
      <c r="S150" s="377"/>
    </row>
    <row r="151" spans="1:19" s="516" customFormat="1" ht="20.25" customHeight="1" x14ac:dyDescent="0.25">
      <c r="A151" s="743">
        <f t="shared" si="7"/>
        <v>139</v>
      </c>
      <c r="B151" s="733" t="s">
        <v>2330</v>
      </c>
      <c r="C151" s="527">
        <v>2882000</v>
      </c>
      <c r="D151" s="527">
        <v>2882000</v>
      </c>
      <c r="E151" s="527"/>
      <c r="F151" s="775"/>
      <c r="G151" s="592">
        <f t="shared" si="6"/>
        <v>-2882000</v>
      </c>
      <c r="H151" s="734">
        <f t="shared" si="4"/>
        <v>0</v>
      </c>
      <c r="I151" s="735" t="s">
        <v>2331</v>
      </c>
      <c r="J151" s="516" t="s">
        <v>2332</v>
      </c>
      <c r="L151" s="516" t="s">
        <v>2333</v>
      </c>
      <c r="N151" s="527">
        <v>2751000</v>
      </c>
      <c r="O151" s="527">
        <v>2751000</v>
      </c>
      <c r="P151" s="829">
        <v>2751000</v>
      </c>
      <c r="Q151" s="831"/>
      <c r="R151" s="377"/>
      <c r="S151" s="377"/>
    </row>
    <row r="152" spans="1:19" s="516" customFormat="1" ht="20.25" customHeight="1" x14ac:dyDescent="0.25">
      <c r="A152" s="743">
        <f t="shared" si="7"/>
        <v>140</v>
      </c>
      <c r="B152" s="733" t="s">
        <v>5593</v>
      </c>
      <c r="C152" s="527">
        <v>2322000</v>
      </c>
      <c r="D152" s="527"/>
      <c r="E152" s="527"/>
      <c r="F152" s="775"/>
      <c r="G152" s="592"/>
      <c r="H152" s="734"/>
      <c r="I152" s="735"/>
      <c r="J152" s="516" t="s">
        <v>5023</v>
      </c>
      <c r="N152" s="527"/>
      <c r="O152" s="527"/>
      <c r="P152" s="829"/>
      <c r="Q152" s="831"/>
      <c r="R152" s="377"/>
      <c r="S152" s="377"/>
    </row>
    <row r="153" spans="1:19" s="516" customFormat="1" ht="20.25" customHeight="1" x14ac:dyDescent="0.25">
      <c r="A153" s="743">
        <f t="shared" si="7"/>
        <v>141</v>
      </c>
      <c r="B153" s="733" t="s">
        <v>2334</v>
      </c>
      <c r="C153" s="527">
        <v>2838000</v>
      </c>
      <c r="D153" s="527">
        <v>2838000</v>
      </c>
      <c r="E153" s="527"/>
      <c r="F153" s="775"/>
      <c r="G153" s="592">
        <f t="shared" si="6"/>
        <v>-2838000</v>
      </c>
      <c r="H153" s="734">
        <f t="shared" si="4"/>
        <v>0</v>
      </c>
      <c r="I153" s="735" t="s">
        <v>2335</v>
      </c>
      <c r="J153" s="516" t="s">
        <v>2336</v>
      </c>
      <c r="L153" s="516" t="s">
        <v>2337</v>
      </c>
      <c r="N153" s="527">
        <v>2736000</v>
      </c>
      <c r="O153" s="527">
        <v>2736000</v>
      </c>
      <c r="P153" s="829">
        <v>2736000</v>
      </c>
      <c r="Q153" s="831"/>
      <c r="R153" s="377"/>
      <c r="S153" s="377"/>
    </row>
    <row r="154" spans="1:19" s="516" customFormat="1" ht="20.25" customHeight="1" x14ac:dyDescent="0.25">
      <c r="A154" s="743">
        <f t="shared" si="7"/>
        <v>142</v>
      </c>
      <c r="B154" s="733" t="s">
        <v>5533</v>
      </c>
      <c r="C154" s="527">
        <v>2116000</v>
      </c>
      <c r="D154" s="527"/>
      <c r="E154" s="527"/>
      <c r="F154" s="775"/>
      <c r="G154" s="592"/>
      <c r="H154" s="734"/>
      <c r="I154" s="735"/>
      <c r="J154" s="516" t="s">
        <v>2336</v>
      </c>
      <c r="N154" s="527"/>
      <c r="O154" s="527"/>
      <c r="P154" s="829"/>
      <c r="Q154" s="831"/>
      <c r="R154" s="377"/>
      <c r="S154" s="377"/>
    </row>
    <row r="155" spans="1:19" s="516" customFormat="1" ht="20.25" customHeight="1" x14ac:dyDescent="0.25">
      <c r="A155" s="743">
        <f t="shared" si="7"/>
        <v>143</v>
      </c>
      <c r="B155" s="733" t="s">
        <v>2338</v>
      </c>
      <c r="C155" s="527">
        <v>2981000</v>
      </c>
      <c r="D155" s="527">
        <v>2981000</v>
      </c>
      <c r="E155" s="527"/>
      <c r="F155" s="775"/>
      <c r="G155" s="592">
        <f t="shared" si="6"/>
        <v>-2981000</v>
      </c>
      <c r="H155" s="734">
        <f t="shared" si="4"/>
        <v>0</v>
      </c>
      <c r="I155" s="735" t="s">
        <v>2324</v>
      </c>
      <c r="J155" s="516" t="s">
        <v>2339</v>
      </c>
      <c r="L155" s="516" t="s">
        <v>2326</v>
      </c>
      <c r="N155" s="527">
        <v>2821000</v>
      </c>
      <c r="O155" s="527">
        <v>2821000</v>
      </c>
      <c r="P155" s="829">
        <v>2821000</v>
      </c>
    </row>
    <row r="156" spans="1:19" s="516" customFormat="1" ht="20.25" customHeight="1" x14ac:dyDescent="0.25">
      <c r="A156" s="743">
        <f t="shared" si="7"/>
        <v>144</v>
      </c>
      <c r="B156" s="733" t="s">
        <v>5587</v>
      </c>
      <c r="C156" s="527">
        <v>2245000</v>
      </c>
      <c r="D156" s="527"/>
      <c r="E156" s="527"/>
      <c r="F156" s="775"/>
      <c r="G156" s="592"/>
      <c r="H156" s="734"/>
      <c r="I156" s="735"/>
      <c r="J156" s="516" t="s">
        <v>5042</v>
      </c>
      <c r="N156" s="527"/>
      <c r="O156" s="527"/>
      <c r="P156" s="829"/>
    </row>
    <row r="157" spans="1:19" s="516" customFormat="1" ht="20.25" customHeight="1" x14ac:dyDescent="0.25">
      <c r="A157" s="743">
        <f t="shared" si="7"/>
        <v>145</v>
      </c>
      <c r="B157" s="733" t="s">
        <v>2340</v>
      </c>
      <c r="C157" s="527">
        <v>4271000</v>
      </c>
      <c r="D157" s="527">
        <v>4271000</v>
      </c>
      <c r="E157" s="527"/>
      <c r="F157" s="775"/>
      <c r="G157" s="592">
        <f t="shared" si="6"/>
        <v>-4271000</v>
      </c>
      <c r="H157" s="734">
        <f t="shared" si="4"/>
        <v>0</v>
      </c>
      <c r="I157" s="735" t="s">
        <v>2341</v>
      </c>
      <c r="J157" s="516" t="s">
        <v>2342</v>
      </c>
      <c r="L157" s="516" t="s">
        <v>2343</v>
      </c>
      <c r="N157" s="527">
        <v>4062000</v>
      </c>
      <c r="O157" s="527">
        <v>4062000</v>
      </c>
      <c r="P157" s="829">
        <v>4062000</v>
      </c>
    </row>
    <row r="158" spans="1:19" s="516" customFormat="1" ht="39" customHeight="1" x14ac:dyDescent="0.25">
      <c r="A158" s="743">
        <f t="shared" si="7"/>
        <v>146</v>
      </c>
      <c r="B158" s="736" t="s">
        <v>5523</v>
      </c>
      <c r="C158" s="527">
        <v>3362000</v>
      </c>
      <c r="D158" s="527"/>
      <c r="E158" s="527"/>
      <c r="F158" s="775"/>
      <c r="G158" s="592"/>
      <c r="H158" s="734"/>
      <c r="I158" s="735"/>
      <c r="J158" s="516" t="s">
        <v>4737</v>
      </c>
      <c r="N158" s="527"/>
      <c r="O158" s="527"/>
      <c r="P158" s="829"/>
    </row>
    <row r="159" spans="1:19" s="516" customFormat="1" ht="20.25" customHeight="1" x14ac:dyDescent="0.25">
      <c r="A159" s="743">
        <f t="shared" si="7"/>
        <v>147</v>
      </c>
      <c r="B159" s="733" t="s">
        <v>2344</v>
      </c>
      <c r="C159" s="527">
        <v>5229000</v>
      </c>
      <c r="D159" s="527">
        <v>5229000</v>
      </c>
      <c r="E159" s="527"/>
      <c r="F159" s="775"/>
      <c r="G159" s="592">
        <f t="shared" si="6"/>
        <v>-5229000</v>
      </c>
      <c r="H159" s="734">
        <f t="shared" si="4"/>
        <v>0</v>
      </c>
      <c r="I159" s="735" t="s">
        <v>2297</v>
      </c>
      <c r="J159" s="516" t="s">
        <v>2345</v>
      </c>
      <c r="L159" s="516" t="s">
        <v>2299</v>
      </c>
      <c r="N159" s="527">
        <v>5020000</v>
      </c>
      <c r="O159" s="527">
        <v>5020000</v>
      </c>
      <c r="P159" s="829">
        <v>5100000</v>
      </c>
    </row>
    <row r="160" spans="1:19" s="516" customFormat="1" ht="20.25" customHeight="1" x14ac:dyDescent="0.25">
      <c r="A160" s="743">
        <f t="shared" si="7"/>
        <v>148</v>
      </c>
      <c r="B160" s="733" t="s">
        <v>2346</v>
      </c>
      <c r="C160" s="527">
        <v>5716000</v>
      </c>
      <c r="D160" s="527">
        <v>5716000</v>
      </c>
      <c r="E160" s="527"/>
      <c r="F160" s="775"/>
      <c r="G160" s="592">
        <f t="shared" si="6"/>
        <v>-5716000</v>
      </c>
      <c r="H160" s="734">
        <f t="shared" si="4"/>
        <v>0</v>
      </c>
      <c r="I160" s="735" t="s">
        <v>2347</v>
      </c>
      <c r="J160" s="516" t="s">
        <v>2348</v>
      </c>
      <c r="L160" s="516" t="s">
        <v>2349</v>
      </c>
      <c r="N160" s="527">
        <v>5507000</v>
      </c>
      <c r="O160" s="527">
        <v>5507000</v>
      </c>
      <c r="P160" s="829">
        <v>5600000</v>
      </c>
    </row>
    <row r="161" spans="1:16" s="516" customFormat="1" ht="36" customHeight="1" x14ac:dyDescent="0.25">
      <c r="A161" s="743">
        <f t="shared" si="7"/>
        <v>149</v>
      </c>
      <c r="B161" s="736" t="s">
        <v>5535</v>
      </c>
      <c r="C161" s="527">
        <v>4881000</v>
      </c>
      <c r="D161" s="527"/>
      <c r="E161" s="527"/>
      <c r="F161" s="775"/>
      <c r="G161" s="592"/>
      <c r="H161" s="734"/>
      <c r="I161" s="735"/>
      <c r="J161" s="516" t="s">
        <v>5031</v>
      </c>
      <c r="N161" s="527"/>
      <c r="O161" s="527"/>
      <c r="P161" s="829"/>
    </row>
    <row r="162" spans="1:16" s="516" customFormat="1" ht="20.25" customHeight="1" x14ac:dyDescent="0.25">
      <c r="A162" s="743">
        <f t="shared" si="7"/>
        <v>150</v>
      </c>
      <c r="B162" s="733" t="s">
        <v>2350</v>
      </c>
      <c r="C162" s="527">
        <v>5229000</v>
      </c>
      <c r="D162" s="527">
        <v>5229000</v>
      </c>
      <c r="E162" s="527"/>
      <c r="F162" s="775"/>
      <c r="G162" s="592">
        <f t="shared" si="6"/>
        <v>-5229000</v>
      </c>
      <c r="H162" s="734">
        <f t="shared" si="4"/>
        <v>0</v>
      </c>
      <c r="I162" s="735" t="s">
        <v>2297</v>
      </c>
      <c r="J162" s="516" t="s">
        <v>2351</v>
      </c>
      <c r="L162" s="516" t="s">
        <v>2299</v>
      </c>
      <c r="N162" s="527">
        <v>5020000</v>
      </c>
      <c r="O162" s="527">
        <v>5020000</v>
      </c>
      <c r="P162" s="829">
        <v>5100000</v>
      </c>
    </row>
    <row r="163" spans="1:16" s="516" customFormat="1" ht="38.25" customHeight="1" x14ac:dyDescent="0.25">
      <c r="A163" s="743">
        <f t="shared" si="7"/>
        <v>151</v>
      </c>
      <c r="B163" s="736" t="s">
        <v>2352</v>
      </c>
      <c r="C163" s="527">
        <v>4465000</v>
      </c>
      <c r="D163" s="527">
        <v>4465000</v>
      </c>
      <c r="E163" s="527"/>
      <c r="F163" s="775"/>
      <c r="G163" s="592">
        <f t="shared" si="6"/>
        <v>-4465000</v>
      </c>
      <c r="H163" s="734">
        <f t="shared" si="4"/>
        <v>0</v>
      </c>
      <c r="I163" s="735" t="s">
        <v>2353</v>
      </c>
      <c r="J163" s="516" t="s">
        <v>2354</v>
      </c>
      <c r="L163" s="516" t="s">
        <v>2355</v>
      </c>
      <c r="N163" s="527">
        <v>4256000</v>
      </c>
      <c r="O163" s="527">
        <v>4256000</v>
      </c>
      <c r="P163" s="829">
        <v>4256000</v>
      </c>
    </row>
    <row r="164" spans="1:16" s="516" customFormat="1" ht="38.25" customHeight="1" x14ac:dyDescent="0.25">
      <c r="A164" s="743">
        <f t="shared" si="7"/>
        <v>152</v>
      </c>
      <c r="B164" s="736" t="s">
        <v>5610</v>
      </c>
      <c r="C164" s="527">
        <v>3305000</v>
      </c>
      <c r="D164" s="527"/>
      <c r="E164" s="527"/>
      <c r="F164" s="775"/>
      <c r="G164" s="592"/>
      <c r="H164" s="734"/>
      <c r="I164" s="735"/>
      <c r="J164" s="516" t="s">
        <v>5002</v>
      </c>
      <c r="N164" s="527"/>
      <c r="O164" s="527"/>
      <c r="P164" s="829"/>
    </row>
    <row r="165" spans="1:16" s="516" customFormat="1" ht="37.5" x14ac:dyDescent="0.25">
      <c r="A165" s="743">
        <f t="shared" si="7"/>
        <v>153</v>
      </c>
      <c r="B165" s="736" t="s">
        <v>2356</v>
      </c>
      <c r="C165" s="527">
        <v>4336000</v>
      </c>
      <c r="D165" s="527">
        <v>4336000</v>
      </c>
      <c r="E165" s="527"/>
      <c r="F165" s="775"/>
      <c r="G165" s="592">
        <f t="shared" si="6"/>
        <v>-4336000</v>
      </c>
      <c r="H165" s="734">
        <f t="shared" si="4"/>
        <v>0</v>
      </c>
      <c r="I165" s="735" t="s">
        <v>2357</v>
      </c>
      <c r="J165" s="516" t="s">
        <v>2358</v>
      </c>
      <c r="L165" s="516" t="s">
        <v>2359</v>
      </c>
      <c r="N165" s="527">
        <v>4159000</v>
      </c>
      <c r="O165" s="527">
        <v>4159000</v>
      </c>
      <c r="P165" s="829">
        <v>4159000</v>
      </c>
    </row>
    <row r="166" spans="1:16" s="516" customFormat="1" ht="37.5" customHeight="1" x14ac:dyDescent="0.25">
      <c r="A166" s="743">
        <f t="shared" si="7"/>
        <v>154</v>
      </c>
      <c r="B166" s="736" t="s">
        <v>5617</v>
      </c>
      <c r="C166" s="527">
        <v>2978000</v>
      </c>
      <c r="D166" s="527"/>
      <c r="E166" s="527"/>
      <c r="F166" s="775"/>
      <c r="G166" s="592"/>
      <c r="H166" s="734"/>
      <c r="I166" s="735"/>
      <c r="J166" s="516" t="s">
        <v>5004</v>
      </c>
      <c r="N166" s="527"/>
      <c r="O166" s="527"/>
      <c r="P166" s="829"/>
    </row>
    <row r="167" spans="1:16" s="516" customFormat="1" ht="20.25" customHeight="1" x14ac:dyDescent="0.25">
      <c r="A167" s="743">
        <f t="shared" si="7"/>
        <v>155</v>
      </c>
      <c r="B167" s="733" t="s">
        <v>2360</v>
      </c>
      <c r="C167" s="527">
        <v>4967000</v>
      </c>
      <c r="D167" s="527">
        <v>4967000</v>
      </c>
      <c r="E167" s="527"/>
      <c r="F167" s="775"/>
      <c r="G167" s="592">
        <f t="shared" si="6"/>
        <v>-4967000</v>
      </c>
      <c r="H167" s="734">
        <f t="shared" si="4"/>
        <v>0</v>
      </c>
      <c r="I167" s="735" t="s">
        <v>2361</v>
      </c>
      <c r="J167" s="516" t="s">
        <v>2362</v>
      </c>
      <c r="L167" s="516" t="s">
        <v>2363</v>
      </c>
      <c r="N167" s="527">
        <v>4834000</v>
      </c>
      <c r="O167" s="527">
        <v>4834000</v>
      </c>
      <c r="P167" s="829">
        <v>4834000</v>
      </c>
    </row>
    <row r="168" spans="1:16" s="516" customFormat="1" ht="35.25" customHeight="1" x14ac:dyDescent="0.25">
      <c r="A168" s="743">
        <f t="shared" si="7"/>
        <v>156</v>
      </c>
      <c r="B168" s="736" t="s">
        <v>5620</v>
      </c>
      <c r="C168" s="527">
        <v>4430000</v>
      </c>
      <c r="D168" s="527"/>
      <c r="E168" s="527"/>
      <c r="F168" s="775"/>
      <c r="G168" s="592"/>
      <c r="H168" s="734"/>
      <c r="I168" s="735"/>
      <c r="J168" s="516" t="s">
        <v>5005</v>
      </c>
      <c r="N168" s="527"/>
      <c r="O168" s="527"/>
      <c r="P168" s="829"/>
    </row>
    <row r="169" spans="1:16" s="516" customFormat="1" ht="20.25" customHeight="1" x14ac:dyDescent="0.25">
      <c r="A169" s="743">
        <f t="shared" si="7"/>
        <v>157</v>
      </c>
      <c r="B169" s="733" t="s">
        <v>2364</v>
      </c>
      <c r="C169" s="527">
        <v>3435000</v>
      </c>
      <c r="D169" s="527">
        <v>3435000</v>
      </c>
      <c r="E169" s="527"/>
      <c r="F169" s="775"/>
      <c r="G169" s="592">
        <f t="shared" si="6"/>
        <v>-3435000</v>
      </c>
      <c r="H169" s="734">
        <f t="shared" si="4"/>
        <v>0</v>
      </c>
      <c r="I169" s="735" t="s">
        <v>2365</v>
      </c>
      <c r="J169" s="516" t="s">
        <v>2366</v>
      </c>
      <c r="L169" s="516" t="s">
        <v>2367</v>
      </c>
      <c r="N169" s="527">
        <v>3312000</v>
      </c>
      <c r="O169" s="527">
        <v>3312000</v>
      </c>
      <c r="P169" s="829">
        <v>3312000</v>
      </c>
    </row>
    <row r="170" spans="1:16" s="516" customFormat="1" ht="43.5" customHeight="1" x14ac:dyDescent="0.25">
      <c r="A170" s="743">
        <f t="shared" si="7"/>
        <v>158</v>
      </c>
      <c r="B170" s="736" t="s">
        <v>5621</v>
      </c>
      <c r="C170" s="527">
        <v>2635000</v>
      </c>
      <c r="D170" s="527"/>
      <c r="E170" s="527"/>
      <c r="F170" s="775"/>
      <c r="G170" s="592"/>
      <c r="H170" s="734"/>
      <c r="I170" s="735"/>
      <c r="J170" s="516" t="s">
        <v>5006</v>
      </c>
      <c r="N170" s="527"/>
      <c r="O170" s="527"/>
      <c r="P170" s="829"/>
    </row>
    <row r="171" spans="1:16" s="516" customFormat="1" ht="20.25" customHeight="1" x14ac:dyDescent="0.25">
      <c r="A171" s="743">
        <f t="shared" si="7"/>
        <v>159</v>
      </c>
      <c r="B171" s="733" t="s">
        <v>2368</v>
      </c>
      <c r="C171" s="527">
        <v>4972000</v>
      </c>
      <c r="D171" s="527">
        <v>4972000</v>
      </c>
      <c r="E171" s="527"/>
      <c r="F171" s="775"/>
      <c r="G171" s="592">
        <f t="shared" si="6"/>
        <v>-4972000</v>
      </c>
      <c r="H171" s="734">
        <f t="shared" si="4"/>
        <v>0</v>
      </c>
      <c r="I171" s="735" t="s">
        <v>2369</v>
      </c>
      <c r="J171" s="516" t="s">
        <v>2370</v>
      </c>
      <c r="L171" s="516" t="s">
        <v>2371</v>
      </c>
      <c r="N171" s="527">
        <v>4795000</v>
      </c>
      <c r="O171" s="527">
        <v>4795000</v>
      </c>
      <c r="P171" s="829">
        <v>4795000</v>
      </c>
    </row>
    <row r="172" spans="1:16" s="516" customFormat="1" ht="20.25" customHeight="1" x14ac:dyDescent="0.25">
      <c r="A172" s="743">
        <f t="shared" si="7"/>
        <v>160</v>
      </c>
      <c r="B172" s="733" t="s">
        <v>5622</v>
      </c>
      <c r="C172" s="527">
        <v>3480000</v>
      </c>
      <c r="D172" s="527"/>
      <c r="E172" s="527"/>
      <c r="F172" s="775"/>
      <c r="G172" s="592"/>
      <c r="H172" s="734"/>
      <c r="I172" s="735"/>
      <c r="J172" s="516" t="s">
        <v>5007</v>
      </c>
      <c r="N172" s="527"/>
      <c r="O172" s="527"/>
      <c r="P172" s="829"/>
    </row>
    <row r="173" spans="1:16" s="516" customFormat="1" ht="20.25" customHeight="1" x14ac:dyDescent="0.25">
      <c r="A173" s="743">
        <f t="shared" si="7"/>
        <v>161</v>
      </c>
      <c r="B173" s="733" t="s">
        <v>2372</v>
      </c>
      <c r="C173" s="527">
        <v>4681000</v>
      </c>
      <c r="D173" s="527">
        <v>4681000</v>
      </c>
      <c r="E173" s="527"/>
      <c r="F173" s="775"/>
      <c r="G173" s="592">
        <f t="shared" si="6"/>
        <v>-4681000</v>
      </c>
      <c r="H173" s="734">
        <f t="shared" si="4"/>
        <v>0</v>
      </c>
      <c r="I173" s="735" t="s">
        <v>2373</v>
      </c>
      <c r="J173" s="516" t="s">
        <v>2374</v>
      </c>
      <c r="L173" s="516" t="s">
        <v>2375</v>
      </c>
      <c r="N173" s="527">
        <v>4554000</v>
      </c>
      <c r="O173" s="527">
        <v>4554000</v>
      </c>
      <c r="P173" s="829">
        <v>4554000</v>
      </c>
    </row>
    <row r="174" spans="1:16" s="516" customFormat="1" ht="37.5" customHeight="1" x14ac:dyDescent="0.25">
      <c r="A174" s="743">
        <f t="shared" si="7"/>
        <v>162</v>
      </c>
      <c r="B174" s="736" t="s">
        <v>5623</v>
      </c>
      <c r="C174" s="527">
        <v>3409000</v>
      </c>
      <c r="D174" s="527"/>
      <c r="E174" s="527"/>
      <c r="F174" s="775"/>
      <c r="G174" s="592"/>
      <c r="H174" s="734"/>
      <c r="I174" s="735"/>
      <c r="J174" s="516" t="s">
        <v>5008</v>
      </c>
      <c r="N174" s="527"/>
      <c r="O174" s="527"/>
      <c r="P174" s="829"/>
    </row>
    <row r="175" spans="1:16" s="516" customFormat="1" ht="20.25" customHeight="1" x14ac:dyDescent="0.25">
      <c r="A175" s="743">
        <f t="shared" si="7"/>
        <v>163</v>
      </c>
      <c r="B175" s="733" t="s">
        <v>4850</v>
      </c>
      <c r="C175" s="527">
        <v>4830000</v>
      </c>
      <c r="D175" s="527">
        <v>4830000</v>
      </c>
      <c r="E175" s="527"/>
      <c r="F175" s="775"/>
      <c r="G175" s="592"/>
      <c r="H175" s="734"/>
      <c r="I175" s="735"/>
      <c r="J175" s="516" t="s">
        <v>3515</v>
      </c>
      <c r="N175" s="527"/>
      <c r="O175" s="527"/>
      <c r="P175" s="829"/>
    </row>
    <row r="176" spans="1:16" s="516" customFormat="1" ht="46.5" customHeight="1" x14ac:dyDescent="0.25">
      <c r="A176" s="743">
        <f t="shared" si="7"/>
        <v>164</v>
      </c>
      <c r="B176" s="736" t="s">
        <v>5568</v>
      </c>
      <c r="C176" s="527">
        <v>3930000</v>
      </c>
      <c r="D176" s="527"/>
      <c r="E176" s="527"/>
      <c r="F176" s="775"/>
      <c r="G176" s="592"/>
      <c r="H176" s="734"/>
      <c r="I176" s="735"/>
      <c r="J176" s="516" t="s">
        <v>4849</v>
      </c>
      <c r="N176" s="527"/>
      <c r="O176" s="527"/>
      <c r="P176" s="829"/>
    </row>
    <row r="177" spans="1:16" s="516" customFormat="1" ht="20.25" customHeight="1" x14ac:dyDescent="0.25">
      <c r="A177" s="743">
        <f t="shared" si="7"/>
        <v>165</v>
      </c>
      <c r="B177" s="733" t="s">
        <v>2376</v>
      </c>
      <c r="C177" s="527">
        <v>1600000</v>
      </c>
      <c r="D177" s="527">
        <v>1600000</v>
      </c>
      <c r="E177" s="527"/>
      <c r="F177" s="775"/>
      <c r="G177" s="592">
        <f t="shared" si="6"/>
        <v>-1600000</v>
      </c>
      <c r="H177" s="734">
        <f t="shared" si="4"/>
        <v>0</v>
      </c>
      <c r="I177" s="735" t="s">
        <v>2377</v>
      </c>
      <c r="J177" s="516" t="s">
        <v>2378</v>
      </c>
      <c r="L177" s="516" t="s">
        <v>2379</v>
      </c>
      <c r="N177" s="527">
        <v>1552000</v>
      </c>
      <c r="O177" s="527">
        <v>1552000</v>
      </c>
      <c r="P177" s="829">
        <v>1552000</v>
      </c>
    </row>
    <row r="178" spans="1:16" s="516" customFormat="1" ht="20.25" customHeight="1" x14ac:dyDescent="0.25">
      <c r="A178" s="743">
        <f t="shared" si="7"/>
        <v>166</v>
      </c>
      <c r="B178" s="733" t="s">
        <v>2380</v>
      </c>
      <c r="C178" s="527">
        <v>628000</v>
      </c>
      <c r="D178" s="527">
        <v>628000</v>
      </c>
      <c r="E178" s="527"/>
      <c r="F178" s="775"/>
      <c r="G178" s="592">
        <f t="shared" si="6"/>
        <v>-628000</v>
      </c>
      <c r="H178" s="734">
        <f t="shared" ref="H178:H239" si="8">E178*0.98</f>
        <v>0</v>
      </c>
      <c r="I178" s="735" t="s">
        <v>2093</v>
      </c>
      <c r="J178" s="516" t="s">
        <v>2381</v>
      </c>
      <c r="L178" s="516" t="s">
        <v>2095</v>
      </c>
      <c r="N178" s="527">
        <v>574000</v>
      </c>
      <c r="O178" s="527">
        <v>574000</v>
      </c>
      <c r="P178" s="829">
        <v>574000</v>
      </c>
    </row>
    <row r="179" spans="1:16" s="516" customFormat="1" ht="20.25" customHeight="1" x14ac:dyDescent="0.25">
      <c r="A179" s="743">
        <f t="shared" si="7"/>
        <v>167</v>
      </c>
      <c r="B179" s="733" t="s">
        <v>2382</v>
      </c>
      <c r="C179" s="527">
        <v>88900</v>
      </c>
      <c r="D179" s="527">
        <v>88900</v>
      </c>
      <c r="E179" s="527"/>
      <c r="F179" s="775"/>
      <c r="G179" s="592">
        <f t="shared" si="6"/>
        <v>-88900</v>
      </c>
      <c r="H179" s="734">
        <f t="shared" si="8"/>
        <v>0</v>
      </c>
      <c r="I179" s="735" t="s">
        <v>2383</v>
      </c>
      <c r="J179" s="516" t="s">
        <v>2384</v>
      </c>
      <c r="L179" s="516" t="s">
        <v>2385</v>
      </c>
      <c r="N179" s="527">
        <v>84600</v>
      </c>
      <c r="O179" s="527">
        <v>84600</v>
      </c>
      <c r="P179" s="829">
        <v>84600</v>
      </c>
    </row>
    <row r="180" spans="1:16" s="516" customFormat="1" ht="20.25" customHeight="1" x14ac:dyDescent="0.25">
      <c r="A180" s="743">
        <f t="shared" si="7"/>
        <v>168</v>
      </c>
      <c r="B180" s="733" t="s">
        <v>2386</v>
      </c>
      <c r="C180" s="527">
        <v>125000</v>
      </c>
      <c r="D180" s="527">
        <v>125000</v>
      </c>
      <c r="E180" s="527"/>
      <c r="F180" s="775"/>
      <c r="G180" s="592">
        <f t="shared" si="6"/>
        <v>-125000</v>
      </c>
      <c r="H180" s="734">
        <f t="shared" si="8"/>
        <v>0</v>
      </c>
      <c r="I180" s="735" t="s">
        <v>2387</v>
      </c>
      <c r="J180" s="516" t="s">
        <v>2388</v>
      </c>
      <c r="L180" s="516" t="s">
        <v>2389</v>
      </c>
      <c r="N180" s="527">
        <v>115000</v>
      </c>
      <c r="O180" s="527">
        <v>115000</v>
      </c>
      <c r="P180" s="829">
        <v>115000</v>
      </c>
    </row>
    <row r="181" spans="1:16" s="516" customFormat="1" ht="37.5" x14ac:dyDescent="0.25">
      <c r="A181" s="743">
        <f t="shared" ref="A181:A221" si="9">A180+1</f>
        <v>169</v>
      </c>
      <c r="B181" s="736" t="s">
        <v>2390</v>
      </c>
      <c r="C181" s="527">
        <v>4447000</v>
      </c>
      <c r="D181" s="527">
        <v>4447000</v>
      </c>
      <c r="E181" s="527"/>
      <c r="F181" s="775"/>
      <c r="G181" s="592">
        <f t="shared" si="6"/>
        <v>-4447000</v>
      </c>
      <c r="H181" s="734">
        <f t="shared" si="8"/>
        <v>0</v>
      </c>
      <c r="I181" s="735" t="s">
        <v>2391</v>
      </c>
      <c r="J181" s="516" t="s">
        <v>2392</v>
      </c>
      <c r="L181" s="516" t="s">
        <v>2393</v>
      </c>
      <c r="N181" s="527">
        <v>4238000</v>
      </c>
      <c r="O181" s="527">
        <v>4238000</v>
      </c>
      <c r="P181" s="829">
        <v>4238000</v>
      </c>
    </row>
    <row r="182" spans="1:16" s="516" customFormat="1" ht="40.5" customHeight="1" x14ac:dyDescent="0.25">
      <c r="A182" s="743">
        <f t="shared" si="9"/>
        <v>170</v>
      </c>
      <c r="B182" s="736" t="s">
        <v>5522</v>
      </c>
      <c r="C182" s="527">
        <v>2992000</v>
      </c>
      <c r="D182" s="527"/>
      <c r="E182" s="527"/>
      <c r="F182" s="775"/>
      <c r="G182" s="592"/>
      <c r="H182" s="734"/>
      <c r="I182" s="735"/>
      <c r="J182" s="516" t="s">
        <v>4736</v>
      </c>
      <c r="N182" s="527"/>
      <c r="O182" s="527"/>
      <c r="P182" s="829"/>
    </row>
    <row r="183" spans="1:16" s="516" customFormat="1" ht="40.5" customHeight="1" x14ac:dyDescent="0.25">
      <c r="A183" s="743">
        <f t="shared" si="9"/>
        <v>171</v>
      </c>
      <c r="B183" s="733" t="s">
        <v>5239</v>
      </c>
      <c r="C183" s="527">
        <v>2881000</v>
      </c>
      <c r="D183" s="527">
        <v>2881000</v>
      </c>
      <c r="E183" s="527"/>
      <c r="F183" s="775"/>
      <c r="G183" s="592"/>
      <c r="H183" s="734"/>
      <c r="I183" s="735"/>
      <c r="J183" s="516" t="s">
        <v>5240</v>
      </c>
      <c r="N183" s="527"/>
      <c r="O183" s="527"/>
      <c r="P183" s="829"/>
    </row>
    <row r="184" spans="1:16" s="516" customFormat="1" ht="39.75" customHeight="1" x14ac:dyDescent="0.25">
      <c r="A184" s="743">
        <f t="shared" si="9"/>
        <v>172</v>
      </c>
      <c r="B184" s="736" t="s">
        <v>2394</v>
      </c>
      <c r="C184" s="527">
        <v>6832000</v>
      </c>
      <c r="D184" s="527">
        <v>6832000</v>
      </c>
      <c r="E184" s="527"/>
      <c r="F184" s="775"/>
      <c r="G184" s="592">
        <f t="shared" si="6"/>
        <v>-6832000</v>
      </c>
      <c r="H184" s="734">
        <f>E184*0.98</f>
        <v>0</v>
      </c>
      <c r="I184" s="735" t="s">
        <v>2395</v>
      </c>
      <c r="J184" s="516" t="s">
        <v>2396</v>
      </c>
      <c r="L184" s="516" t="s">
        <v>2397</v>
      </c>
      <c r="N184" s="527">
        <v>6492000</v>
      </c>
      <c r="O184" s="527">
        <v>6492000</v>
      </c>
      <c r="P184" s="829">
        <v>6492000</v>
      </c>
    </row>
    <row r="185" spans="1:16" s="516" customFormat="1" ht="39.75" customHeight="1" x14ac:dyDescent="0.25">
      <c r="A185" s="743">
        <f t="shared" si="9"/>
        <v>173</v>
      </c>
      <c r="B185" s="736" t="s">
        <v>4740</v>
      </c>
      <c r="C185" s="527">
        <v>6368000</v>
      </c>
      <c r="D185" s="527">
        <v>6368000</v>
      </c>
      <c r="E185" s="527"/>
      <c r="F185" s="775"/>
      <c r="G185" s="592"/>
      <c r="H185" s="734"/>
      <c r="I185" s="735"/>
      <c r="J185" s="516" t="s">
        <v>4741</v>
      </c>
      <c r="N185" s="527"/>
      <c r="O185" s="527"/>
      <c r="P185" s="829"/>
    </row>
    <row r="186" spans="1:16" s="516" customFormat="1" ht="39.75" customHeight="1" x14ac:dyDescent="0.25">
      <c r="A186" s="743">
        <f t="shared" si="9"/>
        <v>174</v>
      </c>
      <c r="B186" s="736" t="s">
        <v>5419</v>
      </c>
      <c r="C186" s="527">
        <v>5486000</v>
      </c>
      <c r="D186" s="527"/>
      <c r="E186" s="527"/>
      <c r="F186" s="775"/>
      <c r="G186" s="592"/>
      <c r="H186" s="734"/>
      <c r="I186" s="735"/>
      <c r="J186" s="516" t="s">
        <v>4742</v>
      </c>
      <c r="N186" s="527"/>
      <c r="O186" s="527"/>
      <c r="P186" s="829"/>
    </row>
    <row r="187" spans="1:16" s="516" customFormat="1" ht="20.25" customHeight="1" x14ac:dyDescent="0.25">
      <c r="A187" s="743">
        <f t="shared" si="9"/>
        <v>175</v>
      </c>
      <c r="B187" s="733" t="s">
        <v>2398</v>
      </c>
      <c r="C187" s="527">
        <v>3421000</v>
      </c>
      <c r="D187" s="527">
        <v>3421000</v>
      </c>
      <c r="E187" s="527"/>
      <c r="F187" s="775"/>
      <c r="G187" s="592">
        <f t="shared" si="6"/>
        <v>-3421000</v>
      </c>
      <c r="H187" s="734">
        <f t="shared" si="8"/>
        <v>0</v>
      </c>
      <c r="I187" s="735" t="s">
        <v>2399</v>
      </c>
      <c r="J187" s="516" t="s">
        <v>2400</v>
      </c>
      <c r="L187" s="516" t="s">
        <v>2401</v>
      </c>
      <c r="N187" s="527">
        <v>3290000</v>
      </c>
      <c r="O187" s="527">
        <v>3290000</v>
      </c>
      <c r="P187" s="829">
        <v>3290000</v>
      </c>
    </row>
    <row r="188" spans="1:16" s="516" customFormat="1" ht="20.25" customHeight="1" x14ac:dyDescent="0.25">
      <c r="A188" s="743">
        <f t="shared" si="9"/>
        <v>176</v>
      </c>
      <c r="B188" s="733" t="s">
        <v>5540</v>
      </c>
      <c r="C188" s="527">
        <v>2609000</v>
      </c>
      <c r="D188" s="527"/>
      <c r="E188" s="527"/>
      <c r="F188" s="775"/>
      <c r="G188" s="592"/>
      <c r="H188" s="734"/>
      <c r="I188" s="735"/>
      <c r="J188" s="516" t="s">
        <v>5016</v>
      </c>
      <c r="N188" s="527"/>
      <c r="O188" s="527"/>
      <c r="P188" s="829"/>
    </row>
    <row r="189" spans="1:16" s="516" customFormat="1" ht="20.25" customHeight="1" x14ac:dyDescent="0.25">
      <c r="A189" s="743">
        <f t="shared" si="9"/>
        <v>177</v>
      </c>
      <c r="B189" s="733" t="s">
        <v>2402</v>
      </c>
      <c r="C189" s="527">
        <v>5229000</v>
      </c>
      <c r="D189" s="527">
        <v>5229000</v>
      </c>
      <c r="E189" s="527"/>
      <c r="F189" s="775"/>
      <c r="G189" s="592">
        <f t="shared" si="6"/>
        <v>-5229000</v>
      </c>
      <c r="H189" s="734">
        <f t="shared" si="8"/>
        <v>0</v>
      </c>
      <c r="I189" s="735" t="s">
        <v>2297</v>
      </c>
      <c r="J189" s="516" t="s">
        <v>2403</v>
      </c>
      <c r="L189" s="516" t="s">
        <v>2299</v>
      </c>
      <c r="N189" s="527">
        <v>5020000</v>
      </c>
      <c r="O189" s="527">
        <v>5020000</v>
      </c>
      <c r="P189" s="830">
        <v>5100000</v>
      </c>
    </row>
    <row r="190" spans="1:16" s="516" customFormat="1" ht="39.75" customHeight="1" x14ac:dyDescent="0.25">
      <c r="A190" s="743">
        <f t="shared" si="9"/>
        <v>178</v>
      </c>
      <c r="B190" s="736" t="s">
        <v>2404</v>
      </c>
      <c r="C190" s="527">
        <v>5229000</v>
      </c>
      <c r="D190" s="527">
        <v>5229000</v>
      </c>
      <c r="E190" s="527"/>
      <c r="F190" s="775"/>
      <c r="G190" s="592">
        <f t="shared" si="6"/>
        <v>-5229000</v>
      </c>
      <c r="H190" s="734">
        <f t="shared" si="8"/>
        <v>0</v>
      </c>
      <c r="I190" s="735" t="s">
        <v>2297</v>
      </c>
      <c r="J190" s="516" t="s">
        <v>2405</v>
      </c>
      <c r="L190" s="516" t="s">
        <v>2299</v>
      </c>
      <c r="N190" s="527">
        <v>5020000</v>
      </c>
      <c r="O190" s="527">
        <v>5020000</v>
      </c>
      <c r="P190" s="830">
        <v>5100000</v>
      </c>
    </row>
    <row r="191" spans="1:16" s="516" customFormat="1" ht="20.25" customHeight="1" x14ac:dyDescent="0.25">
      <c r="A191" s="743">
        <f t="shared" si="9"/>
        <v>179</v>
      </c>
      <c r="B191" s="733" t="s">
        <v>2406</v>
      </c>
      <c r="C191" s="527">
        <v>5229000</v>
      </c>
      <c r="D191" s="527">
        <v>5229000</v>
      </c>
      <c r="E191" s="527"/>
      <c r="F191" s="775"/>
      <c r="G191" s="592">
        <f t="shared" si="6"/>
        <v>-5229000</v>
      </c>
      <c r="H191" s="734">
        <f t="shared" si="8"/>
        <v>0</v>
      </c>
      <c r="I191" s="735" t="s">
        <v>2297</v>
      </c>
      <c r="J191" s="516" t="s">
        <v>2407</v>
      </c>
      <c r="L191" s="516" t="s">
        <v>2299</v>
      </c>
      <c r="N191" s="527">
        <v>5020000</v>
      </c>
      <c r="O191" s="527">
        <v>5020000</v>
      </c>
      <c r="P191" s="830">
        <v>5100000</v>
      </c>
    </row>
    <row r="192" spans="1:16" s="516" customFormat="1" ht="35.25" customHeight="1" x14ac:dyDescent="0.25">
      <c r="A192" s="743">
        <f t="shared" si="9"/>
        <v>180</v>
      </c>
      <c r="B192" s="733" t="s">
        <v>5017</v>
      </c>
      <c r="C192" s="527">
        <v>4127499</v>
      </c>
      <c r="D192" s="527"/>
      <c r="E192" s="527"/>
      <c r="F192" s="775"/>
      <c r="G192" s="592"/>
      <c r="H192" s="734"/>
      <c r="I192" s="735"/>
      <c r="J192" s="516" t="s">
        <v>5018</v>
      </c>
      <c r="N192" s="527"/>
      <c r="O192" s="527"/>
      <c r="P192" s="830"/>
    </row>
    <row r="193" spans="1:16" s="516" customFormat="1" ht="20.25" customHeight="1" x14ac:dyDescent="0.25">
      <c r="A193" s="743">
        <f t="shared" si="9"/>
        <v>181</v>
      </c>
      <c r="B193" s="733" t="s">
        <v>4664</v>
      </c>
      <c r="C193" s="527">
        <v>5229000</v>
      </c>
      <c r="D193" s="527">
        <v>5229000</v>
      </c>
      <c r="E193" s="527"/>
      <c r="F193" s="775"/>
      <c r="G193" s="592"/>
      <c r="H193" s="734"/>
      <c r="I193" s="735" t="s">
        <v>2297</v>
      </c>
      <c r="J193" s="516" t="s">
        <v>4665</v>
      </c>
      <c r="L193" s="516" t="s">
        <v>2299</v>
      </c>
      <c r="N193" s="527"/>
      <c r="O193" s="527"/>
      <c r="P193" s="830"/>
    </row>
    <row r="194" spans="1:16" s="516" customFormat="1" ht="20.25" customHeight="1" x14ac:dyDescent="0.25">
      <c r="A194" s="743">
        <f t="shared" si="9"/>
        <v>182</v>
      </c>
      <c r="B194" s="733" t="s">
        <v>2408</v>
      </c>
      <c r="C194" s="527">
        <v>5229000</v>
      </c>
      <c r="D194" s="527">
        <v>5229000</v>
      </c>
      <c r="E194" s="527"/>
      <c r="F194" s="775"/>
      <c r="G194" s="592">
        <f t="shared" si="6"/>
        <v>-5229000</v>
      </c>
      <c r="H194" s="734">
        <f t="shared" si="8"/>
        <v>0</v>
      </c>
      <c r="I194" s="735" t="s">
        <v>2297</v>
      </c>
      <c r="J194" s="516" t="s">
        <v>2409</v>
      </c>
      <c r="L194" s="516" t="s">
        <v>2299</v>
      </c>
      <c r="N194" s="527">
        <v>5020000</v>
      </c>
      <c r="O194" s="527">
        <v>5020000</v>
      </c>
      <c r="P194" s="830">
        <v>5100000</v>
      </c>
    </row>
    <row r="195" spans="1:16" s="516" customFormat="1" ht="37.5" x14ac:dyDescent="0.25">
      <c r="A195" s="743">
        <f t="shared" si="9"/>
        <v>183</v>
      </c>
      <c r="B195" s="736" t="s">
        <v>2410</v>
      </c>
      <c r="C195" s="527">
        <v>5163000</v>
      </c>
      <c r="D195" s="527">
        <v>5163000</v>
      </c>
      <c r="E195" s="527"/>
      <c r="F195" s="775"/>
      <c r="G195" s="592">
        <f t="shared" si="6"/>
        <v>-5163000</v>
      </c>
      <c r="H195" s="734">
        <f t="shared" si="8"/>
        <v>0</v>
      </c>
      <c r="I195" s="735" t="s">
        <v>2411</v>
      </c>
      <c r="J195" s="516" t="s">
        <v>2412</v>
      </c>
      <c r="L195" s="516" t="s">
        <v>2413</v>
      </c>
      <c r="N195" s="527">
        <v>4954000</v>
      </c>
      <c r="O195" s="527">
        <v>4954000</v>
      </c>
      <c r="P195" s="830">
        <v>5050000</v>
      </c>
    </row>
    <row r="196" spans="1:16" s="516" customFormat="1" ht="20.25" customHeight="1" x14ac:dyDescent="0.25">
      <c r="A196" s="743">
        <f t="shared" si="9"/>
        <v>184</v>
      </c>
      <c r="B196" s="733" t="s">
        <v>2414</v>
      </c>
      <c r="C196" s="527">
        <v>4170000</v>
      </c>
      <c r="D196" s="527">
        <v>4170000</v>
      </c>
      <c r="E196" s="527"/>
      <c r="F196" s="775"/>
      <c r="G196" s="592">
        <f t="shared" si="6"/>
        <v>-4170000</v>
      </c>
      <c r="H196" s="734">
        <f t="shared" si="8"/>
        <v>0</v>
      </c>
      <c r="I196" s="735" t="s">
        <v>2415</v>
      </c>
      <c r="J196" s="516" t="s">
        <v>2416</v>
      </c>
      <c r="L196" s="516" t="s">
        <v>2417</v>
      </c>
      <c r="N196" s="527">
        <v>3961000</v>
      </c>
      <c r="O196" s="527">
        <v>3961000</v>
      </c>
      <c r="P196" s="829">
        <v>4000000</v>
      </c>
    </row>
    <row r="197" spans="1:16" s="516" customFormat="1" ht="20.25" customHeight="1" x14ac:dyDescent="0.25">
      <c r="A197" s="743">
        <f t="shared" si="9"/>
        <v>185</v>
      </c>
      <c r="B197" s="733" t="s">
        <v>5591</v>
      </c>
      <c r="C197" s="527">
        <v>3396000</v>
      </c>
      <c r="D197" s="527"/>
      <c r="E197" s="527"/>
      <c r="F197" s="775"/>
      <c r="G197" s="592"/>
      <c r="H197" s="734"/>
      <c r="I197" s="735"/>
      <c r="J197" s="516" t="s">
        <v>5021</v>
      </c>
      <c r="N197" s="527"/>
      <c r="O197" s="527"/>
      <c r="P197" s="829"/>
    </row>
    <row r="198" spans="1:16" s="516" customFormat="1" ht="20.25" customHeight="1" x14ac:dyDescent="0.25">
      <c r="A198" s="743">
        <f t="shared" si="9"/>
        <v>186</v>
      </c>
      <c r="B198" s="733" t="s">
        <v>2418</v>
      </c>
      <c r="C198" s="527">
        <v>3839000</v>
      </c>
      <c r="D198" s="527">
        <v>3839000</v>
      </c>
      <c r="E198" s="527"/>
      <c r="F198" s="775"/>
      <c r="G198" s="592">
        <f t="shared" ref="G198:G238" si="10">H198-D198</f>
        <v>-3839000</v>
      </c>
      <c r="H198" s="734">
        <f t="shared" si="8"/>
        <v>0</v>
      </c>
      <c r="I198" s="735" t="s">
        <v>2419</v>
      </c>
      <c r="J198" s="516" t="s">
        <v>2420</v>
      </c>
      <c r="L198" s="516" t="s">
        <v>2421</v>
      </c>
      <c r="N198" s="527">
        <v>3630000</v>
      </c>
      <c r="O198" s="527">
        <v>3630000</v>
      </c>
      <c r="P198" s="829">
        <v>3600000</v>
      </c>
    </row>
    <row r="199" spans="1:16" s="516" customFormat="1" ht="20.25" customHeight="1" x14ac:dyDescent="0.25">
      <c r="A199" s="743">
        <f t="shared" si="9"/>
        <v>187</v>
      </c>
      <c r="B199" s="733" t="s">
        <v>5592</v>
      </c>
      <c r="C199" s="527">
        <v>3230000</v>
      </c>
      <c r="D199" s="527"/>
      <c r="E199" s="527"/>
      <c r="F199" s="775"/>
      <c r="G199" s="592"/>
      <c r="H199" s="734"/>
      <c r="I199" s="735"/>
      <c r="J199" s="516" t="s">
        <v>5022</v>
      </c>
      <c r="N199" s="527"/>
      <c r="O199" s="527"/>
      <c r="P199" s="829"/>
    </row>
    <row r="200" spans="1:16" s="516" customFormat="1" ht="20.25" customHeight="1" x14ac:dyDescent="0.25">
      <c r="A200" s="743">
        <f t="shared" si="9"/>
        <v>188</v>
      </c>
      <c r="B200" s="733" t="s">
        <v>2422</v>
      </c>
      <c r="C200" s="527">
        <v>2759000</v>
      </c>
      <c r="D200" s="527">
        <v>2759000</v>
      </c>
      <c r="E200" s="527"/>
      <c r="F200" s="775"/>
      <c r="G200" s="592">
        <f t="shared" si="10"/>
        <v>-2759000</v>
      </c>
      <c r="H200" s="734">
        <f t="shared" si="8"/>
        <v>0</v>
      </c>
      <c r="I200" s="735" t="s">
        <v>2423</v>
      </c>
      <c r="J200" s="516" t="s">
        <v>2424</v>
      </c>
      <c r="L200" s="516" t="s">
        <v>2425</v>
      </c>
      <c r="N200" s="527">
        <v>2628000</v>
      </c>
      <c r="O200" s="527">
        <v>2628000</v>
      </c>
      <c r="P200" s="829">
        <v>2650000</v>
      </c>
    </row>
    <row r="201" spans="1:16" s="516" customFormat="1" ht="41.25" customHeight="1" x14ac:dyDescent="0.25">
      <c r="A201" s="743">
        <f t="shared" si="9"/>
        <v>189</v>
      </c>
      <c r="B201" s="736" t="s">
        <v>5588</v>
      </c>
      <c r="C201" s="527">
        <v>2039000</v>
      </c>
      <c r="D201" s="527"/>
      <c r="E201" s="527"/>
      <c r="F201" s="775"/>
      <c r="G201" s="592"/>
      <c r="H201" s="734"/>
      <c r="I201" s="735"/>
      <c r="J201" s="516" t="s">
        <v>5024</v>
      </c>
      <c r="N201" s="527"/>
      <c r="O201" s="527"/>
      <c r="P201" s="829"/>
    </row>
    <row r="202" spans="1:16" s="516" customFormat="1" ht="20.25" customHeight="1" x14ac:dyDescent="0.25">
      <c r="A202" s="743">
        <f t="shared" si="9"/>
        <v>190</v>
      </c>
      <c r="B202" s="733" t="s">
        <v>2426</v>
      </c>
      <c r="C202" s="527">
        <v>2719000</v>
      </c>
      <c r="D202" s="527">
        <v>2719000</v>
      </c>
      <c r="E202" s="527"/>
      <c r="F202" s="775"/>
      <c r="G202" s="592">
        <f t="shared" si="10"/>
        <v>-2719000</v>
      </c>
      <c r="H202" s="734">
        <f t="shared" si="8"/>
        <v>0</v>
      </c>
      <c r="I202" s="735" t="s">
        <v>2427</v>
      </c>
      <c r="J202" s="516" t="s">
        <v>2428</v>
      </c>
      <c r="L202" s="516" t="s">
        <v>2429</v>
      </c>
      <c r="N202" s="527">
        <v>2587000</v>
      </c>
      <c r="O202" s="527">
        <v>2587000</v>
      </c>
      <c r="P202" s="829">
        <v>2600000</v>
      </c>
    </row>
    <row r="203" spans="1:16" s="516" customFormat="1" ht="20.25" customHeight="1" x14ac:dyDescent="0.25">
      <c r="A203" s="743">
        <f t="shared" si="9"/>
        <v>191</v>
      </c>
      <c r="B203" s="733" t="s">
        <v>5589</v>
      </c>
      <c r="C203" s="527">
        <v>2003000</v>
      </c>
      <c r="D203" s="527"/>
      <c r="E203" s="527"/>
      <c r="F203" s="775"/>
      <c r="G203" s="592"/>
      <c r="H203" s="734"/>
      <c r="I203" s="735"/>
      <c r="J203" s="516" t="s">
        <v>5025</v>
      </c>
      <c r="N203" s="527"/>
      <c r="O203" s="527"/>
      <c r="P203" s="829"/>
    </row>
    <row r="204" spans="1:16" s="516" customFormat="1" ht="20.25" customHeight="1" x14ac:dyDescent="0.25">
      <c r="A204" s="743">
        <f t="shared" si="9"/>
        <v>192</v>
      </c>
      <c r="B204" s="733" t="s">
        <v>2430</v>
      </c>
      <c r="C204" s="527">
        <v>2828000</v>
      </c>
      <c r="D204" s="527">
        <v>2828000</v>
      </c>
      <c r="E204" s="527"/>
      <c r="F204" s="775"/>
      <c r="G204" s="592">
        <f t="shared" si="10"/>
        <v>-2828000</v>
      </c>
      <c r="H204" s="734">
        <f t="shared" si="8"/>
        <v>0</v>
      </c>
      <c r="I204" s="735" t="s">
        <v>2431</v>
      </c>
      <c r="J204" s="516" t="s">
        <v>2432</v>
      </c>
      <c r="L204" s="516" t="s">
        <v>2433</v>
      </c>
      <c r="N204" s="527">
        <v>2697000</v>
      </c>
      <c r="O204" s="527">
        <v>2697000</v>
      </c>
      <c r="P204" s="829">
        <v>2700000</v>
      </c>
    </row>
    <row r="205" spans="1:16" s="516" customFormat="1" ht="20.25" customHeight="1" x14ac:dyDescent="0.25">
      <c r="A205" s="743">
        <f t="shared" si="9"/>
        <v>193</v>
      </c>
      <c r="B205" s="733" t="s">
        <v>5590</v>
      </c>
      <c r="C205" s="527">
        <v>2088000</v>
      </c>
      <c r="D205" s="527"/>
      <c r="E205" s="527"/>
      <c r="F205" s="775"/>
      <c r="G205" s="592"/>
      <c r="H205" s="734"/>
      <c r="I205" s="735"/>
      <c r="J205" s="516" t="s">
        <v>5026</v>
      </c>
      <c r="N205" s="527"/>
      <c r="O205" s="527"/>
      <c r="P205" s="829"/>
    </row>
    <row r="206" spans="1:16" s="516" customFormat="1" ht="20.25" customHeight="1" x14ac:dyDescent="0.25">
      <c r="A206" s="743">
        <f t="shared" si="9"/>
        <v>194</v>
      </c>
      <c r="B206" s="733" t="s">
        <v>2434</v>
      </c>
      <c r="C206" s="527">
        <v>2776000</v>
      </c>
      <c r="D206" s="527">
        <v>2776000</v>
      </c>
      <c r="E206" s="527"/>
      <c r="F206" s="775"/>
      <c r="G206" s="592">
        <f t="shared" si="10"/>
        <v>-2776000</v>
      </c>
      <c r="H206" s="734">
        <f t="shared" si="8"/>
        <v>0</v>
      </c>
      <c r="I206" s="735" t="s">
        <v>2435</v>
      </c>
      <c r="J206" s="516" t="s">
        <v>2436</v>
      </c>
      <c r="L206" s="516" t="s">
        <v>2437</v>
      </c>
      <c r="N206" s="527">
        <v>2645000</v>
      </c>
      <c r="O206" s="527">
        <v>2645000</v>
      </c>
      <c r="P206" s="829">
        <v>2700000</v>
      </c>
    </row>
    <row r="207" spans="1:16" s="516" customFormat="1" ht="38.25" customHeight="1" x14ac:dyDescent="0.25">
      <c r="A207" s="743">
        <f t="shared" si="9"/>
        <v>195</v>
      </c>
      <c r="B207" s="736" t="s">
        <v>5528</v>
      </c>
      <c r="C207" s="527">
        <v>2235000</v>
      </c>
      <c r="D207" s="527"/>
      <c r="E207" s="527"/>
      <c r="F207" s="775"/>
      <c r="G207" s="592"/>
      <c r="H207" s="734"/>
      <c r="I207" s="735"/>
      <c r="J207" s="516" t="s">
        <v>5027</v>
      </c>
      <c r="N207" s="527"/>
      <c r="O207" s="527"/>
      <c r="P207" s="829"/>
    </row>
    <row r="208" spans="1:16" s="516" customFormat="1" ht="20.25" customHeight="1" x14ac:dyDescent="0.25">
      <c r="A208" s="743">
        <f t="shared" si="9"/>
        <v>196</v>
      </c>
      <c r="B208" s="733" t="s">
        <v>2438</v>
      </c>
      <c r="C208" s="527">
        <v>3868000</v>
      </c>
      <c r="D208" s="527">
        <v>3868000</v>
      </c>
      <c r="E208" s="527"/>
      <c r="F208" s="775"/>
      <c r="G208" s="592">
        <f t="shared" si="10"/>
        <v>-3868000</v>
      </c>
      <c r="H208" s="734">
        <f t="shared" si="8"/>
        <v>0</v>
      </c>
      <c r="I208" s="735" t="s">
        <v>2439</v>
      </c>
      <c r="J208" s="516" t="s">
        <v>2440</v>
      </c>
      <c r="L208" s="516" t="s">
        <v>2441</v>
      </c>
      <c r="N208" s="527">
        <v>3659000</v>
      </c>
      <c r="O208" s="527">
        <v>3659000</v>
      </c>
      <c r="P208" s="829">
        <v>3700000</v>
      </c>
    </row>
    <row r="209" spans="1:16" s="516" customFormat="1" ht="20.25" customHeight="1" x14ac:dyDescent="0.25">
      <c r="A209" s="743">
        <f t="shared" si="9"/>
        <v>197</v>
      </c>
      <c r="B209" s="733" t="s">
        <v>5529</v>
      </c>
      <c r="C209" s="527">
        <v>3183000</v>
      </c>
      <c r="D209" s="527"/>
      <c r="E209" s="527"/>
      <c r="F209" s="775"/>
      <c r="G209" s="592"/>
      <c r="H209" s="734"/>
      <c r="I209" s="735"/>
      <c r="J209" s="516" t="s">
        <v>5028</v>
      </c>
      <c r="N209" s="527"/>
      <c r="O209" s="527"/>
      <c r="P209" s="829"/>
    </row>
    <row r="210" spans="1:16" s="516" customFormat="1" ht="37.5" customHeight="1" x14ac:dyDescent="0.25">
      <c r="A210" s="743">
        <f t="shared" si="9"/>
        <v>198</v>
      </c>
      <c r="B210" s="736" t="s">
        <v>2442</v>
      </c>
      <c r="C210" s="527">
        <v>4267000</v>
      </c>
      <c r="D210" s="527">
        <v>4267000</v>
      </c>
      <c r="E210" s="527"/>
      <c r="F210" s="775"/>
      <c r="G210" s="592">
        <f t="shared" si="10"/>
        <v>-4267000</v>
      </c>
      <c r="H210" s="734">
        <f t="shared" si="8"/>
        <v>0</v>
      </c>
      <c r="I210" s="735" t="s">
        <v>2443</v>
      </c>
      <c r="J210" s="516" t="s">
        <v>2444</v>
      </c>
      <c r="L210" s="516" t="s">
        <v>2445</v>
      </c>
      <c r="N210" s="527">
        <v>4058000</v>
      </c>
      <c r="O210" s="527">
        <v>4058000</v>
      </c>
      <c r="P210" s="829">
        <v>4100000</v>
      </c>
    </row>
    <row r="211" spans="1:16" s="516" customFormat="1" ht="37.5" customHeight="1" x14ac:dyDescent="0.25">
      <c r="A211" s="743">
        <f t="shared" si="9"/>
        <v>199</v>
      </c>
      <c r="B211" s="736" t="s">
        <v>5530</v>
      </c>
      <c r="C211" s="527">
        <v>3493000</v>
      </c>
      <c r="D211" s="527"/>
      <c r="E211" s="527"/>
      <c r="F211" s="775"/>
      <c r="G211" s="592"/>
      <c r="H211" s="734"/>
      <c r="I211" s="735"/>
      <c r="J211" s="516" t="s">
        <v>5029</v>
      </c>
      <c r="N211" s="527"/>
      <c r="O211" s="527"/>
      <c r="P211" s="829"/>
    </row>
    <row r="212" spans="1:16" s="516" customFormat="1" ht="37.5" customHeight="1" x14ac:dyDescent="0.25">
      <c r="A212" s="743">
        <f t="shared" si="9"/>
        <v>200</v>
      </c>
      <c r="B212" s="736" t="s">
        <v>2446</v>
      </c>
      <c r="C212" s="527">
        <v>4267000</v>
      </c>
      <c r="D212" s="527">
        <v>4267000</v>
      </c>
      <c r="E212" s="527"/>
      <c r="F212" s="775"/>
      <c r="G212" s="592">
        <f t="shared" si="10"/>
        <v>-4267000</v>
      </c>
      <c r="H212" s="734">
        <f t="shared" si="8"/>
        <v>0</v>
      </c>
      <c r="I212" s="735" t="s">
        <v>2443</v>
      </c>
      <c r="J212" s="516" t="s">
        <v>2447</v>
      </c>
      <c r="L212" s="516" t="s">
        <v>2445</v>
      </c>
      <c r="N212" s="527">
        <v>4058000</v>
      </c>
      <c r="O212" s="527">
        <v>4058000</v>
      </c>
      <c r="P212" s="829">
        <v>4100000</v>
      </c>
    </row>
    <row r="213" spans="1:16" s="516" customFormat="1" ht="37.5" customHeight="1" x14ac:dyDescent="0.25">
      <c r="A213" s="743">
        <f t="shared" si="9"/>
        <v>201</v>
      </c>
      <c r="B213" s="736" t="s">
        <v>5531</v>
      </c>
      <c r="C213" s="527">
        <v>3493000</v>
      </c>
      <c r="D213" s="527"/>
      <c r="E213" s="527"/>
      <c r="F213" s="775"/>
      <c r="G213" s="592"/>
      <c r="H213" s="734"/>
      <c r="I213" s="735"/>
      <c r="J213" s="516" t="s">
        <v>5030</v>
      </c>
      <c r="N213" s="527"/>
      <c r="O213" s="527"/>
      <c r="P213" s="829"/>
    </row>
    <row r="214" spans="1:16" s="516" customFormat="1" ht="37.5" customHeight="1" x14ac:dyDescent="0.25">
      <c r="A214" s="743">
        <f t="shared" si="9"/>
        <v>202</v>
      </c>
      <c r="B214" s="736" t="s">
        <v>2448</v>
      </c>
      <c r="C214" s="527">
        <v>5708000</v>
      </c>
      <c r="D214" s="527">
        <v>5708000</v>
      </c>
      <c r="E214" s="527"/>
      <c r="F214" s="775"/>
      <c r="G214" s="592">
        <f t="shared" si="10"/>
        <v>-5708000</v>
      </c>
      <c r="H214" s="734">
        <f t="shared" si="8"/>
        <v>0</v>
      </c>
      <c r="I214" s="735" t="s">
        <v>2449</v>
      </c>
      <c r="J214" s="516" t="s">
        <v>2450</v>
      </c>
      <c r="L214" s="516" t="s">
        <v>2451</v>
      </c>
      <c r="N214" s="527">
        <v>5499000</v>
      </c>
      <c r="O214" s="527">
        <v>5499000</v>
      </c>
      <c r="P214" s="829">
        <v>5499000</v>
      </c>
    </row>
    <row r="215" spans="1:16" s="516" customFormat="1" ht="20.25" customHeight="1" x14ac:dyDescent="0.25">
      <c r="A215" s="743">
        <f t="shared" si="9"/>
        <v>203</v>
      </c>
      <c r="B215" s="733" t="s">
        <v>2452</v>
      </c>
      <c r="C215" s="527">
        <v>5716000</v>
      </c>
      <c r="D215" s="527">
        <v>5716000</v>
      </c>
      <c r="E215" s="527"/>
      <c r="F215" s="775"/>
      <c r="G215" s="592">
        <f t="shared" si="10"/>
        <v>-5716000</v>
      </c>
      <c r="H215" s="734">
        <f t="shared" si="8"/>
        <v>0</v>
      </c>
      <c r="I215" s="735" t="s">
        <v>2347</v>
      </c>
      <c r="J215" s="516" t="s">
        <v>2453</v>
      </c>
      <c r="L215" s="516" t="s">
        <v>2349</v>
      </c>
      <c r="N215" s="527">
        <v>5507000</v>
      </c>
      <c r="O215" s="527">
        <v>5507000</v>
      </c>
      <c r="P215" s="829">
        <v>5507000</v>
      </c>
    </row>
    <row r="216" spans="1:16" s="516" customFormat="1" ht="35.25" customHeight="1" x14ac:dyDescent="0.25">
      <c r="A216" s="743">
        <f t="shared" si="9"/>
        <v>204</v>
      </c>
      <c r="B216" s="736" t="s">
        <v>5536</v>
      </c>
      <c r="C216" s="527">
        <v>4881000</v>
      </c>
      <c r="D216" s="527"/>
      <c r="E216" s="527"/>
      <c r="F216" s="775"/>
      <c r="G216" s="592"/>
      <c r="H216" s="734"/>
      <c r="I216" s="735"/>
      <c r="J216" s="516" t="s">
        <v>5032</v>
      </c>
      <c r="N216" s="527"/>
      <c r="O216" s="527"/>
      <c r="P216" s="829"/>
    </row>
    <row r="217" spans="1:16" s="516" customFormat="1" ht="20.25" customHeight="1" x14ac:dyDescent="0.25">
      <c r="A217" s="743">
        <f t="shared" si="9"/>
        <v>205</v>
      </c>
      <c r="B217" s="733" t="s">
        <v>2454</v>
      </c>
      <c r="C217" s="527">
        <v>5716000</v>
      </c>
      <c r="D217" s="527">
        <v>5716000</v>
      </c>
      <c r="E217" s="527"/>
      <c r="F217" s="775"/>
      <c r="G217" s="592">
        <f t="shared" si="10"/>
        <v>-5716000</v>
      </c>
      <c r="H217" s="734">
        <f t="shared" si="8"/>
        <v>0</v>
      </c>
      <c r="I217" s="735" t="s">
        <v>2347</v>
      </c>
      <c r="J217" s="516" t="s">
        <v>2455</v>
      </c>
      <c r="L217" s="516" t="s">
        <v>2349</v>
      </c>
      <c r="N217" s="527">
        <v>5507000</v>
      </c>
      <c r="O217" s="527">
        <v>5507000</v>
      </c>
      <c r="P217" s="829">
        <v>5507000</v>
      </c>
    </row>
    <row r="218" spans="1:16" s="516" customFormat="1" ht="36" customHeight="1" x14ac:dyDescent="0.25">
      <c r="A218" s="743">
        <f t="shared" si="9"/>
        <v>206</v>
      </c>
      <c r="B218" s="736" t="s">
        <v>5537</v>
      </c>
      <c r="C218" s="527">
        <v>4881000</v>
      </c>
      <c r="D218" s="527"/>
      <c r="E218" s="527"/>
      <c r="F218" s="775"/>
      <c r="G218" s="592"/>
      <c r="H218" s="734"/>
      <c r="I218" s="735"/>
      <c r="J218" s="516" t="s">
        <v>5033</v>
      </c>
      <c r="N218" s="527"/>
      <c r="O218" s="527"/>
      <c r="P218" s="829"/>
    </row>
    <row r="219" spans="1:16" s="516" customFormat="1" ht="20.25" customHeight="1" x14ac:dyDescent="0.25">
      <c r="A219" s="743">
        <f t="shared" si="9"/>
        <v>207</v>
      </c>
      <c r="B219" s="733" t="s">
        <v>2456</v>
      </c>
      <c r="C219" s="527">
        <v>5716000</v>
      </c>
      <c r="D219" s="527">
        <v>5716000</v>
      </c>
      <c r="E219" s="527"/>
      <c r="F219" s="775"/>
      <c r="G219" s="592">
        <f t="shared" si="10"/>
        <v>-5716000</v>
      </c>
      <c r="H219" s="734">
        <f t="shared" si="8"/>
        <v>0</v>
      </c>
      <c r="I219" s="735" t="s">
        <v>2347</v>
      </c>
      <c r="J219" s="516" t="s">
        <v>2457</v>
      </c>
      <c r="L219" s="516" t="s">
        <v>2349</v>
      </c>
      <c r="N219" s="527">
        <v>5507000</v>
      </c>
      <c r="O219" s="527">
        <v>5507000</v>
      </c>
      <c r="P219" s="829">
        <v>5507000</v>
      </c>
    </row>
    <row r="220" spans="1:16" s="516" customFormat="1" ht="36" customHeight="1" x14ac:dyDescent="0.25">
      <c r="A220" s="743">
        <f t="shared" si="9"/>
        <v>208</v>
      </c>
      <c r="B220" s="736" t="s">
        <v>5538</v>
      </c>
      <c r="C220" s="527">
        <v>4881000</v>
      </c>
      <c r="D220" s="527"/>
      <c r="E220" s="527"/>
      <c r="F220" s="775"/>
      <c r="G220" s="592"/>
      <c r="H220" s="734"/>
      <c r="I220" s="735"/>
      <c r="J220" s="516" t="s">
        <v>5034</v>
      </c>
      <c r="N220" s="527"/>
      <c r="O220" s="527"/>
      <c r="P220" s="829"/>
    </row>
    <row r="221" spans="1:16" s="516" customFormat="1" ht="20.25" customHeight="1" x14ac:dyDescent="0.25">
      <c r="A221" s="743">
        <f t="shared" si="9"/>
        <v>209</v>
      </c>
      <c r="B221" s="733" t="s">
        <v>2458</v>
      </c>
      <c r="C221" s="527">
        <v>5121000</v>
      </c>
      <c r="D221" s="527">
        <v>5121000</v>
      </c>
      <c r="E221" s="527"/>
      <c r="F221" s="775"/>
      <c r="G221" s="592">
        <f t="shared" si="10"/>
        <v>-5121000</v>
      </c>
      <c r="H221" s="734">
        <f t="shared" si="8"/>
        <v>0</v>
      </c>
      <c r="I221" s="735" t="s">
        <v>2459</v>
      </c>
      <c r="J221" s="516" t="s">
        <v>2460</v>
      </c>
      <c r="L221" s="516" t="s">
        <v>2461</v>
      </c>
      <c r="N221" s="527">
        <v>4912000</v>
      </c>
      <c r="O221" s="527">
        <v>4912000</v>
      </c>
      <c r="P221" s="829">
        <v>5000000</v>
      </c>
    </row>
    <row r="222" spans="1:16" s="516" customFormat="1" ht="20.25" customHeight="1" x14ac:dyDescent="0.25">
      <c r="A222" s="743">
        <f t="shared" ref="A180:A243" si="11">A221+1</f>
        <v>210</v>
      </c>
      <c r="B222" s="733" t="s">
        <v>2462</v>
      </c>
      <c r="C222" s="527">
        <v>4906000</v>
      </c>
      <c r="D222" s="527">
        <v>4906000</v>
      </c>
      <c r="E222" s="527"/>
      <c r="F222" s="775"/>
      <c r="G222" s="592">
        <f t="shared" si="10"/>
        <v>-4906000</v>
      </c>
      <c r="H222" s="734">
        <f t="shared" si="8"/>
        <v>0</v>
      </c>
      <c r="I222" s="735" t="s">
        <v>2463</v>
      </c>
      <c r="J222" s="516" t="s">
        <v>2464</v>
      </c>
      <c r="L222" s="516" t="s">
        <v>2465</v>
      </c>
      <c r="N222" s="527">
        <v>4692000</v>
      </c>
      <c r="O222" s="527">
        <v>4692000</v>
      </c>
      <c r="P222" s="829">
        <v>4700000</v>
      </c>
    </row>
    <row r="223" spans="1:16" s="516" customFormat="1" ht="20.25" customHeight="1" x14ac:dyDescent="0.25">
      <c r="A223" s="743">
        <f t="shared" si="11"/>
        <v>211</v>
      </c>
      <c r="B223" s="733" t="s">
        <v>2466</v>
      </c>
      <c r="C223" s="527">
        <v>5690000</v>
      </c>
      <c r="D223" s="527">
        <v>5690000</v>
      </c>
      <c r="E223" s="527"/>
      <c r="F223" s="775"/>
      <c r="G223" s="592">
        <f t="shared" si="10"/>
        <v>-5690000</v>
      </c>
      <c r="H223" s="734">
        <f t="shared" si="8"/>
        <v>0</v>
      </c>
      <c r="I223" s="735" t="s">
        <v>2467</v>
      </c>
      <c r="J223" s="516" t="s">
        <v>2468</v>
      </c>
      <c r="L223" s="516" t="s">
        <v>2469</v>
      </c>
      <c r="N223" s="527">
        <v>5476000</v>
      </c>
      <c r="O223" s="527">
        <v>5476000</v>
      </c>
      <c r="P223" s="829">
        <v>5600000</v>
      </c>
    </row>
    <row r="224" spans="1:16" s="516" customFormat="1" ht="40.5" customHeight="1" x14ac:dyDescent="0.25">
      <c r="A224" s="743">
        <f t="shared" si="11"/>
        <v>212</v>
      </c>
      <c r="B224" s="821" t="s">
        <v>2470</v>
      </c>
      <c r="C224" s="527">
        <v>5543000</v>
      </c>
      <c r="D224" s="527">
        <v>5543000</v>
      </c>
      <c r="E224" s="527"/>
      <c r="F224" s="775" t="s">
        <v>2471</v>
      </c>
      <c r="G224" s="592">
        <f t="shared" si="10"/>
        <v>-5543000</v>
      </c>
      <c r="H224" s="734">
        <f t="shared" si="8"/>
        <v>0</v>
      </c>
      <c r="I224" s="735" t="s">
        <v>2472</v>
      </c>
      <c r="J224" s="516" t="s">
        <v>2473</v>
      </c>
      <c r="L224" s="516" t="s">
        <v>2474</v>
      </c>
      <c r="N224" s="527">
        <v>5334000</v>
      </c>
      <c r="O224" s="527">
        <v>5334000</v>
      </c>
      <c r="P224" s="830">
        <v>12900000</v>
      </c>
    </row>
    <row r="225" spans="1:16" s="516" customFormat="1" ht="37.5" customHeight="1" x14ac:dyDescent="0.25">
      <c r="A225" s="743">
        <f t="shared" si="11"/>
        <v>213</v>
      </c>
      <c r="B225" s="736" t="s">
        <v>2475</v>
      </c>
      <c r="C225" s="527">
        <v>2693000</v>
      </c>
      <c r="D225" s="527">
        <v>2693000</v>
      </c>
      <c r="E225" s="527"/>
      <c r="F225" s="775"/>
      <c r="G225" s="592">
        <f t="shared" si="10"/>
        <v>-2693000</v>
      </c>
      <c r="H225" s="734">
        <f t="shared" si="8"/>
        <v>0</v>
      </c>
      <c r="I225" s="735" t="s">
        <v>2476</v>
      </c>
      <c r="J225" s="516" t="s">
        <v>2477</v>
      </c>
      <c r="L225" s="516" t="s">
        <v>2478</v>
      </c>
      <c r="N225" s="527">
        <v>2586000</v>
      </c>
      <c r="O225" s="527">
        <v>2586000</v>
      </c>
      <c r="P225" s="830">
        <v>2650000</v>
      </c>
    </row>
    <row r="226" spans="1:16" s="516" customFormat="1" ht="37.5" customHeight="1" x14ac:dyDescent="0.25">
      <c r="A226" s="743">
        <f t="shared" si="11"/>
        <v>214</v>
      </c>
      <c r="B226" s="736" t="s">
        <v>5541</v>
      </c>
      <c r="C226" s="527">
        <v>1964000</v>
      </c>
      <c r="D226" s="527"/>
      <c r="E226" s="527"/>
      <c r="F226" s="775"/>
      <c r="G226" s="592"/>
      <c r="H226" s="734"/>
      <c r="I226" s="735"/>
      <c r="J226" s="516" t="s">
        <v>5035</v>
      </c>
      <c r="N226" s="527"/>
      <c r="O226" s="527"/>
      <c r="P226" s="830"/>
    </row>
    <row r="227" spans="1:16" s="516" customFormat="1" ht="21" customHeight="1" x14ac:dyDescent="0.25">
      <c r="A227" s="743">
        <f t="shared" si="11"/>
        <v>215</v>
      </c>
      <c r="B227" s="736" t="s">
        <v>4996</v>
      </c>
      <c r="C227" s="527">
        <v>1997000</v>
      </c>
      <c r="D227" s="527">
        <v>1997000</v>
      </c>
      <c r="E227" s="527"/>
      <c r="F227" s="775"/>
      <c r="G227" s="592"/>
      <c r="H227" s="734"/>
      <c r="I227" s="735"/>
      <c r="J227" s="516" t="s">
        <v>4997</v>
      </c>
      <c r="N227" s="527"/>
      <c r="O227" s="527"/>
      <c r="P227" s="830"/>
    </row>
    <row r="228" spans="1:16" s="516" customFormat="1" ht="21" customHeight="1" x14ac:dyDescent="0.25">
      <c r="A228" s="743">
        <f t="shared" si="11"/>
        <v>216</v>
      </c>
      <c r="B228" s="736" t="s">
        <v>5640</v>
      </c>
      <c r="C228" s="527">
        <v>1428000</v>
      </c>
      <c r="D228" s="527"/>
      <c r="E228" s="527"/>
      <c r="F228" s="775"/>
      <c r="G228" s="592"/>
      <c r="H228" s="734"/>
      <c r="I228" s="735"/>
      <c r="J228" s="516" t="s">
        <v>4998</v>
      </c>
      <c r="N228" s="527"/>
      <c r="O228" s="527"/>
      <c r="P228" s="830"/>
    </row>
    <row r="229" spans="1:16" s="516" customFormat="1" ht="20.25" customHeight="1" x14ac:dyDescent="0.25">
      <c r="A229" s="743">
        <f t="shared" si="11"/>
        <v>217</v>
      </c>
      <c r="B229" s="733" t="s">
        <v>2479</v>
      </c>
      <c r="C229" s="527">
        <v>2128000</v>
      </c>
      <c r="D229" s="527">
        <v>2128000</v>
      </c>
      <c r="E229" s="527"/>
      <c r="F229" s="775"/>
      <c r="G229" s="592">
        <f t="shared" si="10"/>
        <v>-2128000</v>
      </c>
      <c r="H229" s="734">
        <f t="shared" si="8"/>
        <v>0</v>
      </c>
      <c r="I229" s="735" t="s">
        <v>2480</v>
      </c>
      <c r="J229" s="516" t="s">
        <v>2481</v>
      </c>
      <c r="L229" s="516" t="s">
        <v>2482</v>
      </c>
      <c r="N229" s="527">
        <v>2022000</v>
      </c>
      <c r="O229" s="527">
        <v>2022000</v>
      </c>
      <c r="P229" s="830">
        <v>2050000</v>
      </c>
    </row>
    <row r="230" spans="1:16" s="516" customFormat="1" ht="20.25" customHeight="1" x14ac:dyDescent="0.25">
      <c r="A230" s="743">
        <f t="shared" si="11"/>
        <v>218</v>
      </c>
      <c r="B230" s="733" t="s">
        <v>5598</v>
      </c>
      <c r="C230" s="527">
        <v>1577000</v>
      </c>
      <c r="D230" s="527"/>
      <c r="E230" s="527"/>
      <c r="F230" s="775"/>
      <c r="G230" s="592"/>
      <c r="H230" s="734"/>
      <c r="I230" s="735"/>
      <c r="J230" s="516" t="s">
        <v>5039</v>
      </c>
      <c r="N230" s="527"/>
      <c r="O230" s="527"/>
      <c r="P230" s="830"/>
    </row>
    <row r="231" spans="1:16" s="516" customFormat="1" ht="20.25" customHeight="1" x14ac:dyDescent="0.25">
      <c r="A231" s="743">
        <f t="shared" si="11"/>
        <v>219</v>
      </c>
      <c r="B231" s="733" t="s">
        <v>5153</v>
      </c>
      <c r="C231" s="527">
        <v>761000</v>
      </c>
      <c r="D231" s="527">
        <v>761000</v>
      </c>
      <c r="E231" s="527"/>
      <c r="F231" s="775"/>
      <c r="G231" s="592"/>
      <c r="H231" s="734"/>
      <c r="I231" s="735"/>
      <c r="J231" s="516" t="s">
        <v>5154</v>
      </c>
      <c r="N231" s="527"/>
      <c r="O231" s="527"/>
      <c r="P231" s="830"/>
    </row>
    <row r="232" spans="1:16" s="516" customFormat="1" ht="20.25" customHeight="1" x14ac:dyDescent="0.25">
      <c r="A232" s="743">
        <f t="shared" si="11"/>
        <v>220</v>
      </c>
      <c r="B232" s="733" t="s">
        <v>2483</v>
      </c>
      <c r="C232" s="527">
        <v>602000</v>
      </c>
      <c r="D232" s="527">
        <v>602000</v>
      </c>
      <c r="E232" s="527"/>
      <c r="F232" s="775"/>
      <c r="G232" s="592">
        <f t="shared" si="10"/>
        <v>-602000</v>
      </c>
      <c r="H232" s="734">
        <f t="shared" si="8"/>
        <v>0</v>
      </c>
      <c r="I232" s="735" t="s">
        <v>2484</v>
      </c>
      <c r="J232" s="516" t="s">
        <v>2485</v>
      </c>
      <c r="L232" s="516" t="s">
        <v>2486</v>
      </c>
      <c r="N232" s="527">
        <v>563000</v>
      </c>
      <c r="O232" s="527">
        <v>563000</v>
      </c>
      <c r="P232" s="829">
        <v>573000</v>
      </c>
    </row>
    <row r="233" spans="1:16" s="516" customFormat="1" ht="20.25" customHeight="1" x14ac:dyDescent="0.25">
      <c r="A233" s="743">
        <f t="shared" si="11"/>
        <v>221</v>
      </c>
      <c r="B233" s="733" t="s">
        <v>2487</v>
      </c>
      <c r="C233" s="527">
        <v>23700</v>
      </c>
      <c r="D233" s="527">
        <v>23700</v>
      </c>
      <c r="E233" s="527"/>
      <c r="F233" s="775"/>
      <c r="G233" s="592">
        <f t="shared" si="10"/>
        <v>-23700</v>
      </c>
      <c r="H233" s="734">
        <f t="shared" si="8"/>
        <v>0</v>
      </c>
      <c r="I233" s="516" t="s">
        <v>403</v>
      </c>
      <c r="J233" s="516" t="s">
        <v>2488</v>
      </c>
      <c r="K233" s="516" t="s">
        <v>403</v>
      </c>
      <c r="L233" s="516" t="s">
        <v>47</v>
      </c>
      <c r="N233" s="527">
        <v>22900</v>
      </c>
      <c r="O233" s="527">
        <v>22900</v>
      </c>
      <c r="P233" s="527">
        <v>23100</v>
      </c>
    </row>
    <row r="234" spans="1:16" s="516" customFormat="1" ht="20.25" customHeight="1" x14ac:dyDescent="0.25">
      <c r="A234" s="743">
        <f t="shared" si="11"/>
        <v>222</v>
      </c>
      <c r="B234" s="733" t="s">
        <v>2489</v>
      </c>
      <c r="C234" s="527">
        <v>15500</v>
      </c>
      <c r="D234" s="527">
        <v>15500</v>
      </c>
      <c r="E234" s="527">
        <v>20000</v>
      </c>
      <c r="F234" s="775"/>
      <c r="G234" s="592">
        <f t="shared" si="10"/>
        <v>4100</v>
      </c>
      <c r="H234" s="734">
        <f t="shared" si="8"/>
        <v>19600</v>
      </c>
      <c r="I234" s="516" t="s">
        <v>608</v>
      </c>
      <c r="J234" s="516" t="s">
        <v>1006</v>
      </c>
      <c r="K234" s="516" t="s">
        <v>608</v>
      </c>
      <c r="L234" s="516" t="s">
        <v>2490</v>
      </c>
      <c r="N234" s="527">
        <v>15200</v>
      </c>
      <c r="O234" s="527">
        <v>15200</v>
      </c>
      <c r="P234" s="527">
        <v>15200</v>
      </c>
    </row>
    <row r="235" spans="1:16" s="516" customFormat="1" ht="33" customHeight="1" x14ac:dyDescent="0.25">
      <c r="A235" s="743">
        <f t="shared" si="11"/>
        <v>223</v>
      </c>
      <c r="B235" s="736" t="s">
        <v>2491</v>
      </c>
      <c r="C235" s="527"/>
      <c r="D235" s="398"/>
      <c r="E235" s="398">
        <v>600000</v>
      </c>
      <c r="F235" s="775"/>
      <c r="G235" s="592">
        <f t="shared" si="10"/>
        <v>588000</v>
      </c>
      <c r="H235" s="734">
        <f t="shared" si="8"/>
        <v>588000</v>
      </c>
      <c r="I235" s="735"/>
      <c r="N235" s="527"/>
      <c r="O235" s="398">
        <v>500000</v>
      </c>
      <c r="P235" s="398">
        <v>520000</v>
      </c>
    </row>
    <row r="236" spans="1:16" s="516" customFormat="1" ht="20.25" customHeight="1" x14ac:dyDescent="0.25">
      <c r="A236" s="743">
        <f t="shared" si="11"/>
        <v>224</v>
      </c>
      <c r="B236" s="733" t="s">
        <v>2492</v>
      </c>
      <c r="C236" s="527"/>
      <c r="D236" s="398"/>
      <c r="E236" s="398">
        <v>150000</v>
      </c>
      <c r="F236" s="775"/>
      <c r="G236" s="592">
        <f t="shared" si="10"/>
        <v>147000</v>
      </c>
      <c r="H236" s="734">
        <f t="shared" si="8"/>
        <v>147000</v>
      </c>
      <c r="I236" s="735"/>
      <c r="N236" s="527"/>
      <c r="O236" s="398">
        <v>150000</v>
      </c>
      <c r="P236" s="398">
        <v>150000</v>
      </c>
    </row>
    <row r="237" spans="1:16" s="516" customFormat="1" ht="20.25" customHeight="1" x14ac:dyDescent="0.25">
      <c r="A237" s="743">
        <f t="shared" si="11"/>
        <v>225</v>
      </c>
      <c r="B237" s="733" t="s">
        <v>2493</v>
      </c>
      <c r="C237" s="527"/>
      <c r="D237" s="398"/>
      <c r="E237" s="398">
        <v>15000</v>
      </c>
      <c r="F237" s="775"/>
      <c r="G237" s="592">
        <f t="shared" si="10"/>
        <v>14700</v>
      </c>
      <c r="H237" s="734">
        <f t="shared" si="8"/>
        <v>14700</v>
      </c>
      <c r="I237" s="735"/>
      <c r="N237" s="527"/>
      <c r="O237" s="398">
        <v>15000</v>
      </c>
      <c r="P237" s="398">
        <v>15000</v>
      </c>
    </row>
    <row r="238" spans="1:16" s="516" customFormat="1" ht="20.25" customHeight="1" x14ac:dyDescent="0.25">
      <c r="A238" s="743">
        <f t="shared" si="11"/>
        <v>226</v>
      </c>
      <c r="B238" s="733" t="s">
        <v>5380</v>
      </c>
      <c r="C238" s="527"/>
      <c r="D238" s="398"/>
      <c r="E238" s="398">
        <v>2000000</v>
      </c>
      <c r="F238" s="775"/>
      <c r="G238" s="592">
        <f t="shared" si="10"/>
        <v>1960000</v>
      </c>
      <c r="H238" s="734">
        <f t="shared" si="8"/>
        <v>1960000</v>
      </c>
      <c r="I238" s="735"/>
      <c r="N238" s="527"/>
      <c r="O238" s="398">
        <v>420000</v>
      </c>
      <c r="P238" s="398">
        <v>420000</v>
      </c>
    </row>
    <row r="239" spans="1:16" s="516" customFormat="1" ht="20.25" customHeight="1" x14ac:dyDescent="0.25">
      <c r="A239" s="743">
        <f t="shared" si="11"/>
        <v>227</v>
      </c>
      <c r="B239" s="733" t="s">
        <v>4617</v>
      </c>
      <c r="C239" s="527"/>
      <c r="D239" s="398"/>
      <c r="E239" s="398">
        <v>60000</v>
      </c>
      <c r="F239" s="775"/>
      <c r="G239" s="592"/>
      <c r="H239" s="734">
        <f t="shared" si="8"/>
        <v>58800</v>
      </c>
      <c r="I239" s="735"/>
      <c r="N239" s="626"/>
      <c r="O239" s="799"/>
      <c r="P239" s="799"/>
    </row>
    <row r="240" spans="1:16" s="516" customFormat="1" ht="33.75" customHeight="1" x14ac:dyDescent="0.25">
      <c r="A240" s="743">
        <f t="shared" si="11"/>
        <v>228</v>
      </c>
      <c r="B240" s="543" t="s">
        <v>3144</v>
      </c>
      <c r="C240" s="832">
        <v>4642000</v>
      </c>
      <c r="D240" s="832">
        <v>4642000</v>
      </c>
      <c r="E240" s="398"/>
      <c r="F240" s="775"/>
      <c r="G240" s="592"/>
      <c r="H240" s="734"/>
      <c r="I240" s="735"/>
      <c r="J240" s="516" t="s">
        <v>3145</v>
      </c>
      <c r="N240" s="626"/>
      <c r="O240" s="799"/>
      <c r="P240" s="799"/>
    </row>
    <row r="241" spans="1:16" s="516" customFormat="1" ht="20.25" customHeight="1" x14ac:dyDescent="0.25">
      <c r="A241" s="743">
        <f t="shared" si="11"/>
        <v>229</v>
      </c>
      <c r="B241" s="543" t="s">
        <v>5693</v>
      </c>
      <c r="C241" s="832"/>
      <c r="D241" s="832"/>
      <c r="E241" s="398">
        <v>1686000</v>
      </c>
      <c r="F241" s="775"/>
      <c r="G241" s="592"/>
      <c r="H241" s="734"/>
      <c r="I241" s="735"/>
      <c r="N241" s="626"/>
      <c r="O241" s="799"/>
      <c r="P241" s="799"/>
    </row>
    <row r="242" spans="1:16" s="516" customFormat="1" ht="36" customHeight="1" x14ac:dyDescent="0.25">
      <c r="A242" s="743">
        <f t="shared" si="11"/>
        <v>230</v>
      </c>
      <c r="B242" s="833" t="s">
        <v>5694</v>
      </c>
      <c r="C242" s="832"/>
      <c r="D242" s="832"/>
      <c r="E242" s="398">
        <v>2045500</v>
      </c>
      <c r="F242" s="775"/>
      <c r="G242" s="592"/>
      <c r="H242" s="734"/>
      <c r="I242" s="735"/>
      <c r="N242" s="626"/>
      <c r="O242" s="799"/>
      <c r="P242" s="799"/>
    </row>
    <row r="243" spans="1:16" s="516" customFormat="1" ht="36" customHeight="1" x14ac:dyDescent="0.25">
      <c r="A243" s="743">
        <f t="shared" si="11"/>
        <v>231</v>
      </c>
      <c r="B243" s="833" t="s">
        <v>5695</v>
      </c>
      <c r="C243" s="527"/>
      <c r="D243" s="398"/>
      <c r="E243" s="398">
        <v>2367000</v>
      </c>
      <c r="F243" s="775"/>
      <c r="G243" s="592"/>
      <c r="H243" s="734"/>
      <c r="I243" s="735"/>
      <c r="N243" s="626"/>
      <c r="O243" s="799"/>
      <c r="P243" s="799"/>
    </row>
    <row r="244" spans="1:16" s="516" customFormat="1" ht="36" customHeight="1" x14ac:dyDescent="0.25">
      <c r="A244" s="743">
        <f t="shared" ref="A244" si="12">A243+1</f>
        <v>232</v>
      </c>
      <c r="B244" s="833" t="s">
        <v>5696</v>
      </c>
      <c r="C244" s="527"/>
      <c r="D244" s="398"/>
      <c r="E244" s="398">
        <v>2867000</v>
      </c>
      <c r="F244" s="775"/>
      <c r="G244" s="592"/>
      <c r="H244" s="734"/>
      <c r="I244" s="735"/>
      <c r="N244" s="626"/>
      <c r="O244" s="799"/>
      <c r="P244" s="799"/>
    </row>
    <row r="245" spans="1:16" s="515" customFormat="1" ht="12" customHeight="1" x14ac:dyDescent="0.3">
      <c r="A245" s="572"/>
      <c r="B245" s="572"/>
      <c r="F245" s="834"/>
      <c r="G245" s="834"/>
      <c r="H245" s="834"/>
      <c r="I245" s="810"/>
    </row>
    <row r="246" spans="1:16" s="515" customFormat="1" x14ac:dyDescent="0.3">
      <c r="A246" s="531"/>
      <c r="B246" s="531"/>
      <c r="C246" s="1121" t="s">
        <v>5686</v>
      </c>
      <c r="D246" s="1121"/>
      <c r="E246" s="1121"/>
      <c r="F246" s="1121"/>
      <c r="G246" s="835"/>
      <c r="H246" s="834"/>
      <c r="I246" s="810"/>
    </row>
    <row r="247" spans="1:16" x14ac:dyDescent="0.3">
      <c r="A247" s="986" t="s">
        <v>463</v>
      </c>
      <c r="B247" s="986"/>
      <c r="C247" s="986" t="s">
        <v>44</v>
      </c>
      <c r="D247" s="986"/>
      <c r="E247" s="986"/>
      <c r="F247" s="986"/>
      <c r="G247" s="514"/>
    </row>
    <row r="248" spans="1:16" s="642" customFormat="1" x14ac:dyDescent="0.3">
      <c r="A248" s="531"/>
      <c r="B248" s="515"/>
      <c r="C248" s="572"/>
      <c r="D248" s="515"/>
      <c r="E248" s="515"/>
      <c r="F248" s="515"/>
      <c r="G248" s="515"/>
      <c r="H248" s="837"/>
      <c r="I248" s="810"/>
      <c r="J248" s="802"/>
      <c r="K248" s="802"/>
      <c r="L248" s="802"/>
      <c r="M248" s="802"/>
      <c r="N248" s="787"/>
      <c r="O248" s="787"/>
      <c r="P248" s="787"/>
    </row>
    <row r="249" spans="1:16" s="642" customFormat="1" x14ac:dyDescent="0.3">
      <c r="A249" s="531"/>
      <c r="B249" s="515"/>
      <c r="C249" s="515"/>
      <c r="D249" s="515"/>
      <c r="E249" s="515"/>
      <c r="F249" s="515"/>
      <c r="G249" s="515"/>
      <c r="H249" s="837"/>
      <c r="I249" s="810"/>
      <c r="J249" s="802"/>
      <c r="K249" s="802"/>
      <c r="L249" s="802"/>
      <c r="M249" s="802"/>
      <c r="N249" s="787"/>
      <c r="O249" s="787"/>
      <c r="P249" s="787"/>
    </row>
    <row r="250" spans="1:16" s="643" customFormat="1" x14ac:dyDescent="0.3">
      <c r="A250" s="531"/>
      <c r="B250" s="515"/>
      <c r="C250" s="515"/>
      <c r="D250" s="515"/>
      <c r="E250" s="515"/>
      <c r="F250" s="515"/>
      <c r="G250" s="515"/>
      <c r="H250" s="838"/>
      <c r="I250" s="839"/>
      <c r="J250" s="840"/>
      <c r="K250" s="840"/>
      <c r="L250" s="840"/>
      <c r="M250" s="840"/>
      <c r="N250" s="787"/>
      <c r="O250" s="787"/>
      <c r="P250" s="787"/>
    </row>
    <row r="251" spans="1:16" x14ac:dyDescent="0.3">
      <c r="A251" s="986" t="s">
        <v>431</v>
      </c>
      <c r="B251" s="986"/>
      <c r="C251" s="986" t="s">
        <v>5177</v>
      </c>
      <c r="D251" s="986"/>
      <c r="E251" s="986"/>
      <c r="F251" s="986"/>
      <c r="G251" s="514"/>
    </row>
  </sheetData>
  <mergeCells count="13">
    <mergeCell ref="N6:P6"/>
    <mergeCell ref="A1:F1"/>
    <mergeCell ref="A2:F2"/>
    <mergeCell ref="A4:F4"/>
    <mergeCell ref="A5:F5"/>
    <mergeCell ref="A6:A7"/>
    <mergeCell ref="B6:B7"/>
    <mergeCell ref="C6:E6"/>
    <mergeCell ref="A247:B247"/>
    <mergeCell ref="A251:B251"/>
    <mergeCell ref="C246:F246"/>
    <mergeCell ref="C247:F247"/>
    <mergeCell ref="C251:F251"/>
  </mergeCells>
  <pageMargins left="0.41" right="0.2" top="0.23" bottom="0.24" header="0.2" footer="0.2"/>
  <pageSetup paperSize="9" orientation="landscape" verticalDpi="18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10"/>
  <sheetViews>
    <sheetView topLeftCell="A4" workbookViewId="0">
      <selection activeCell="A4" sqref="A1:XFD1048576"/>
    </sheetView>
  </sheetViews>
  <sheetFormatPr defaultRowHeight="12.75" x14ac:dyDescent="0.2"/>
  <cols>
    <col min="1" max="1" width="8.140625" style="720" customWidth="1"/>
    <col min="2" max="2" width="56.42578125" style="720" customWidth="1"/>
    <col min="3" max="3" width="14.28515625" style="720" customWidth="1"/>
    <col min="4" max="5" width="14.42578125" style="720" customWidth="1"/>
    <col min="6" max="6" width="26.28515625" style="721" customWidth="1"/>
    <col min="7" max="7" width="24.7109375" style="720" customWidth="1"/>
    <col min="8" max="8" width="23.42578125" style="720" hidden="1" customWidth="1"/>
    <col min="9" max="9" width="13.140625" style="721" bestFit="1" customWidth="1"/>
    <col min="10" max="10" width="10" style="720" bestFit="1" customWidth="1"/>
    <col min="11" max="256" width="9.140625" style="720"/>
    <col min="257" max="257" width="7.7109375" style="720" customWidth="1"/>
    <col min="258" max="258" width="64.85546875" style="720" customWidth="1"/>
    <col min="259" max="261" width="18" style="720" customWidth="1"/>
    <col min="262" max="262" width="26.28515625" style="720" customWidth="1"/>
    <col min="263" max="263" width="24.7109375" style="720" customWidth="1"/>
    <col min="264" max="264" width="23.42578125" style="720" customWidth="1"/>
    <col min="265" max="512" width="9.140625" style="720"/>
    <col min="513" max="513" width="7.7109375" style="720" customWidth="1"/>
    <col min="514" max="514" width="64.85546875" style="720" customWidth="1"/>
    <col min="515" max="517" width="18" style="720" customWidth="1"/>
    <col min="518" max="518" width="26.28515625" style="720" customWidth="1"/>
    <col min="519" max="519" width="24.7109375" style="720" customWidth="1"/>
    <col min="520" max="520" width="23.42578125" style="720" customWidth="1"/>
    <col min="521" max="768" width="9.140625" style="720"/>
    <col min="769" max="769" width="7.7109375" style="720" customWidth="1"/>
    <col min="770" max="770" width="64.85546875" style="720" customWidth="1"/>
    <col min="771" max="773" width="18" style="720" customWidth="1"/>
    <col min="774" max="774" width="26.28515625" style="720" customWidth="1"/>
    <col min="775" max="775" width="24.7109375" style="720" customWidth="1"/>
    <col min="776" max="776" width="23.42578125" style="720" customWidth="1"/>
    <col min="777" max="1024" width="9.140625" style="720"/>
    <col min="1025" max="1025" width="7.7109375" style="720" customWidth="1"/>
    <col min="1026" max="1026" width="64.85546875" style="720" customWidth="1"/>
    <col min="1027" max="1029" width="18" style="720" customWidth="1"/>
    <col min="1030" max="1030" width="26.28515625" style="720" customWidth="1"/>
    <col min="1031" max="1031" width="24.7109375" style="720" customWidth="1"/>
    <col min="1032" max="1032" width="23.42578125" style="720" customWidth="1"/>
    <col min="1033" max="1280" width="9.140625" style="720"/>
    <col min="1281" max="1281" width="7.7109375" style="720" customWidth="1"/>
    <col min="1282" max="1282" width="64.85546875" style="720" customWidth="1"/>
    <col min="1283" max="1285" width="18" style="720" customWidth="1"/>
    <col min="1286" max="1286" width="26.28515625" style="720" customWidth="1"/>
    <col min="1287" max="1287" width="24.7109375" style="720" customWidth="1"/>
    <col min="1288" max="1288" width="23.42578125" style="720" customWidth="1"/>
    <col min="1289" max="1536" width="9.140625" style="720"/>
    <col min="1537" max="1537" width="7.7109375" style="720" customWidth="1"/>
    <col min="1538" max="1538" width="64.85546875" style="720" customWidth="1"/>
    <col min="1539" max="1541" width="18" style="720" customWidth="1"/>
    <col min="1542" max="1542" width="26.28515625" style="720" customWidth="1"/>
    <col min="1543" max="1543" width="24.7109375" style="720" customWidth="1"/>
    <col min="1544" max="1544" width="23.42578125" style="720" customWidth="1"/>
    <col min="1545" max="1792" width="9.140625" style="720"/>
    <col min="1793" max="1793" width="7.7109375" style="720" customWidth="1"/>
    <col min="1794" max="1794" width="64.85546875" style="720" customWidth="1"/>
    <col min="1795" max="1797" width="18" style="720" customWidth="1"/>
    <col min="1798" max="1798" width="26.28515625" style="720" customWidth="1"/>
    <col min="1799" max="1799" width="24.7109375" style="720" customWidth="1"/>
    <col min="1800" max="1800" width="23.42578125" style="720" customWidth="1"/>
    <col min="1801" max="2048" width="9.140625" style="720"/>
    <col min="2049" max="2049" width="7.7109375" style="720" customWidth="1"/>
    <col min="2050" max="2050" width="64.85546875" style="720" customWidth="1"/>
    <col min="2051" max="2053" width="18" style="720" customWidth="1"/>
    <col min="2054" max="2054" width="26.28515625" style="720" customWidth="1"/>
    <col min="2055" max="2055" width="24.7109375" style="720" customWidth="1"/>
    <col min="2056" max="2056" width="23.42578125" style="720" customWidth="1"/>
    <col min="2057" max="2304" width="9.140625" style="720"/>
    <col min="2305" max="2305" width="7.7109375" style="720" customWidth="1"/>
    <col min="2306" max="2306" width="64.85546875" style="720" customWidth="1"/>
    <col min="2307" max="2309" width="18" style="720" customWidth="1"/>
    <col min="2310" max="2310" width="26.28515625" style="720" customWidth="1"/>
    <col min="2311" max="2311" width="24.7109375" style="720" customWidth="1"/>
    <col min="2312" max="2312" width="23.42578125" style="720" customWidth="1"/>
    <col min="2313" max="2560" width="9.140625" style="720"/>
    <col min="2561" max="2561" width="7.7109375" style="720" customWidth="1"/>
    <col min="2562" max="2562" width="64.85546875" style="720" customWidth="1"/>
    <col min="2563" max="2565" width="18" style="720" customWidth="1"/>
    <col min="2566" max="2566" width="26.28515625" style="720" customWidth="1"/>
    <col min="2567" max="2567" width="24.7109375" style="720" customWidth="1"/>
    <col min="2568" max="2568" width="23.42578125" style="720" customWidth="1"/>
    <col min="2569" max="2816" width="9.140625" style="720"/>
    <col min="2817" max="2817" width="7.7109375" style="720" customWidth="1"/>
    <col min="2818" max="2818" width="64.85546875" style="720" customWidth="1"/>
    <col min="2819" max="2821" width="18" style="720" customWidth="1"/>
    <col min="2822" max="2822" width="26.28515625" style="720" customWidth="1"/>
    <col min="2823" max="2823" width="24.7109375" style="720" customWidth="1"/>
    <col min="2824" max="2824" width="23.42578125" style="720" customWidth="1"/>
    <col min="2825" max="3072" width="9.140625" style="720"/>
    <col min="3073" max="3073" width="7.7109375" style="720" customWidth="1"/>
    <col min="3074" max="3074" width="64.85546875" style="720" customWidth="1"/>
    <col min="3075" max="3077" width="18" style="720" customWidth="1"/>
    <col min="3078" max="3078" width="26.28515625" style="720" customWidth="1"/>
    <col min="3079" max="3079" width="24.7109375" style="720" customWidth="1"/>
    <col min="3080" max="3080" width="23.42578125" style="720" customWidth="1"/>
    <col min="3081" max="3328" width="9.140625" style="720"/>
    <col min="3329" max="3329" width="7.7109375" style="720" customWidth="1"/>
    <col min="3330" max="3330" width="64.85546875" style="720" customWidth="1"/>
    <col min="3331" max="3333" width="18" style="720" customWidth="1"/>
    <col min="3334" max="3334" width="26.28515625" style="720" customWidth="1"/>
    <col min="3335" max="3335" width="24.7109375" style="720" customWidth="1"/>
    <col min="3336" max="3336" width="23.42578125" style="720" customWidth="1"/>
    <col min="3337" max="3584" width="9.140625" style="720"/>
    <col min="3585" max="3585" width="7.7109375" style="720" customWidth="1"/>
    <col min="3586" max="3586" width="64.85546875" style="720" customWidth="1"/>
    <col min="3587" max="3589" width="18" style="720" customWidth="1"/>
    <col min="3590" max="3590" width="26.28515625" style="720" customWidth="1"/>
    <col min="3591" max="3591" width="24.7109375" style="720" customWidth="1"/>
    <col min="3592" max="3592" width="23.42578125" style="720" customWidth="1"/>
    <col min="3593" max="3840" width="9.140625" style="720"/>
    <col min="3841" max="3841" width="7.7109375" style="720" customWidth="1"/>
    <col min="3842" max="3842" width="64.85546875" style="720" customWidth="1"/>
    <col min="3843" max="3845" width="18" style="720" customWidth="1"/>
    <col min="3846" max="3846" width="26.28515625" style="720" customWidth="1"/>
    <col min="3847" max="3847" width="24.7109375" style="720" customWidth="1"/>
    <col min="3848" max="3848" width="23.42578125" style="720" customWidth="1"/>
    <col min="3849" max="4096" width="9.140625" style="720"/>
    <col min="4097" max="4097" width="7.7109375" style="720" customWidth="1"/>
    <col min="4098" max="4098" width="64.85546875" style="720" customWidth="1"/>
    <col min="4099" max="4101" width="18" style="720" customWidth="1"/>
    <col min="4102" max="4102" width="26.28515625" style="720" customWidth="1"/>
    <col min="4103" max="4103" width="24.7109375" style="720" customWidth="1"/>
    <col min="4104" max="4104" width="23.42578125" style="720" customWidth="1"/>
    <col min="4105" max="4352" width="9.140625" style="720"/>
    <col min="4353" max="4353" width="7.7109375" style="720" customWidth="1"/>
    <col min="4354" max="4354" width="64.85546875" style="720" customWidth="1"/>
    <col min="4355" max="4357" width="18" style="720" customWidth="1"/>
    <col min="4358" max="4358" width="26.28515625" style="720" customWidth="1"/>
    <col min="4359" max="4359" width="24.7109375" style="720" customWidth="1"/>
    <col min="4360" max="4360" width="23.42578125" style="720" customWidth="1"/>
    <col min="4361" max="4608" width="9.140625" style="720"/>
    <col min="4609" max="4609" width="7.7109375" style="720" customWidth="1"/>
    <col min="4610" max="4610" width="64.85546875" style="720" customWidth="1"/>
    <col min="4611" max="4613" width="18" style="720" customWidth="1"/>
    <col min="4614" max="4614" width="26.28515625" style="720" customWidth="1"/>
    <col min="4615" max="4615" width="24.7109375" style="720" customWidth="1"/>
    <col min="4616" max="4616" width="23.42578125" style="720" customWidth="1"/>
    <col min="4617" max="4864" width="9.140625" style="720"/>
    <col min="4865" max="4865" width="7.7109375" style="720" customWidth="1"/>
    <col min="4866" max="4866" width="64.85546875" style="720" customWidth="1"/>
    <col min="4867" max="4869" width="18" style="720" customWidth="1"/>
    <col min="4870" max="4870" width="26.28515625" style="720" customWidth="1"/>
    <col min="4871" max="4871" width="24.7109375" style="720" customWidth="1"/>
    <col min="4872" max="4872" width="23.42578125" style="720" customWidth="1"/>
    <col min="4873" max="5120" width="9.140625" style="720"/>
    <col min="5121" max="5121" width="7.7109375" style="720" customWidth="1"/>
    <col min="5122" max="5122" width="64.85546875" style="720" customWidth="1"/>
    <col min="5123" max="5125" width="18" style="720" customWidth="1"/>
    <col min="5126" max="5126" width="26.28515625" style="720" customWidth="1"/>
    <col min="5127" max="5127" width="24.7109375" style="720" customWidth="1"/>
    <col min="5128" max="5128" width="23.42578125" style="720" customWidth="1"/>
    <col min="5129" max="5376" width="9.140625" style="720"/>
    <col min="5377" max="5377" width="7.7109375" style="720" customWidth="1"/>
    <col min="5378" max="5378" width="64.85546875" style="720" customWidth="1"/>
    <col min="5379" max="5381" width="18" style="720" customWidth="1"/>
    <col min="5382" max="5382" width="26.28515625" style="720" customWidth="1"/>
    <col min="5383" max="5383" width="24.7109375" style="720" customWidth="1"/>
    <col min="5384" max="5384" width="23.42578125" style="720" customWidth="1"/>
    <col min="5385" max="5632" width="9.140625" style="720"/>
    <col min="5633" max="5633" width="7.7109375" style="720" customWidth="1"/>
    <col min="5634" max="5634" width="64.85546875" style="720" customWidth="1"/>
    <col min="5635" max="5637" width="18" style="720" customWidth="1"/>
    <col min="5638" max="5638" width="26.28515625" style="720" customWidth="1"/>
    <col min="5639" max="5639" width="24.7109375" style="720" customWidth="1"/>
    <col min="5640" max="5640" width="23.42578125" style="720" customWidth="1"/>
    <col min="5641" max="5888" width="9.140625" style="720"/>
    <col min="5889" max="5889" width="7.7109375" style="720" customWidth="1"/>
    <col min="5890" max="5890" width="64.85546875" style="720" customWidth="1"/>
    <col min="5891" max="5893" width="18" style="720" customWidth="1"/>
    <col min="5894" max="5894" width="26.28515625" style="720" customWidth="1"/>
    <col min="5895" max="5895" width="24.7109375" style="720" customWidth="1"/>
    <col min="5896" max="5896" width="23.42578125" style="720" customWidth="1"/>
    <col min="5897" max="6144" width="9.140625" style="720"/>
    <col min="6145" max="6145" width="7.7109375" style="720" customWidth="1"/>
    <col min="6146" max="6146" width="64.85546875" style="720" customWidth="1"/>
    <col min="6147" max="6149" width="18" style="720" customWidth="1"/>
    <col min="6150" max="6150" width="26.28515625" style="720" customWidth="1"/>
    <col min="6151" max="6151" width="24.7109375" style="720" customWidth="1"/>
    <col min="6152" max="6152" width="23.42578125" style="720" customWidth="1"/>
    <col min="6153" max="6400" width="9.140625" style="720"/>
    <col min="6401" max="6401" width="7.7109375" style="720" customWidth="1"/>
    <col min="6402" max="6402" width="64.85546875" style="720" customWidth="1"/>
    <col min="6403" max="6405" width="18" style="720" customWidth="1"/>
    <col min="6406" max="6406" width="26.28515625" style="720" customWidth="1"/>
    <col min="6407" max="6407" width="24.7109375" style="720" customWidth="1"/>
    <col min="6408" max="6408" width="23.42578125" style="720" customWidth="1"/>
    <col min="6409" max="6656" width="9.140625" style="720"/>
    <col min="6657" max="6657" width="7.7109375" style="720" customWidth="1"/>
    <col min="6658" max="6658" width="64.85546875" style="720" customWidth="1"/>
    <col min="6659" max="6661" width="18" style="720" customWidth="1"/>
    <col min="6662" max="6662" width="26.28515625" style="720" customWidth="1"/>
    <col min="6663" max="6663" width="24.7109375" style="720" customWidth="1"/>
    <col min="6664" max="6664" width="23.42578125" style="720" customWidth="1"/>
    <col min="6665" max="6912" width="9.140625" style="720"/>
    <col min="6913" max="6913" width="7.7109375" style="720" customWidth="1"/>
    <col min="6914" max="6914" width="64.85546875" style="720" customWidth="1"/>
    <col min="6915" max="6917" width="18" style="720" customWidth="1"/>
    <col min="6918" max="6918" width="26.28515625" style="720" customWidth="1"/>
    <col min="6919" max="6919" width="24.7109375" style="720" customWidth="1"/>
    <col min="6920" max="6920" width="23.42578125" style="720" customWidth="1"/>
    <col min="6921" max="7168" width="9.140625" style="720"/>
    <col min="7169" max="7169" width="7.7109375" style="720" customWidth="1"/>
    <col min="7170" max="7170" width="64.85546875" style="720" customWidth="1"/>
    <col min="7171" max="7173" width="18" style="720" customWidth="1"/>
    <col min="7174" max="7174" width="26.28515625" style="720" customWidth="1"/>
    <col min="7175" max="7175" width="24.7109375" style="720" customWidth="1"/>
    <col min="7176" max="7176" width="23.42578125" style="720" customWidth="1"/>
    <col min="7177" max="7424" width="9.140625" style="720"/>
    <col min="7425" max="7425" width="7.7109375" style="720" customWidth="1"/>
    <col min="7426" max="7426" width="64.85546875" style="720" customWidth="1"/>
    <col min="7427" max="7429" width="18" style="720" customWidth="1"/>
    <col min="7430" max="7430" width="26.28515625" style="720" customWidth="1"/>
    <col min="7431" max="7431" width="24.7109375" style="720" customWidth="1"/>
    <col min="7432" max="7432" width="23.42578125" style="720" customWidth="1"/>
    <col min="7433" max="7680" width="9.140625" style="720"/>
    <col min="7681" max="7681" width="7.7109375" style="720" customWidth="1"/>
    <col min="7682" max="7682" width="64.85546875" style="720" customWidth="1"/>
    <col min="7683" max="7685" width="18" style="720" customWidth="1"/>
    <col min="7686" max="7686" width="26.28515625" style="720" customWidth="1"/>
    <col min="7687" max="7687" width="24.7109375" style="720" customWidth="1"/>
    <col min="7688" max="7688" width="23.42578125" style="720" customWidth="1"/>
    <col min="7689" max="7936" width="9.140625" style="720"/>
    <col min="7937" max="7937" width="7.7109375" style="720" customWidth="1"/>
    <col min="7938" max="7938" width="64.85546875" style="720" customWidth="1"/>
    <col min="7939" max="7941" width="18" style="720" customWidth="1"/>
    <col min="7942" max="7942" width="26.28515625" style="720" customWidth="1"/>
    <col min="7943" max="7943" width="24.7109375" style="720" customWidth="1"/>
    <col min="7944" max="7944" width="23.42578125" style="720" customWidth="1"/>
    <col min="7945" max="8192" width="9.140625" style="720"/>
    <col min="8193" max="8193" width="7.7109375" style="720" customWidth="1"/>
    <col min="8194" max="8194" width="64.85546875" style="720" customWidth="1"/>
    <col min="8195" max="8197" width="18" style="720" customWidth="1"/>
    <col min="8198" max="8198" width="26.28515625" style="720" customWidth="1"/>
    <col min="8199" max="8199" width="24.7109375" style="720" customWidth="1"/>
    <col min="8200" max="8200" width="23.42578125" style="720" customWidth="1"/>
    <col min="8201" max="8448" width="9.140625" style="720"/>
    <col min="8449" max="8449" width="7.7109375" style="720" customWidth="1"/>
    <col min="8450" max="8450" width="64.85546875" style="720" customWidth="1"/>
    <col min="8451" max="8453" width="18" style="720" customWidth="1"/>
    <col min="8454" max="8454" width="26.28515625" style="720" customWidth="1"/>
    <col min="8455" max="8455" width="24.7109375" style="720" customWidth="1"/>
    <col min="8456" max="8456" width="23.42578125" style="720" customWidth="1"/>
    <col min="8457" max="8704" width="9.140625" style="720"/>
    <col min="8705" max="8705" width="7.7109375" style="720" customWidth="1"/>
    <col min="8706" max="8706" width="64.85546875" style="720" customWidth="1"/>
    <col min="8707" max="8709" width="18" style="720" customWidth="1"/>
    <col min="8710" max="8710" width="26.28515625" style="720" customWidth="1"/>
    <col min="8711" max="8711" width="24.7109375" style="720" customWidth="1"/>
    <col min="8712" max="8712" width="23.42578125" style="720" customWidth="1"/>
    <col min="8713" max="8960" width="9.140625" style="720"/>
    <col min="8961" max="8961" width="7.7109375" style="720" customWidth="1"/>
    <col min="8962" max="8962" width="64.85546875" style="720" customWidth="1"/>
    <col min="8963" max="8965" width="18" style="720" customWidth="1"/>
    <col min="8966" max="8966" width="26.28515625" style="720" customWidth="1"/>
    <col min="8967" max="8967" width="24.7109375" style="720" customWidth="1"/>
    <col min="8968" max="8968" width="23.42578125" style="720" customWidth="1"/>
    <col min="8969" max="9216" width="9.140625" style="720"/>
    <col min="9217" max="9217" width="7.7109375" style="720" customWidth="1"/>
    <col min="9218" max="9218" width="64.85546875" style="720" customWidth="1"/>
    <col min="9219" max="9221" width="18" style="720" customWidth="1"/>
    <col min="9222" max="9222" width="26.28515625" style="720" customWidth="1"/>
    <col min="9223" max="9223" width="24.7109375" style="720" customWidth="1"/>
    <col min="9224" max="9224" width="23.42578125" style="720" customWidth="1"/>
    <col min="9225" max="9472" width="9.140625" style="720"/>
    <col min="9473" max="9473" width="7.7109375" style="720" customWidth="1"/>
    <col min="9474" max="9474" width="64.85546875" style="720" customWidth="1"/>
    <col min="9475" max="9477" width="18" style="720" customWidth="1"/>
    <col min="9478" max="9478" width="26.28515625" style="720" customWidth="1"/>
    <col min="9479" max="9479" width="24.7109375" style="720" customWidth="1"/>
    <col min="9480" max="9480" width="23.42578125" style="720" customWidth="1"/>
    <col min="9481" max="9728" width="9.140625" style="720"/>
    <col min="9729" max="9729" width="7.7109375" style="720" customWidth="1"/>
    <col min="9730" max="9730" width="64.85546875" style="720" customWidth="1"/>
    <col min="9731" max="9733" width="18" style="720" customWidth="1"/>
    <col min="9734" max="9734" width="26.28515625" style="720" customWidth="1"/>
    <col min="9735" max="9735" width="24.7109375" style="720" customWidth="1"/>
    <col min="9736" max="9736" width="23.42578125" style="720" customWidth="1"/>
    <col min="9737" max="9984" width="9.140625" style="720"/>
    <col min="9985" max="9985" width="7.7109375" style="720" customWidth="1"/>
    <col min="9986" max="9986" width="64.85546875" style="720" customWidth="1"/>
    <col min="9987" max="9989" width="18" style="720" customWidth="1"/>
    <col min="9990" max="9990" width="26.28515625" style="720" customWidth="1"/>
    <col min="9991" max="9991" width="24.7109375" style="720" customWidth="1"/>
    <col min="9992" max="9992" width="23.42578125" style="720" customWidth="1"/>
    <col min="9993" max="10240" width="9.140625" style="720"/>
    <col min="10241" max="10241" width="7.7109375" style="720" customWidth="1"/>
    <col min="10242" max="10242" width="64.85546875" style="720" customWidth="1"/>
    <col min="10243" max="10245" width="18" style="720" customWidth="1"/>
    <col min="10246" max="10246" width="26.28515625" style="720" customWidth="1"/>
    <col min="10247" max="10247" width="24.7109375" style="720" customWidth="1"/>
    <col min="10248" max="10248" width="23.42578125" style="720" customWidth="1"/>
    <col min="10249" max="10496" width="9.140625" style="720"/>
    <col min="10497" max="10497" width="7.7109375" style="720" customWidth="1"/>
    <col min="10498" max="10498" width="64.85546875" style="720" customWidth="1"/>
    <col min="10499" max="10501" width="18" style="720" customWidth="1"/>
    <col min="10502" max="10502" width="26.28515625" style="720" customWidth="1"/>
    <col min="10503" max="10503" width="24.7109375" style="720" customWidth="1"/>
    <col min="10504" max="10504" width="23.42578125" style="720" customWidth="1"/>
    <col min="10505" max="10752" width="9.140625" style="720"/>
    <col min="10753" max="10753" width="7.7109375" style="720" customWidth="1"/>
    <col min="10754" max="10754" width="64.85546875" style="720" customWidth="1"/>
    <col min="10755" max="10757" width="18" style="720" customWidth="1"/>
    <col min="10758" max="10758" width="26.28515625" style="720" customWidth="1"/>
    <col min="10759" max="10759" width="24.7109375" style="720" customWidth="1"/>
    <col min="10760" max="10760" width="23.42578125" style="720" customWidth="1"/>
    <col min="10761" max="11008" width="9.140625" style="720"/>
    <col min="11009" max="11009" width="7.7109375" style="720" customWidth="1"/>
    <col min="11010" max="11010" width="64.85546875" style="720" customWidth="1"/>
    <col min="11011" max="11013" width="18" style="720" customWidth="1"/>
    <col min="11014" max="11014" width="26.28515625" style="720" customWidth="1"/>
    <col min="11015" max="11015" width="24.7109375" style="720" customWidth="1"/>
    <col min="11016" max="11016" width="23.42578125" style="720" customWidth="1"/>
    <col min="11017" max="11264" width="9.140625" style="720"/>
    <col min="11265" max="11265" width="7.7109375" style="720" customWidth="1"/>
    <col min="11266" max="11266" width="64.85546875" style="720" customWidth="1"/>
    <col min="11267" max="11269" width="18" style="720" customWidth="1"/>
    <col min="11270" max="11270" width="26.28515625" style="720" customWidth="1"/>
    <col min="11271" max="11271" width="24.7109375" style="720" customWidth="1"/>
    <col min="11272" max="11272" width="23.42578125" style="720" customWidth="1"/>
    <col min="11273" max="11520" width="9.140625" style="720"/>
    <col min="11521" max="11521" width="7.7109375" style="720" customWidth="1"/>
    <col min="11522" max="11522" width="64.85546875" style="720" customWidth="1"/>
    <col min="11523" max="11525" width="18" style="720" customWidth="1"/>
    <col min="11526" max="11526" width="26.28515625" style="720" customWidth="1"/>
    <col min="11527" max="11527" width="24.7109375" style="720" customWidth="1"/>
    <col min="11528" max="11528" width="23.42578125" style="720" customWidth="1"/>
    <col min="11529" max="11776" width="9.140625" style="720"/>
    <col min="11777" max="11777" width="7.7109375" style="720" customWidth="1"/>
    <col min="11778" max="11778" width="64.85546875" style="720" customWidth="1"/>
    <col min="11779" max="11781" width="18" style="720" customWidth="1"/>
    <col min="11782" max="11782" width="26.28515625" style="720" customWidth="1"/>
    <col min="11783" max="11783" width="24.7109375" style="720" customWidth="1"/>
    <col min="11784" max="11784" width="23.42578125" style="720" customWidth="1"/>
    <col min="11785" max="12032" width="9.140625" style="720"/>
    <col min="12033" max="12033" width="7.7109375" style="720" customWidth="1"/>
    <col min="12034" max="12034" width="64.85546875" style="720" customWidth="1"/>
    <col min="12035" max="12037" width="18" style="720" customWidth="1"/>
    <col min="12038" max="12038" width="26.28515625" style="720" customWidth="1"/>
    <col min="12039" max="12039" width="24.7109375" style="720" customWidth="1"/>
    <col min="12040" max="12040" width="23.42578125" style="720" customWidth="1"/>
    <col min="12041" max="12288" width="9.140625" style="720"/>
    <col min="12289" max="12289" width="7.7109375" style="720" customWidth="1"/>
    <col min="12290" max="12290" width="64.85546875" style="720" customWidth="1"/>
    <col min="12291" max="12293" width="18" style="720" customWidth="1"/>
    <col min="12294" max="12294" width="26.28515625" style="720" customWidth="1"/>
    <col min="12295" max="12295" width="24.7109375" style="720" customWidth="1"/>
    <col min="12296" max="12296" width="23.42578125" style="720" customWidth="1"/>
    <col min="12297" max="12544" width="9.140625" style="720"/>
    <col min="12545" max="12545" width="7.7109375" style="720" customWidth="1"/>
    <col min="12546" max="12546" width="64.85546875" style="720" customWidth="1"/>
    <col min="12547" max="12549" width="18" style="720" customWidth="1"/>
    <col min="12550" max="12550" width="26.28515625" style="720" customWidth="1"/>
    <col min="12551" max="12551" width="24.7109375" style="720" customWidth="1"/>
    <col min="12552" max="12552" width="23.42578125" style="720" customWidth="1"/>
    <col min="12553" max="12800" width="9.140625" style="720"/>
    <col min="12801" max="12801" width="7.7109375" style="720" customWidth="1"/>
    <col min="12802" max="12802" width="64.85546875" style="720" customWidth="1"/>
    <col min="12803" max="12805" width="18" style="720" customWidth="1"/>
    <col min="12806" max="12806" width="26.28515625" style="720" customWidth="1"/>
    <col min="12807" max="12807" width="24.7109375" style="720" customWidth="1"/>
    <col min="12808" max="12808" width="23.42578125" style="720" customWidth="1"/>
    <col min="12809" max="13056" width="9.140625" style="720"/>
    <col min="13057" max="13057" width="7.7109375" style="720" customWidth="1"/>
    <col min="13058" max="13058" width="64.85546875" style="720" customWidth="1"/>
    <col min="13059" max="13061" width="18" style="720" customWidth="1"/>
    <col min="13062" max="13062" width="26.28515625" style="720" customWidth="1"/>
    <col min="13063" max="13063" width="24.7109375" style="720" customWidth="1"/>
    <col min="13064" max="13064" width="23.42578125" style="720" customWidth="1"/>
    <col min="13065" max="13312" width="9.140625" style="720"/>
    <col min="13313" max="13313" width="7.7109375" style="720" customWidth="1"/>
    <col min="13314" max="13314" width="64.85546875" style="720" customWidth="1"/>
    <col min="13315" max="13317" width="18" style="720" customWidth="1"/>
    <col min="13318" max="13318" width="26.28515625" style="720" customWidth="1"/>
    <col min="13319" max="13319" width="24.7109375" style="720" customWidth="1"/>
    <col min="13320" max="13320" width="23.42578125" style="720" customWidth="1"/>
    <col min="13321" max="13568" width="9.140625" style="720"/>
    <col min="13569" max="13569" width="7.7109375" style="720" customWidth="1"/>
    <col min="13570" max="13570" width="64.85546875" style="720" customWidth="1"/>
    <col min="13571" max="13573" width="18" style="720" customWidth="1"/>
    <col min="13574" max="13574" width="26.28515625" style="720" customWidth="1"/>
    <col min="13575" max="13575" width="24.7109375" style="720" customWidth="1"/>
    <col min="13576" max="13576" width="23.42578125" style="720" customWidth="1"/>
    <col min="13577" max="13824" width="9.140625" style="720"/>
    <col min="13825" max="13825" width="7.7109375" style="720" customWidth="1"/>
    <col min="13826" max="13826" width="64.85546875" style="720" customWidth="1"/>
    <col min="13827" max="13829" width="18" style="720" customWidth="1"/>
    <col min="13830" max="13830" width="26.28515625" style="720" customWidth="1"/>
    <col min="13831" max="13831" width="24.7109375" style="720" customWidth="1"/>
    <col min="13832" max="13832" width="23.42578125" style="720" customWidth="1"/>
    <col min="13833" max="14080" width="9.140625" style="720"/>
    <col min="14081" max="14081" width="7.7109375" style="720" customWidth="1"/>
    <col min="14082" max="14082" width="64.85546875" style="720" customWidth="1"/>
    <col min="14083" max="14085" width="18" style="720" customWidth="1"/>
    <col min="14086" max="14086" width="26.28515625" style="720" customWidth="1"/>
    <col min="14087" max="14087" width="24.7109375" style="720" customWidth="1"/>
    <col min="14088" max="14088" width="23.42578125" style="720" customWidth="1"/>
    <col min="14089" max="14336" width="9.140625" style="720"/>
    <col min="14337" max="14337" width="7.7109375" style="720" customWidth="1"/>
    <col min="14338" max="14338" width="64.85546875" style="720" customWidth="1"/>
    <col min="14339" max="14341" width="18" style="720" customWidth="1"/>
    <col min="14342" max="14342" width="26.28515625" style="720" customWidth="1"/>
    <col min="14343" max="14343" width="24.7109375" style="720" customWidth="1"/>
    <col min="14344" max="14344" width="23.42578125" style="720" customWidth="1"/>
    <col min="14345" max="14592" width="9.140625" style="720"/>
    <col min="14593" max="14593" width="7.7109375" style="720" customWidth="1"/>
    <col min="14594" max="14594" width="64.85546875" style="720" customWidth="1"/>
    <col min="14595" max="14597" width="18" style="720" customWidth="1"/>
    <col min="14598" max="14598" width="26.28515625" style="720" customWidth="1"/>
    <col min="14599" max="14599" width="24.7109375" style="720" customWidth="1"/>
    <col min="14600" max="14600" width="23.42578125" style="720" customWidth="1"/>
    <col min="14601" max="14848" width="9.140625" style="720"/>
    <col min="14849" max="14849" width="7.7109375" style="720" customWidth="1"/>
    <col min="14850" max="14850" width="64.85546875" style="720" customWidth="1"/>
    <col min="14851" max="14853" width="18" style="720" customWidth="1"/>
    <col min="14854" max="14854" width="26.28515625" style="720" customWidth="1"/>
    <col min="14855" max="14855" width="24.7109375" style="720" customWidth="1"/>
    <col min="14856" max="14856" width="23.42578125" style="720" customWidth="1"/>
    <col min="14857" max="15104" width="9.140625" style="720"/>
    <col min="15105" max="15105" width="7.7109375" style="720" customWidth="1"/>
    <col min="15106" max="15106" width="64.85546875" style="720" customWidth="1"/>
    <col min="15107" max="15109" width="18" style="720" customWidth="1"/>
    <col min="15110" max="15110" width="26.28515625" style="720" customWidth="1"/>
    <col min="15111" max="15111" width="24.7109375" style="720" customWidth="1"/>
    <col min="15112" max="15112" width="23.42578125" style="720" customWidth="1"/>
    <col min="15113" max="15360" width="9.140625" style="720"/>
    <col min="15361" max="15361" width="7.7109375" style="720" customWidth="1"/>
    <col min="15362" max="15362" width="64.85546875" style="720" customWidth="1"/>
    <col min="15363" max="15365" width="18" style="720" customWidth="1"/>
    <col min="15366" max="15366" width="26.28515625" style="720" customWidth="1"/>
    <col min="15367" max="15367" width="24.7109375" style="720" customWidth="1"/>
    <col min="15368" max="15368" width="23.42578125" style="720" customWidth="1"/>
    <col min="15369" max="15616" width="9.140625" style="720"/>
    <col min="15617" max="15617" width="7.7109375" style="720" customWidth="1"/>
    <col min="15618" max="15618" width="64.85546875" style="720" customWidth="1"/>
    <col min="15619" max="15621" width="18" style="720" customWidth="1"/>
    <col min="15622" max="15622" width="26.28515625" style="720" customWidth="1"/>
    <col min="15623" max="15623" width="24.7109375" style="720" customWidth="1"/>
    <col min="15624" max="15624" width="23.42578125" style="720" customWidth="1"/>
    <col min="15625" max="15872" width="9.140625" style="720"/>
    <col min="15873" max="15873" width="7.7109375" style="720" customWidth="1"/>
    <col min="15874" max="15874" width="64.85546875" style="720" customWidth="1"/>
    <col min="15875" max="15877" width="18" style="720" customWidth="1"/>
    <col min="15878" max="15878" width="26.28515625" style="720" customWidth="1"/>
    <col min="15879" max="15879" width="24.7109375" style="720" customWidth="1"/>
    <col min="15880" max="15880" width="23.42578125" style="720" customWidth="1"/>
    <col min="15881" max="16128" width="9.140625" style="720"/>
    <col min="16129" max="16129" width="7.7109375" style="720" customWidth="1"/>
    <col min="16130" max="16130" width="64.85546875" style="720" customWidth="1"/>
    <col min="16131" max="16133" width="18" style="720" customWidth="1"/>
    <col min="16134" max="16134" width="26.28515625" style="720" customWidth="1"/>
    <col min="16135" max="16135" width="24.7109375" style="720" customWidth="1"/>
    <col min="16136" max="16136" width="23.42578125" style="720" customWidth="1"/>
    <col min="16137" max="16384" width="9.140625" style="720"/>
  </cols>
  <sheetData>
    <row r="1" spans="1:9" s="530" customFormat="1" ht="36" customHeight="1" x14ac:dyDescent="0.25">
      <c r="B1" s="996" t="s">
        <v>539</v>
      </c>
      <c r="C1" s="996"/>
      <c r="D1" s="996"/>
      <c r="E1" s="996"/>
      <c r="F1" s="685"/>
      <c r="G1" s="643"/>
      <c r="H1" s="686"/>
      <c r="I1" s="685"/>
    </row>
    <row r="2" spans="1:9" s="530" customFormat="1" ht="21" customHeight="1" x14ac:dyDescent="0.25">
      <c r="B2" s="996" t="s">
        <v>466</v>
      </c>
      <c r="C2" s="996"/>
      <c r="D2" s="996"/>
      <c r="E2" s="996"/>
      <c r="F2" s="685"/>
      <c r="G2" s="643"/>
      <c r="H2" s="686"/>
      <c r="I2" s="685"/>
    </row>
    <row r="3" spans="1:9" s="688" customFormat="1" ht="18.75" customHeight="1" x14ac:dyDescent="0.2">
      <c r="A3" s="687"/>
      <c r="B3" s="687"/>
      <c r="C3" s="687"/>
      <c r="D3" s="687"/>
      <c r="F3" s="689"/>
      <c r="G3" s="687"/>
      <c r="H3" s="687"/>
      <c r="I3" s="689"/>
    </row>
    <row r="4" spans="1:9" s="688" customFormat="1" ht="18.75" customHeight="1" x14ac:dyDescent="0.2">
      <c r="A4" s="687"/>
      <c r="B4" s="687"/>
      <c r="C4" s="687"/>
      <c r="D4" s="687"/>
      <c r="F4" s="689"/>
      <c r="G4" s="687"/>
      <c r="H4" s="687"/>
      <c r="I4" s="689"/>
    </row>
    <row r="5" spans="1:9" s="691" customFormat="1" ht="30.75" customHeight="1" x14ac:dyDescent="0.25">
      <c r="A5" s="997" t="s">
        <v>540</v>
      </c>
      <c r="B5" s="997"/>
      <c r="C5" s="997"/>
      <c r="D5" s="997"/>
      <c r="E5" s="997"/>
      <c r="F5" s="690"/>
      <c r="I5" s="690"/>
    </row>
    <row r="6" spans="1:9" s="691" customFormat="1" ht="27.75" customHeight="1" x14ac:dyDescent="0.25">
      <c r="A6" s="997" t="s">
        <v>541</v>
      </c>
      <c r="B6" s="997"/>
      <c r="C6" s="997"/>
      <c r="D6" s="997"/>
      <c r="E6" s="997"/>
      <c r="F6" s="690"/>
      <c r="I6" s="690"/>
    </row>
    <row r="7" spans="1:9" s="518" customFormat="1" ht="24.75" customHeight="1" x14ac:dyDescent="0.25">
      <c r="A7" s="998" t="s">
        <v>5652</v>
      </c>
      <c r="B7" s="998"/>
      <c r="C7" s="998"/>
      <c r="D7" s="998"/>
      <c r="E7" s="998"/>
      <c r="F7" s="692"/>
      <c r="I7" s="692"/>
    </row>
    <row r="8" spans="1:9" s="518" customFormat="1" ht="18.75" customHeight="1" x14ac:dyDescent="0.25">
      <c r="A8" s="693"/>
      <c r="B8" s="693"/>
      <c r="C8" s="693"/>
      <c r="D8" s="693"/>
      <c r="F8" s="692"/>
      <c r="G8" s="995" t="s">
        <v>467</v>
      </c>
      <c r="H8" s="995"/>
      <c r="I8" s="692"/>
    </row>
    <row r="9" spans="1:9" s="695" customFormat="1" ht="22.5" customHeight="1" x14ac:dyDescent="0.25">
      <c r="A9" s="987" t="s">
        <v>2</v>
      </c>
      <c r="B9" s="987" t="s">
        <v>434</v>
      </c>
      <c r="C9" s="988" t="s">
        <v>425</v>
      </c>
      <c r="D9" s="989"/>
      <c r="E9" s="990"/>
      <c r="F9" s="694"/>
      <c r="G9" s="991" t="s">
        <v>425</v>
      </c>
      <c r="H9" s="991"/>
      <c r="I9" s="694"/>
    </row>
    <row r="10" spans="1:9" s="695" customFormat="1" ht="60.75" customHeight="1" x14ac:dyDescent="0.25">
      <c r="A10" s="987"/>
      <c r="B10" s="987"/>
      <c r="C10" s="940" t="s">
        <v>5354</v>
      </c>
      <c r="D10" s="940" t="s">
        <v>5411</v>
      </c>
      <c r="E10" s="940" t="s">
        <v>5654</v>
      </c>
      <c r="F10" s="694"/>
      <c r="G10" s="940" t="s">
        <v>468</v>
      </c>
      <c r="H10" s="940" t="s">
        <v>469</v>
      </c>
      <c r="I10" s="694"/>
    </row>
    <row r="11" spans="1:9" s="700" customFormat="1" ht="32.25" customHeight="1" x14ac:dyDescent="0.25">
      <c r="A11" s="696" t="s">
        <v>470</v>
      </c>
      <c r="B11" s="697" t="s">
        <v>542</v>
      </c>
      <c r="C11" s="696"/>
      <c r="D11" s="696"/>
      <c r="E11" s="698"/>
      <c r="F11" s="699"/>
      <c r="G11" s="696"/>
      <c r="H11" s="696"/>
      <c r="I11" s="699"/>
    </row>
    <row r="12" spans="1:9" s="700" customFormat="1" ht="20.25" customHeight="1" x14ac:dyDescent="0.25">
      <c r="A12" s="701">
        <v>1</v>
      </c>
      <c r="B12" s="702" t="s">
        <v>471</v>
      </c>
      <c r="C12" s="701"/>
      <c r="D12" s="701"/>
      <c r="E12" s="698"/>
      <c r="F12" s="699"/>
      <c r="G12" s="701"/>
      <c r="H12" s="701"/>
      <c r="I12" s="699"/>
    </row>
    <row r="13" spans="1:9" s="700" customFormat="1" ht="36" customHeight="1" x14ac:dyDescent="0.25">
      <c r="A13" s="701"/>
      <c r="B13" s="703" t="s">
        <v>472</v>
      </c>
      <c r="C13" s="705" t="s">
        <v>5355</v>
      </c>
      <c r="D13" s="705" t="s">
        <v>5355</v>
      </c>
      <c r="E13" s="704"/>
      <c r="F13" s="673"/>
      <c r="G13" s="705" t="s">
        <v>473</v>
      </c>
      <c r="H13" s="705" t="s">
        <v>473</v>
      </c>
      <c r="I13" s="699"/>
    </row>
    <row r="14" spans="1:9" s="700" customFormat="1" ht="36" customHeight="1" x14ac:dyDescent="0.25">
      <c r="A14" s="701"/>
      <c r="B14" s="703" t="s">
        <v>5123</v>
      </c>
      <c r="C14" s="705" t="s">
        <v>5356</v>
      </c>
      <c r="D14" s="705" t="s">
        <v>5356</v>
      </c>
      <c r="E14" s="704"/>
      <c r="F14" s="673"/>
      <c r="G14" s="705"/>
      <c r="H14" s="705"/>
      <c r="I14" s="699"/>
    </row>
    <row r="15" spans="1:9" s="700" customFormat="1" ht="36" customHeight="1" x14ac:dyDescent="0.25">
      <c r="A15" s="701"/>
      <c r="B15" s="703" t="s">
        <v>5275</v>
      </c>
      <c r="C15" s="705" t="s">
        <v>5356</v>
      </c>
      <c r="D15" s="705" t="s">
        <v>5356</v>
      </c>
      <c r="E15" s="704"/>
      <c r="F15" s="673"/>
      <c r="G15" s="705" t="s">
        <v>475</v>
      </c>
      <c r="H15" s="705" t="s">
        <v>475</v>
      </c>
      <c r="I15" s="699"/>
    </row>
    <row r="16" spans="1:9" s="700" customFormat="1" ht="36" customHeight="1" x14ac:dyDescent="0.25">
      <c r="A16" s="701"/>
      <c r="B16" s="703" t="s">
        <v>476</v>
      </c>
      <c r="C16" s="705" t="s">
        <v>5356</v>
      </c>
      <c r="D16" s="705" t="s">
        <v>5356</v>
      </c>
      <c r="E16" s="704"/>
      <c r="F16" s="673"/>
      <c r="G16" s="705" t="s">
        <v>475</v>
      </c>
      <c r="H16" s="705" t="s">
        <v>475</v>
      </c>
      <c r="I16" s="699"/>
    </row>
    <row r="17" spans="1:9" s="700" customFormat="1" ht="36" customHeight="1" x14ac:dyDescent="0.25">
      <c r="A17" s="701"/>
      <c r="B17" s="703" t="s">
        <v>477</v>
      </c>
      <c r="C17" s="705" t="s">
        <v>5357</v>
      </c>
      <c r="D17" s="705" t="s">
        <v>5357</v>
      </c>
      <c r="E17" s="704"/>
      <c r="F17" s="673"/>
      <c r="G17" s="705" t="s">
        <v>478</v>
      </c>
      <c r="H17" s="705" t="s">
        <v>478</v>
      </c>
      <c r="I17" s="699"/>
    </row>
    <row r="18" spans="1:9" s="700" customFormat="1" ht="36" customHeight="1" x14ac:dyDescent="0.25">
      <c r="A18" s="701"/>
      <c r="B18" s="703" t="s">
        <v>479</v>
      </c>
      <c r="C18" s="705" t="s">
        <v>5357</v>
      </c>
      <c r="D18" s="705" t="s">
        <v>5357</v>
      </c>
      <c r="E18" s="704"/>
      <c r="F18" s="673"/>
      <c r="G18" s="705" t="s">
        <v>478</v>
      </c>
      <c r="H18" s="705" t="s">
        <v>478</v>
      </c>
      <c r="I18" s="699"/>
    </row>
    <row r="19" spans="1:9" s="700" customFormat="1" ht="36" customHeight="1" x14ac:dyDescent="0.25">
      <c r="A19" s="701"/>
      <c r="B19" s="703" t="s">
        <v>480</v>
      </c>
      <c r="C19" s="705" t="s">
        <v>5357</v>
      </c>
      <c r="D19" s="705" t="s">
        <v>5357</v>
      </c>
      <c r="E19" s="704"/>
      <c r="F19" s="673"/>
      <c r="G19" s="705" t="s">
        <v>478</v>
      </c>
      <c r="H19" s="705" t="s">
        <v>478</v>
      </c>
      <c r="I19" s="699"/>
    </row>
    <row r="20" spans="1:9" s="700" customFormat="1" ht="36" customHeight="1" x14ac:dyDescent="0.25">
      <c r="A20" s="701"/>
      <c r="B20" s="703" t="s">
        <v>481</v>
      </c>
      <c r="C20" s="705" t="s">
        <v>5357</v>
      </c>
      <c r="D20" s="705" t="s">
        <v>5357</v>
      </c>
      <c r="E20" s="704"/>
      <c r="F20" s="673"/>
      <c r="G20" s="705" t="s">
        <v>478</v>
      </c>
      <c r="H20" s="705" t="s">
        <v>478</v>
      </c>
      <c r="I20" s="699"/>
    </row>
    <row r="21" spans="1:9" s="700" customFormat="1" ht="20.25" customHeight="1" x14ac:dyDescent="0.25">
      <c r="A21" s="701">
        <v>2</v>
      </c>
      <c r="B21" s="703" t="s">
        <v>482</v>
      </c>
      <c r="C21" s="705"/>
      <c r="D21" s="705"/>
      <c r="E21" s="698"/>
      <c r="F21" s="699"/>
      <c r="G21" s="705"/>
      <c r="H21" s="705"/>
      <c r="I21" s="699"/>
    </row>
    <row r="22" spans="1:9" s="700" customFormat="1" ht="36" customHeight="1" x14ac:dyDescent="0.25">
      <c r="A22" s="701"/>
      <c r="B22" s="703" t="s">
        <v>5276</v>
      </c>
      <c r="C22" s="705" t="s">
        <v>5355</v>
      </c>
      <c r="D22" s="705" t="s">
        <v>5355</v>
      </c>
      <c r="E22" s="704"/>
      <c r="F22" s="673"/>
      <c r="G22" s="705" t="s">
        <v>473</v>
      </c>
      <c r="H22" s="705" t="s">
        <v>473</v>
      </c>
      <c r="I22" s="699"/>
    </row>
    <row r="23" spans="1:9" s="700" customFormat="1" ht="36" customHeight="1" x14ac:dyDescent="0.25">
      <c r="A23" s="701"/>
      <c r="B23" s="703" t="s">
        <v>5275</v>
      </c>
      <c r="C23" s="705" t="s">
        <v>5356</v>
      </c>
      <c r="D23" s="705" t="s">
        <v>5356</v>
      </c>
      <c r="E23" s="704"/>
      <c r="F23" s="673"/>
      <c r="G23" s="705" t="s">
        <v>475</v>
      </c>
      <c r="H23" s="705" t="s">
        <v>475</v>
      </c>
      <c r="I23" s="699"/>
    </row>
    <row r="24" spans="1:9" s="700" customFormat="1" ht="20.25" customHeight="1" x14ac:dyDescent="0.25">
      <c r="A24" s="701">
        <v>3</v>
      </c>
      <c r="B24" s="703" t="s">
        <v>483</v>
      </c>
      <c r="C24" s="705"/>
      <c r="D24" s="705"/>
      <c r="E24" s="698"/>
      <c r="F24" s="699"/>
      <c r="G24" s="705"/>
      <c r="H24" s="705"/>
      <c r="I24" s="699"/>
    </row>
    <row r="25" spans="1:9" s="700" customFormat="1" ht="36" customHeight="1" x14ac:dyDescent="0.25">
      <c r="A25" s="701"/>
      <c r="B25" s="703" t="s">
        <v>484</v>
      </c>
      <c r="C25" s="705" t="s">
        <v>5355</v>
      </c>
      <c r="D25" s="705" t="s">
        <v>5355</v>
      </c>
      <c r="E25" s="704"/>
      <c r="F25" s="673"/>
      <c r="G25" s="705" t="s">
        <v>473</v>
      </c>
      <c r="H25" s="705" t="s">
        <v>473</v>
      </c>
      <c r="I25" s="699"/>
    </row>
    <row r="26" spans="1:9" s="700" customFormat="1" ht="36" customHeight="1" x14ac:dyDescent="0.25">
      <c r="A26" s="701"/>
      <c r="B26" s="703" t="s">
        <v>476</v>
      </c>
      <c r="C26" s="705" t="s">
        <v>5356</v>
      </c>
      <c r="D26" s="705" t="s">
        <v>5356</v>
      </c>
      <c r="E26" s="704"/>
      <c r="F26" s="673"/>
      <c r="G26" s="705" t="s">
        <v>475</v>
      </c>
      <c r="H26" s="705" t="s">
        <v>475</v>
      </c>
      <c r="I26" s="699"/>
    </row>
    <row r="27" spans="1:9" s="700" customFormat="1" ht="20.25" customHeight="1" x14ac:dyDescent="0.25">
      <c r="A27" s="701">
        <v>4</v>
      </c>
      <c r="B27" s="703" t="s">
        <v>485</v>
      </c>
      <c r="C27" s="705"/>
      <c r="D27" s="705"/>
      <c r="E27" s="704"/>
      <c r="F27" s="673"/>
      <c r="G27" s="705"/>
      <c r="H27" s="705"/>
      <c r="I27" s="699"/>
    </row>
    <row r="28" spans="1:9" s="700" customFormat="1" ht="36" customHeight="1" x14ac:dyDescent="0.25">
      <c r="A28" s="701"/>
      <c r="B28" s="703" t="s">
        <v>479</v>
      </c>
      <c r="C28" s="705" t="s">
        <v>5357</v>
      </c>
      <c r="D28" s="705" t="s">
        <v>5357</v>
      </c>
      <c r="E28" s="704"/>
      <c r="F28" s="673"/>
      <c r="G28" s="705" t="s">
        <v>478</v>
      </c>
      <c r="H28" s="705" t="s">
        <v>478</v>
      </c>
      <c r="I28" s="699"/>
    </row>
    <row r="29" spans="1:9" s="700" customFormat="1" ht="36" customHeight="1" x14ac:dyDescent="0.25">
      <c r="A29" s="701"/>
      <c r="B29" s="703" t="s">
        <v>486</v>
      </c>
      <c r="C29" s="705" t="s">
        <v>5358</v>
      </c>
      <c r="D29" s="705" t="s">
        <v>5358</v>
      </c>
      <c r="E29" s="704"/>
      <c r="F29" s="673"/>
      <c r="G29" s="705" t="s">
        <v>487</v>
      </c>
      <c r="H29" s="705" t="s">
        <v>487</v>
      </c>
      <c r="I29" s="699"/>
    </row>
    <row r="30" spans="1:9" s="700" customFormat="1" ht="36" customHeight="1" x14ac:dyDescent="0.25">
      <c r="A30" s="701"/>
      <c r="B30" s="703" t="s">
        <v>488</v>
      </c>
      <c r="C30" s="705" t="s">
        <v>5359</v>
      </c>
      <c r="D30" s="705" t="s">
        <v>5359</v>
      </c>
      <c r="E30" s="704"/>
      <c r="F30" s="673"/>
      <c r="G30" s="705" t="s">
        <v>489</v>
      </c>
      <c r="H30" s="705" t="s">
        <v>489</v>
      </c>
      <c r="I30" s="699"/>
    </row>
    <row r="31" spans="1:9" s="700" customFormat="1" ht="36" customHeight="1" x14ac:dyDescent="0.25">
      <c r="A31" s="701"/>
      <c r="B31" s="703" t="s">
        <v>490</v>
      </c>
      <c r="C31" s="705" t="s">
        <v>5360</v>
      </c>
      <c r="D31" s="705" t="s">
        <v>5360</v>
      </c>
      <c r="E31" s="704"/>
      <c r="F31" s="673"/>
      <c r="G31" s="705" t="s">
        <v>491</v>
      </c>
      <c r="H31" s="705" t="s">
        <v>491</v>
      </c>
      <c r="I31" s="699"/>
    </row>
    <row r="32" spans="1:9" s="700" customFormat="1" ht="36" customHeight="1" x14ac:dyDescent="0.25">
      <c r="A32" s="701"/>
      <c r="B32" s="703" t="s">
        <v>492</v>
      </c>
      <c r="C32" s="705" t="s">
        <v>5361</v>
      </c>
      <c r="D32" s="705" t="s">
        <v>5361</v>
      </c>
      <c r="E32" s="704"/>
      <c r="F32" s="673"/>
      <c r="G32" s="705" t="s">
        <v>493</v>
      </c>
      <c r="H32" s="705" t="s">
        <v>493</v>
      </c>
      <c r="I32" s="699"/>
    </row>
    <row r="33" spans="1:9" s="700" customFormat="1" ht="20.25" customHeight="1" x14ac:dyDescent="0.25">
      <c r="A33" s="701">
        <v>5</v>
      </c>
      <c r="B33" s="703" t="s">
        <v>494</v>
      </c>
      <c r="C33" s="705"/>
      <c r="D33" s="705"/>
      <c r="E33" s="698"/>
      <c r="F33" s="699"/>
      <c r="G33" s="705"/>
      <c r="H33" s="705"/>
      <c r="I33" s="699"/>
    </row>
    <row r="34" spans="1:9" s="700" customFormat="1" ht="36" customHeight="1" x14ac:dyDescent="0.25">
      <c r="A34" s="701"/>
      <c r="B34" s="703" t="s">
        <v>481</v>
      </c>
      <c r="C34" s="705" t="s">
        <v>5357</v>
      </c>
      <c r="D34" s="705" t="s">
        <v>5357</v>
      </c>
      <c r="E34" s="704"/>
      <c r="F34" s="673"/>
      <c r="G34" s="705" t="s">
        <v>478</v>
      </c>
      <c r="H34" s="705" t="s">
        <v>478</v>
      </c>
      <c r="I34" s="699"/>
    </row>
    <row r="35" spans="1:9" s="700" customFormat="1" ht="36" customHeight="1" x14ac:dyDescent="0.25">
      <c r="A35" s="701"/>
      <c r="B35" s="703" t="s">
        <v>495</v>
      </c>
      <c r="C35" s="705" t="s">
        <v>5358</v>
      </c>
      <c r="D35" s="705" t="s">
        <v>5358</v>
      </c>
      <c r="E35" s="704"/>
      <c r="F35" s="673"/>
      <c r="G35" s="705" t="s">
        <v>487</v>
      </c>
      <c r="H35" s="705" t="s">
        <v>487</v>
      </c>
      <c r="I35" s="699"/>
    </row>
    <row r="36" spans="1:9" s="700" customFormat="1" ht="36" customHeight="1" x14ac:dyDescent="0.25">
      <c r="A36" s="701"/>
      <c r="B36" s="703" t="s">
        <v>496</v>
      </c>
      <c r="C36" s="705" t="s">
        <v>5359</v>
      </c>
      <c r="D36" s="705" t="s">
        <v>5359</v>
      </c>
      <c r="E36" s="704"/>
      <c r="F36" s="673"/>
      <c r="G36" s="705" t="s">
        <v>489</v>
      </c>
      <c r="H36" s="705" t="s">
        <v>489</v>
      </c>
      <c r="I36" s="699"/>
    </row>
    <row r="37" spans="1:9" s="700" customFormat="1" ht="36" customHeight="1" x14ac:dyDescent="0.25">
      <c r="A37" s="701"/>
      <c r="B37" s="703" t="s">
        <v>497</v>
      </c>
      <c r="C37" s="705" t="s">
        <v>5360</v>
      </c>
      <c r="D37" s="705" t="s">
        <v>5360</v>
      </c>
      <c r="E37" s="704"/>
      <c r="F37" s="673"/>
      <c r="G37" s="705" t="s">
        <v>491</v>
      </c>
      <c r="H37" s="705" t="s">
        <v>491</v>
      </c>
      <c r="I37" s="699"/>
    </row>
    <row r="38" spans="1:9" s="700" customFormat="1" ht="36" customHeight="1" x14ac:dyDescent="0.25">
      <c r="A38" s="701"/>
      <c r="B38" s="703" t="s">
        <v>498</v>
      </c>
      <c r="C38" s="705" t="s">
        <v>5361</v>
      </c>
      <c r="D38" s="705" t="s">
        <v>5361</v>
      </c>
      <c r="E38" s="704"/>
      <c r="F38" s="673"/>
      <c r="G38" s="705" t="s">
        <v>493</v>
      </c>
      <c r="H38" s="705" t="s">
        <v>493</v>
      </c>
      <c r="I38" s="699"/>
    </row>
    <row r="39" spans="1:9" s="700" customFormat="1" ht="20.25" customHeight="1" x14ac:dyDescent="0.25">
      <c r="A39" s="701">
        <v>6</v>
      </c>
      <c r="B39" s="703" t="s">
        <v>499</v>
      </c>
      <c r="C39" s="705"/>
      <c r="D39" s="705"/>
      <c r="E39" s="704"/>
      <c r="F39" s="673"/>
      <c r="G39" s="705"/>
      <c r="H39" s="705"/>
      <c r="I39" s="699"/>
    </row>
    <row r="40" spans="1:9" s="700" customFormat="1" ht="36" customHeight="1" x14ac:dyDescent="0.25">
      <c r="A40" s="701"/>
      <c r="B40" s="703" t="s">
        <v>480</v>
      </c>
      <c r="C40" s="705" t="s">
        <v>5357</v>
      </c>
      <c r="D40" s="705" t="s">
        <v>5357</v>
      </c>
      <c r="E40" s="704"/>
      <c r="F40" s="673"/>
      <c r="G40" s="705" t="s">
        <v>478</v>
      </c>
      <c r="H40" s="705" t="s">
        <v>478</v>
      </c>
      <c r="I40" s="699"/>
    </row>
    <row r="41" spans="1:9" s="700" customFormat="1" ht="36" customHeight="1" x14ac:dyDescent="0.25">
      <c r="A41" s="701"/>
      <c r="B41" s="703" t="s">
        <v>500</v>
      </c>
      <c r="C41" s="705" t="s">
        <v>5358</v>
      </c>
      <c r="D41" s="705" t="s">
        <v>5358</v>
      </c>
      <c r="E41" s="704"/>
      <c r="F41" s="673"/>
      <c r="G41" s="705" t="s">
        <v>487</v>
      </c>
      <c r="H41" s="705" t="s">
        <v>487</v>
      </c>
      <c r="I41" s="699"/>
    </row>
    <row r="42" spans="1:9" s="700" customFormat="1" ht="36" customHeight="1" x14ac:dyDescent="0.25">
      <c r="A42" s="701"/>
      <c r="B42" s="703" t="s">
        <v>501</v>
      </c>
      <c r="C42" s="705" t="s">
        <v>5359</v>
      </c>
      <c r="D42" s="705" t="s">
        <v>5359</v>
      </c>
      <c r="E42" s="704"/>
      <c r="F42" s="673"/>
      <c r="G42" s="705" t="s">
        <v>489</v>
      </c>
      <c r="H42" s="705" t="s">
        <v>489</v>
      </c>
      <c r="I42" s="699"/>
    </row>
    <row r="43" spans="1:9" s="700" customFormat="1" ht="36" customHeight="1" x14ac:dyDescent="0.25">
      <c r="A43" s="701"/>
      <c r="B43" s="703" t="s">
        <v>502</v>
      </c>
      <c r="C43" s="705" t="s">
        <v>5360</v>
      </c>
      <c r="D43" s="705" t="s">
        <v>5360</v>
      </c>
      <c r="E43" s="704"/>
      <c r="F43" s="673"/>
      <c r="G43" s="705" t="s">
        <v>491</v>
      </c>
      <c r="H43" s="705" t="s">
        <v>491</v>
      </c>
      <c r="I43" s="699"/>
    </row>
    <row r="44" spans="1:9" s="700" customFormat="1" ht="36" customHeight="1" x14ac:dyDescent="0.25">
      <c r="A44" s="701"/>
      <c r="B44" s="703" t="s">
        <v>503</v>
      </c>
      <c r="C44" s="705" t="s">
        <v>5361</v>
      </c>
      <c r="D44" s="705" t="s">
        <v>5361</v>
      </c>
      <c r="E44" s="704"/>
      <c r="F44" s="673"/>
      <c r="G44" s="705" t="s">
        <v>493</v>
      </c>
      <c r="H44" s="705" t="s">
        <v>493</v>
      </c>
      <c r="I44" s="699"/>
    </row>
    <row r="45" spans="1:9" s="700" customFormat="1" ht="20.25" customHeight="1" x14ac:dyDescent="0.25">
      <c r="A45" s="701">
        <v>7</v>
      </c>
      <c r="B45" s="703" t="s">
        <v>504</v>
      </c>
      <c r="C45" s="705"/>
      <c r="D45" s="705"/>
      <c r="E45" s="704"/>
      <c r="F45" s="673"/>
      <c r="G45" s="705"/>
      <c r="H45" s="705"/>
      <c r="I45" s="699"/>
    </row>
    <row r="46" spans="1:9" s="700" customFormat="1" ht="36" customHeight="1" x14ac:dyDescent="0.25">
      <c r="A46" s="701"/>
      <c r="B46" s="703" t="s">
        <v>477</v>
      </c>
      <c r="C46" s="705" t="s">
        <v>5357</v>
      </c>
      <c r="D46" s="705" t="s">
        <v>5357</v>
      </c>
      <c r="E46" s="704"/>
      <c r="F46" s="673"/>
      <c r="G46" s="705" t="s">
        <v>478</v>
      </c>
      <c r="H46" s="705" t="s">
        <v>478</v>
      </c>
      <c r="I46" s="699"/>
    </row>
    <row r="47" spans="1:9" s="700" customFormat="1" ht="36" customHeight="1" x14ac:dyDescent="0.25">
      <c r="A47" s="701"/>
      <c r="B47" s="703" t="s">
        <v>505</v>
      </c>
      <c r="C47" s="705" t="s">
        <v>5358</v>
      </c>
      <c r="D47" s="705" t="s">
        <v>5358</v>
      </c>
      <c r="E47" s="704"/>
      <c r="F47" s="673"/>
      <c r="G47" s="705" t="s">
        <v>487</v>
      </c>
      <c r="H47" s="705" t="s">
        <v>487</v>
      </c>
      <c r="I47" s="699"/>
    </row>
    <row r="48" spans="1:9" s="700" customFormat="1" ht="36" customHeight="1" x14ac:dyDescent="0.25">
      <c r="A48" s="701"/>
      <c r="B48" s="703" t="s">
        <v>506</v>
      </c>
      <c r="C48" s="705" t="s">
        <v>5359</v>
      </c>
      <c r="D48" s="705" t="s">
        <v>5359</v>
      </c>
      <c r="E48" s="704"/>
      <c r="F48" s="673"/>
      <c r="G48" s="705" t="s">
        <v>489</v>
      </c>
      <c r="H48" s="705" t="s">
        <v>489</v>
      </c>
      <c r="I48" s="699"/>
    </row>
    <row r="49" spans="1:9" s="700" customFormat="1" ht="36" customHeight="1" x14ac:dyDescent="0.25">
      <c r="A49" s="701"/>
      <c r="B49" s="703" t="s">
        <v>507</v>
      </c>
      <c r="C49" s="705" t="s">
        <v>5360</v>
      </c>
      <c r="D49" s="705" t="s">
        <v>5360</v>
      </c>
      <c r="E49" s="704"/>
      <c r="F49" s="673"/>
      <c r="G49" s="705" t="s">
        <v>491</v>
      </c>
      <c r="H49" s="705" t="s">
        <v>491</v>
      </c>
      <c r="I49" s="699"/>
    </row>
    <row r="50" spans="1:9" s="700" customFormat="1" ht="36" customHeight="1" x14ac:dyDescent="0.25">
      <c r="A50" s="701"/>
      <c r="B50" s="703" t="s">
        <v>508</v>
      </c>
      <c r="C50" s="705" t="s">
        <v>5361</v>
      </c>
      <c r="D50" s="705" t="s">
        <v>5361</v>
      </c>
      <c r="E50" s="704"/>
      <c r="F50" s="673"/>
      <c r="G50" s="705" t="s">
        <v>493</v>
      </c>
      <c r="H50" s="705" t="s">
        <v>493</v>
      </c>
      <c r="I50" s="699"/>
    </row>
    <row r="51" spans="1:9" s="700" customFormat="1" ht="22.5" customHeight="1" x14ac:dyDescent="0.25">
      <c r="A51" s="701">
        <v>8</v>
      </c>
      <c r="B51" s="703" t="s">
        <v>509</v>
      </c>
      <c r="C51" s="661"/>
      <c r="D51" s="661"/>
      <c r="E51" s="698"/>
      <c r="F51" s="699"/>
      <c r="G51" s="661"/>
      <c r="H51" s="705"/>
      <c r="I51" s="699"/>
    </row>
    <row r="52" spans="1:9" s="700" customFormat="1" ht="36" customHeight="1" x14ac:dyDescent="0.25">
      <c r="A52" s="701"/>
      <c r="B52" s="703" t="s">
        <v>510</v>
      </c>
      <c r="C52" s="705" t="s">
        <v>5355</v>
      </c>
      <c r="D52" s="705" t="s">
        <v>5355</v>
      </c>
      <c r="E52" s="704"/>
      <c r="F52" s="673"/>
      <c r="G52" s="705" t="s">
        <v>473</v>
      </c>
      <c r="H52" s="705" t="s">
        <v>473</v>
      </c>
      <c r="I52" s="699"/>
    </row>
    <row r="53" spans="1:9" s="700" customFormat="1" ht="36" customHeight="1" x14ac:dyDescent="0.25">
      <c r="A53" s="701"/>
      <c r="B53" s="703" t="s">
        <v>511</v>
      </c>
      <c r="C53" s="705" t="s">
        <v>5358</v>
      </c>
      <c r="D53" s="705" t="s">
        <v>5358</v>
      </c>
      <c r="E53" s="704"/>
      <c r="F53" s="673"/>
      <c r="G53" s="705" t="s">
        <v>487</v>
      </c>
      <c r="H53" s="705" t="s">
        <v>487</v>
      </c>
      <c r="I53" s="699"/>
    </row>
    <row r="54" spans="1:9" s="700" customFormat="1" ht="36" customHeight="1" x14ac:dyDescent="0.25">
      <c r="A54" s="696"/>
      <c r="B54" s="703" t="s">
        <v>512</v>
      </c>
      <c r="C54" s="705" t="s">
        <v>5359</v>
      </c>
      <c r="D54" s="705" t="s">
        <v>5359</v>
      </c>
      <c r="E54" s="704"/>
      <c r="F54" s="673"/>
      <c r="G54" s="705" t="s">
        <v>489</v>
      </c>
      <c r="H54" s="705" t="s">
        <v>489</v>
      </c>
      <c r="I54" s="699"/>
    </row>
    <row r="55" spans="1:9" s="700" customFormat="1" ht="36" customHeight="1" x14ac:dyDescent="0.25">
      <c r="A55" s="696"/>
      <c r="B55" s="703" t="s">
        <v>513</v>
      </c>
      <c r="C55" s="705" t="s">
        <v>5360</v>
      </c>
      <c r="D55" s="705" t="s">
        <v>5360</v>
      </c>
      <c r="E55" s="704"/>
      <c r="F55" s="673"/>
      <c r="G55" s="705" t="s">
        <v>491</v>
      </c>
      <c r="H55" s="705" t="s">
        <v>491</v>
      </c>
      <c r="I55" s="699"/>
    </row>
    <row r="56" spans="1:9" s="700" customFormat="1" ht="36" customHeight="1" x14ac:dyDescent="0.25">
      <c r="A56" s="696"/>
      <c r="B56" s="703" t="s">
        <v>514</v>
      </c>
      <c r="C56" s="705" t="s">
        <v>5361</v>
      </c>
      <c r="D56" s="705" t="s">
        <v>5361</v>
      </c>
      <c r="E56" s="704"/>
      <c r="F56" s="673"/>
      <c r="G56" s="705" t="s">
        <v>493</v>
      </c>
      <c r="H56" s="705" t="s">
        <v>493</v>
      </c>
      <c r="I56" s="699"/>
    </row>
    <row r="57" spans="1:9" s="700" customFormat="1" ht="24" customHeight="1" x14ac:dyDescent="0.25">
      <c r="A57" s="696" t="s">
        <v>515</v>
      </c>
      <c r="B57" s="675" t="s">
        <v>5504</v>
      </c>
      <c r="C57" s="661"/>
      <c r="D57" s="705"/>
      <c r="E57" s="698"/>
      <c r="F57" s="699"/>
      <c r="G57" s="661"/>
      <c r="H57" s="705"/>
      <c r="I57" s="699"/>
    </row>
    <row r="58" spans="1:9" s="708" customFormat="1" ht="53.25" customHeight="1" x14ac:dyDescent="0.25">
      <c r="A58" s="706">
        <v>1</v>
      </c>
      <c r="B58" s="682" t="s">
        <v>5452</v>
      </c>
      <c r="C58" s="705"/>
      <c r="D58" s="705"/>
      <c r="E58" s="707" t="s">
        <v>5456</v>
      </c>
      <c r="F58" s="673"/>
      <c r="G58" s="707"/>
      <c r="H58" s="705"/>
      <c r="I58" s="673"/>
    </row>
    <row r="59" spans="1:9" s="708" customFormat="1" ht="53.25" customHeight="1" x14ac:dyDescent="0.25">
      <c r="A59" s="706">
        <v>2</v>
      </c>
      <c r="B59" s="682" t="s">
        <v>5453</v>
      </c>
      <c r="C59" s="705"/>
      <c r="D59" s="705"/>
      <c r="E59" s="707" t="s">
        <v>5457</v>
      </c>
      <c r="F59" s="673"/>
      <c r="G59" s="707"/>
      <c r="H59" s="705"/>
      <c r="I59" s="673"/>
    </row>
    <row r="60" spans="1:9" s="708" customFormat="1" ht="53.25" customHeight="1" x14ac:dyDescent="0.25">
      <c r="A60" s="706">
        <v>3</v>
      </c>
      <c r="B60" s="682" t="s">
        <v>5454</v>
      </c>
      <c r="C60" s="705"/>
      <c r="D60" s="705"/>
      <c r="E60" s="707" t="s">
        <v>5458</v>
      </c>
      <c r="F60" s="673"/>
      <c r="G60" s="707"/>
      <c r="H60" s="705"/>
      <c r="I60" s="673"/>
    </row>
    <row r="61" spans="1:9" s="708" customFormat="1" ht="53.25" customHeight="1" x14ac:dyDescent="0.25">
      <c r="A61" s="706">
        <v>4</v>
      </c>
      <c r="B61" s="682" t="s">
        <v>5455</v>
      </c>
      <c r="C61" s="705"/>
      <c r="D61" s="705"/>
      <c r="E61" s="707" t="s">
        <v>543</v>
      </c>
      <c r="F61" s="673"/>
      <c r="G61" s="707"/>
      <c r="H61" s="661"/>
      <c r="I61" s="673"/>
    </row>
    <row r="62" spans="1:9" s="708" customFormat="1" ht="53.25" customHeight="1" x14ac:dyDescent="0.25">
      <c r="A62" s="706">
        <v>5</v>
      </c>
      <c r="B62" s="682" t="s">
        <v>5510</v>
      </c>
      <c r="C62" s="705"/>
      <c r="D62" s="705"/>
      <c r="E62" s="707" t="s">
        <v>5459</v>
      </c>
      <c r="F62" s="673"/>
      <c r="G62" s="707"/>
      <c r="H62" s="661"/>
      <c r="I62" s="673"/>
    </row>
    <row r="63" spans="1:9" s="708" customFormat="1" ht="53.25" customHeight="1" x14ac:dyDescent="0.25">
      <c r="A63" s="706">
        <v>6</v>
      </c>
      <c r="B63" s="682" t="s">
        <v>5501</v>
      </c>
      <c r="C63" s="705"/>
      <c r="D63" s="705"/>
      <c r="E63" s="707" t="s">
        <v>543</v>
      </c>
      <c r="F63" s="673"/>
      <c r="G63" s="707"/>
      <c r="H63" s="661"/>
      <c r="I63" s="673"/>
    </row>
    <row r="64" spans="1:9" s="708" customFormat="1" ht="24.75" customHeight="1" x14ac:dyDescent="0.25">
      <c r="A64" s="709" t="s">
        <v>516</v>
      </c>
      <c r="B64" s="993" t="s">
        <v>5503</v>
      </c>
      <c r="C64" s="994"/>
      <c r="D64" s="707"/>
      <c r="E64" s="704"/>
      <c r="F64" s="673"/>
      <c r="G64" s="707"/>
      <c r="H64" s="707"/>
      <c r="I64" s="673"/>
    </row>
    <row r="65" spans="1:10" s="708" customFormat="1" ht="24.75" customHeight="1" x14ac:dyDescent="0.25">
      <c r="A65" s="709" t="s">
        <v>517</v>
      </c>
      <c r="B65" s="683" t="s">
        <v>518</v>
      </c>
      <c r="C65" s="707"/>
      <c r="D65" s="707"/>
      <c r="E65" s="704"/>
      <c r="F65" s="673"/>
      <c r="G65" s="707"/>
      <c r="H65" s="707"/>
      <c r="I65" s="673"/>
    </row>
    <row r="66" spans="1:10" s="708" customFormat="1" ht="24.75" customHeight="1" x14ac:dyDescent="0.25">
      <c r="A66" s="710">
        <v>1</v>
      </c>
      <c r="B66" s="682" t="s">
        <v>5460</v>
      </c>
      <c r="C66" s="707"/>
      <c r="D66" s="707"/>
      <c r="E66" s="707" t="s">
        <v>5464</v>
      </c>
      <c r="F66" s="673">
        <f>1800000-212600</f>
        <v>1587400</v>
      </c>
      <c r="G66" s="707"/>
      <c r="H66" s="707"/>
      <c r="I66" s="673"/>
      <c r="J66" s="711"/>
    </row>
    <row r="67" spans="1:10" s="708" customFormat="1" ht="24.75" customHeight="1" x14ac:dyDescent="0.25">
      <c r="A67" s="710">
        <v>2</v>
      </c>
      <c r="B67" s="682" t="s">
        <v>5461</v>
      </c>
      <c r="C67" s="707"/>
      <c r="D67" s="707"/>
      <c r="E67" s="707" t="s">
        <v>5465</v>
      </c>
      <c r="F67" s="673">
        <f>900000-212600</f>
        <v>687400</v>
      </c>
      <c r="G67" s="707"/>
      <c r="H67" s="707"/>
      <c r="I67" s="673"/>
      <c r="J67" s="711"/>
    </row>
    <row r="68" spans="1:10" s="708" customFormat="1" ht="24.75" customHeight="1" x14ac:dyDescent="0.25">
      <c r="A68" s="710">
        <v>3</v>
      </c>
      <c r="B68" s="682" t="s">
        <v>5462</v>
      </c>
      <c r="C68" s="707"/>
      <c r="D68" s="707"/>
      <c r="E68" s="707" t="s">
        <v>5466</v>
      </c>
      <c r="F68" s="673">
        <f>600000-212600</f>
        <v>387400</v>
      </c>
      <c r="G68" s="707"/>
      <c r="H68" s="707"/>
      <c r="I68" s="673"/>
      <c r="J68" s="711"/>
    </row>
    <row r="69" spans="1:10" s="708" customFormat="1" ht="24.75" customHeight="1" x14ac:dyDescent="0.25">
      <c r="A69" s="710">
        <v>4</v>
      </c>
      <c r="B69" s="682" t="s">
        <v>5511</v>
      </c>
      <c r="C69" s="707"/>
      <c r="D69" s="707"/>
      <c r="E69" s="707" t="s">
        <v>5362</v>
      </c>
      <c r="F69" s="673">
        <f>420000-212600</f>
        <v>207400</v>
      </c>
      <c r="G69" s="707"/>
      <c r="H69" s="707"/>
      <c r="I69" s="673"/>
      <c r="J69" s="711"/>
    </row>
    <row r="70" spans="1:10" s="708" customFormat="1" ht="24.75" customHeight="1" x14ac:dyDescent="0.25">
      <c r="A70" s="710">
        <v>5</v>
      </c>
      <c r="B70" s="682" t="s">
        <v>5463</v>
      </c>
      <c r="C70" s="707"/>
      <c r="D70" s="707"/>
      <c r="E70" s="707" t="s">
        <v>5467</v>
      </c>
      <c r="F70" s="673">
        <f>330000-212600</f>
        <v>117400</v>
      </c>
      <c r="G70" s="707"/>
      <c r="H70" s="707"/>
      <c r="I70" s="673"/>
      <c r="J70" s="711"/>
    </row>
    <row r="71" spans="1:10" s="708" customFormat="1" ht="24.75" customHeight="1" x14ac:dyDescent="0.25">
      <c r="A71" s="709" t="s">
        <v>519</v>
      </c>
      <c r="B71" s="683" t="s">
        <v>520</v>
      </c>
      <c r="C71" s="707"/>
      <c r="D71" s="707"/>
      <c r="E71" s="704"/>
      <c r="F71" s="673"/>
      <c r="G71" s="707"/>
      <c r="H71" s="707"/>
      <c r="I71" s="673"/>
    </row>
    <row r="72" spans="1:10" s="708" customFormat="1" ht="42" customHeight="1" x14ac:dyDescent="0.25">
      <c r="A72" s="710">
        <v>1</v>
      </c>
      <c r="B72" s="682" t="s">
        <v>5468</v>
      </c>
      <c r="C72" s="707"/>
      <c r="D72" s="707"/>
      <c r="E72" s="707" t="s">
        <v>5505</v>
      </c>
      <c r="F72" s="673">
        <f>1800000 -182700</f>
        <v>1617300</v>
      </c>
      <c r="G72" s="707"/>
      <c r="H72" s="707"/>
      <c r="I72" s="673"/>
      <c r="J72" s="711"/>
    </row>
    <row r="73" spans="1:10" s="708" customFormat="1" ht="42" customHeight="1" x14ac:dyDescent="0.25">
      <c r="A73" s="710">
        <v>2</v>
      </c>
      <c r="B73" s="682" t="s">
        <v>5469</v>
      </c>
      <c r="C73" s="707"/>
      <c r="D73" s="707"/>
      <c r="E73" s="707" t="s">
        <v>5472</v>
      </c>
      <c r="F73" s="673">
        <f>900000 -182700</f>
        <v>717300</v>
      </c>
      <c r="G73" s="707"/>
      <c r="H73" s="707"/>
      <c r="I73" s="673"/>
      <c r="J73" s="711"/>
    </row>
    <row r="74" spans="1:10" s="708" customFormat="1" ht="42" customHeight="1" x14ac:dyDescent="0.25">
      <c r="A74" s="710">
        <v>3</v>
      </c>
      <c r="B74" s="682" t="s">
        <v>5470</v>
      </c>
      <c r="C74" s="707"/>
      <c r="D74" s="707"/>
      <c r="E74" s="707" t="s">
        <v>5473</v>
      </c>
      <c r="F74" s="673">
        <f>600000 -182700</f>
        <v>417300</v>
      </c>
      <c r="G74" s="707"/>
      <c r="H74" s="707"/>
      <c r="I74" s="673"/>
      <c r="J74" s="711"/>
    </row>
    <row r="75" spans="1:10" s="708" customFormat="1" ht="42" customHeight="1" x14ac:dyDescent="0.25">
      <c r="A75" s="710">
        <v>4</v>
      </c>
      <c r="B75" s="682" t="s">
        <v>5471</v>
      </c>
      <c r="C75" s="707"/>
      <c r="D75" s="707"/>
      <c r="E75" s="707" t="s">
        <v>5363</v>
      </c>
      <c r="F75" s="673">
        <f>420000 - 182700</f>
        <v>237300</v>
      </c>
      <c r="G75" s="707"/>
      <c r="H75" s="707"/>
      <c r="I75" s="673"/>
      <c r="J75" s="711"/>
    </row>
    <row r="76" spans="1:10" s="708" customFormat="1" ht="39.75" customHeight="1" x14ac:dyDescent="0.25">
      <c r="A76" s="709" t="s">
        <v>521</v>
      </c>
      <c r="B76" s="683" t="s">
        <v>522</v>
      </c>
      <c r="C76" s="707"/>
      <c r="D76" s="707"/>
      <c r="E76" s="707"/>
      <c r="F76" s="673"/>
      <c r="G76" s="707"/>
      <c r="H76" s="707"/>
      <c r="I76" s="673"/>
    </row>
    <row r="77" spans="1:10" s="708" customFormat="1" ht="42" customHeight="1" x14ac:dyDescent="0.25">
      <c r="A77" s="710">
        <v>1</v>
      </c>
      <c r="B77" s="682" t="s">
        <v>5474</v>
      </c>
      <c r="C77" s="707"/>
      <c r="D77" s="707"/>
      <c r="E77" s="707" t="s">
        <v>5478</v>
      </c>
      <c r="F77" s="673">
        <f>1800000-287500</f>
        <v>1512500</v>
      </c>
      <c r="G77" s="707"/>
      <c r="H77" s="707"/>
      <c r="I77" s="673"/>
      <c r="J77" s="711"/>
    </row>
    <row r="78" spans="1:10" s="708" customFormat="1" ht="42" customHeight="1" x14ac:dyDescent="0.25">
      <c r="A78" s="710">
        <v>2</v>
      </c>
      <c r="B78" s="682" t="s">
        <v>5475</v>
      </c>
      <c r="C78" s="707"/>
      <c r="D78" s="707"/>
      <c r="E78" s="707" t="s">
        <v>5479</v>
      </c>
      <c r="F78" s="673">
        <f>900000-287500</f>
        <v>612500</v>
      </c>
      <c r="G78" s="707"/>
      <c r="H78" s="707"/>
      <c r="I78" s="673"/>
      <c r="J78" s="711"/>
    </row>
    <row r="79" spans="1:10" s="708" customFormat="1" ht="42" customHeight="1" x14ac:dyDescent="0.25">
      <c r="A79" s="710">
        <v>3</v>
      </c>
      <c r="B79" s="682" t="s">
        <v>5476</v>
      </c>
      <c r="C79" s="707"/>
      <c r="D79" s="707"/>
      <c r="E79" s="707" t="s">
        <v>5480</v>
      </c>
      <c r="F79" s="673">
        <f>600000-287500</f>
        <v>312500</v>
      </c>
      <c r="G79" s="707"/>
      <c r="H79" s="707"/>
      <c r="I79" s="673"/>
      <c r="J79" s="711"/>
    </row>
    <row r="80" spans="1:10" s="708" customFormat="1" ht="42" customHeight="1" x14ac:dyDescent="0.25">
      <c r="A80" s="710">
        <v>4</v>
      </c>
      <c r="B80" s="682" t="s">
        <v>5477</v>
      </c>
      <c r="C80" s="707"/>
      <c r="D80" s="707"/>
      <c r="E80" s="707" t="s">
        <v>5364</v>
      </c>
      <c r="F80" s="673">
        <f>420000-287500</f>
        <v>132500</v>
      </c>
      <c r="G80" s="707"/>
      <c r="H80" s="707"/>
      <c r="I80" s="673"/>
      <c r="J80" s="711"/>
    </row>
    <row r="81" spans="1:10" s="708" customFormat="1" ht="40.5" customHeight="1" x14ac:dyDescent="0.25">
      <c r="A81" s="709" t="s">
        <v>523</v>
      </c>
      <c r="B81" s="683" t="s">
        <v>524</v>
      </c>
      <c r="C81" s="707"/>
      <c r="D81" s="707"/>
      <c r="E81" s="707"/>
      <c r="F81" s="673"/>
      <c r="G81" s="707"/>
      <c r="H81" s="707"/>
      <c r="I81" s="673"/>
    </row>
    <row r="82" spans="1:10" s="708" customFormat="1" ht="42" customHeight="1" x14ac:dyDescent="0.25">
      <c r="A82" s="710">
        <v>1</v>
      </c>
      <c r="B82" s="682" t="s">
        <v>5481</v>
      </c>
      <c r="C82" s="707"/>
      <c r="D82" s="707"/>
      <c r="E82" s="707" t="s">
        <v>5485</v>
      </c>
      <c r="F82" s="673">
        <f>1800000-252100</f>
        <v>1547900</v>
      </c>
      <c r="G82" s="707"/>
      <c r="H82" s="707"/>
      <c r="I82" s="673"/>
      <c r="J82" s="711"/>
    </row>
    <row r="83" spans="1:10" s="708" customFormat="1" ht="42" customHeight="1" x14ac:dyDescent="0.25">
      <c r="A83" s="710">
        <v>2</v>
      </c>
      <c r="B83" s="682" t="s">
        <v>5482</v>
      </c>
      <c r="C83" s="707"/>
      <c r="D83" s="707"/>
      <c r="E83" s="707" t="s">
        <v>5486</v>
      </c>
      <c r="F83" s="673">
        <f>900000-252100</f>
        <v>647900</v>
      </c>
      <c r="G83" s="707"/>
      <c r="H83" s="707"/>
      <c r="I83" s="673"/>
      <c r="J83" s="711"/>
    </row>
    <row r="84" spans="1:10" s="708" customFormat="1" ht="42" customHeight="1" x14ac:dyDescent="0.25">
      <c r="A84" s="710">
        <v>3</v>
      </c>
      <c r="B84" s="682" t="s">
        <v>5483</v>
      </c>
      <c r="C84" s="707"/>
      <c r="D84" s="707"/>
      <c r="E84" s="707" t="s">
        <v>5487</v>
      </c>
      <c r="F84" s="673">
        <f>600000-252100</f>
        <v>347900</v>
      </c>
      <c r="G84" s="707"/>
      <c r="H84" s="707"/>
      <c r="I84" s="673"/>
      <c r="J84" s="711"/>
    </row>
    <row r="85" spans="1:10" s="708" customFormat="1" ht="42" customHeight="1" x14ac:dyDescent="0.25">
      <c r="A85" s="710">
        <v>4</v>
      </c>
      <c r="B85" s="682" t="s">
        <v>5484</v>
      </c>
      <c r="C85" s="707"/>
      <c r="D85" s="707"/>
      <c r="E85" s="707" t="s">
        <v>5365</v>
      </c>
      <c r="F85" s="673">
        <f>420000-252100</f>
        <v>167900</v>
      </c>
      <c r="G85" s="707"/>
      <c r="H85" s="707"/>
      <c r="I85" s="673"/>
      <c r="J85" s="711"/>
    </row>
    <row r="86" spans="1:10" s="708" customFormat="1" ht="38.25" customHeight="1" x14ac:dyDescent="0.25">
      <c r="A86" s="709" t="s">
        <v>525</v>
      </c>
      <c r="B86" s="683" t="s">
        <v>526</v>
      </c>
      <c r="C86" s="707"/>
      <c r="D86" s="707"/>
      <c r="E86" s="707"/>
      <c r="F86" s="673"/>
      <c r="G86" s="707"/>
      <c r="H86" s="707"/>
      <c r="I86" s="673"/>
    </row>
    <row r="87" spans="1:10" s="708" customFormat="1" ht="42" customHeight="1" x14ac:dyDescent="0.25">
      <c r="A87" s="710">
        <v>1</v>
      </c>
      <c r="B87" s="682" t="s">
        <v>5488</v>
      </c>
      <c r="C87" s="707"/>
      <c r="D87" s="707"/>
      <c r="E87" s="707" t="s">
        <v>5492</v>
      </c>
      <c r="F87" s="673">
        <f>1800000-224700</f>
        <v>1575300</v>
      </c>
      <c r="G87" s="707"/>
      <c r="H87" s="707"/>
    </row>
    <row r="88" spans="1:10" s="708" customFormat="1" ht="42" customHeight="1" x14ac:dyDescent="0.25">
      <c r="A88" s="710">
        <v>2</v>
      </c>
      <c r="B88" s="682" t="s">
        <v>5489</v>
      </c>
      <c r="C88" s="707"/>
      <c r="D88" s="707"/>
      <c r="E88" s="707" t="s">
        <v>5493</v>
      </c>
      <c r="F88" s="673">
        <f>900000-224700</f>
        <v>675300</v>
      </c>
      <c r="G88" s="707"/>
      <c r="H88" s="707"/>
    </row>
    <row r="89" spans="1:10" s="708" customFormat="1" ht="42" customHeight="1" x14ac:dyDescent="0.25">
      <c r="A89" s="710">
        <v>3</v>
      </c>
      <c r="B89" s="682" t="s">
        <v>5490</v>
      </c>
      <c r="C89" s="707"/>
      <c r="D89" s="707"/>
      <c r="E89" s="707" t="s">
        <v>5494</v>
      </c>
      <c r="F89" s="673">
        <f>600000-224700</f>
        <v>375300</v>
      </c>
      <c r="G89" s="707"/>
      <c r="H89" s="707"/>
    </row>
    <row r="90" spans="1:10" s="708" customFormat="1" ht="42" customHeight="1" x14ac:dyDescent="0.25">
      <c r="A90" s="710">
        <v>4</v>
      </c>
      <c r="B90" s="682" t="s">
        <v>5491</v>
      </c>
      <c r="C90" s="707"/>
      <c r="D90" s="707"/>
      <c r="E90" s="707" t="s">
        <v>5366</v>
      </c>
      <c r="F90" s="673">
        <f>420000-224700</f>
        <v>195300</v>
      </c>
      <c r="G90" s="707"/>
      <c r="H90" s="707"/>
    </row>
    <row r="91" spans="1:10" s="708" customFormat="1" ht="38.25" customHeight="1" x14ac:dyDescent="0.25">
      <c r="A91" s="709" t="s">
        <v>527</v>
      </c>
      <c r="B91" s="683" t="s">
        <v>528</v>
      </c>
      <c r="C91" s="707"/>
      <c r="D91" s="707"/>
      <c r="E91" s="707"/>
      <c r="F91" s="673"/>
      <c r="G91" s="707"/>
      <c r="H91" s="707"/>
      <c r="I91" s="673"/>
    </row>
    <row r="92" spans="1:10" s="708" customFormat="1" ht="42" customHeight="1" x14ac:dyDescent="0.25">
      <c r="A92" s="710">
        <v>1</v>
      </c>
      <c r="B92" s="682" t="s">
        <v>5506</v>
      </c>
      <c r="C92" s="707"/>
      <c r="D92" s="707"/>
      <c r="E92" s="707" t="s">
        <v>5495</v>
      </c>
      <c r="F92" s="673">
        <f>1800000-192100</f>
        <v>1607900</v>
      </c>
      <c r="G92" s="707"/>
      <c r="H92" s="707"/>
      <c r="I92" s="673"/>
      <c r="J92" s="711"/>
    </row>
    <row r="93" spans="1:10" s="708" customFormat="1" ht="42" customHeight="1" x14ac:dyDescent="0.25">
      <c r="A93" s="710">
        <v>2</v>
      </c>
      <c r="B93" s="682" t="s">
        <v>5507</v>
      </c>
      <c r="C93" s="707"/>
      <c r="D93" s="707"/>
      <c r="E93" s="707" t="s">
        <v>5496</v>
      </c>
      <c r="F93" s="673">
        <f>900000-192100</f>
        <v>707900</v>
      </c>
      <c r="G93" s="707"/>
      <c r="H93" s="707"/>
      <c r="I93" s="673"/>
      <c r="J93" s="711"/>
    </row>
    <row r="94" spans="1:10" s="708" customFormat="1" ht="42" customHeight="1" x14ac:dyDescent="0.25">
      <c r="A94" s="710">
        <v>3</v>
      </c>
      <c r="B94" s="682" t="s">
        <v>5508</v>
      </c>
      <c r="C94" s="707"/>
      <c r="D94" s="707"/>
      <c r="E94" s="707" t="s">
        <v>5497</v>
      </c>
      <c r="F94" s="673">
        <f>600000-192100</f>
        <v>407900</v>
      </c>
      <c r="G94" s="707"/>
      <c r="H94" s="707"/>
      <c r="I94" s="673"/>
      <c r="J94" s="711"/>
    </row>
    <row r="95" spans="1:10" s="708" customFormat="1" ht="42" customHeight="1" x14ac:dyDescent="0.25">
      <c r="A95" s="710">
        <v>4</v>
      </c>
      <c r="B95" s="682" t="s">
        <v>5509</v>
      </c>
      <c r="C95" s="707"/>
      <c r="D95" s="707"/>
      <c r="E95" s="707" t="s">
        <v>5367</v>
      </c>
      <c r="F95" s="673">
        <f>420000-192100</f>
        <v>227900</v>
      </c>
      <c r="G95" s="707"/>
      <c r="H95" s="707"/>
      <c r="I95" s="673"/>
      <c r="J95" s="711"/>
    </row>
    <row r="96" spans="1:10" s="708" customFormat="1" ht="23.25" customHeight="1" x14ac:dyDescent="0.25">
      <c r="A96" s="696" t="s">
        <v>529</v>
      </c>
      <c r="B96" s="675" t="s">
        <v>530</v>
      </c>
      <c r="C96" s="663"/>
      <c r="D96" s="663"/>
      <c r="E96" s="663"/>
      <c r="F96" s="673"/>
      <c r="G96" s="663"/>
      <c r="H96" s="663"/>
      <c r="I96" s="673"/>
    </row>
    <row r="97" spans="1:9" s="708" customFormat="1" ht="40.5" customHeight="1" x14ac:dyDescent="0.25">
      <c r="A97" s="710"/>
      <c r="B97" s="682" t="s">
        <v>531</v>
      </c>
      <c r="C97" s="707"/>
      <c r="D97" s="707"/>
      <c r="E97" s="707"/>
      <c r="F97" s="673"/>
      <c r="G97" s="707"/>
      <c r="H97" s="707"/>
      <c r="I97" s="673"/>
    </row>
    <row r="98" spans="1:9" s="708" customFormat="1" ht="23.25" customHeight="1" x14ac:dyDescent="0.25">
      <c r="A98" s="709" t="s">
        <v>532</v>
      </c>
      <c r="B98" s="683" t="s">
        <v>533</v>
      </c>
      <c r="C98" s="682"/>
      <c r="D98" s="707"/>
      <c r="E98" s="682"/>
      <c r="F98" s="673"/>
      <c r="G98" s="682"/>
      <c r="H98" s="707"/>
      <c r="I98" s="673"/>
    </row>
    <row r="99" spans="1:9" s="708" customFormat="1" ht="23.25" customHeight="1" x14ac:dyDescent="0.25">
      <c r="A99" s="701">
        <v>1</v>
      </c>
      <c r="B99" s="703" t="s">
        <v>534</v>
      </c>
      <c r="C99" s="662"/>
      <c r="D99" s="663"/>
      <c r="E99" s="662" t="s">
        <v>5500</v>
      </c>
      <c r="F99" s="673"/>
      <c r="G99" s="662" t="s">
        <v>535</v>
      </c>
      <c r="H99" s="663"/>
      <c r="I99" s="673"/>
    </row>
    <row r="100" spans="1:9" s="708" customFormat="1" ht="23.25" customHeight="1" x14ac:dyDescent="0.25">
      <c r="A100" s="701">
        <v>2</v>
      </c>
      <c r="B100" s="703" t="s">
        <v>536</v>
      </c>
      <c r="C100" s="662"/>
      <c r="D100" s="663"/>
      <c r="E100" s="662" t="s">
        <v>544</v>
      </c>
      <c r="F100" s="673"/>
      <c r="G100" s="662" t="s">
        <v>537</v>
      </c>
      <c r="H100" s="663"/>
      <c r="I100" s="673"/>
    </row>
    <row r="101" spans="1:9" s="715" customFormat="1" ht="24.75" customHeight="1" x14ac:dyDescent="0.25">
      <c r="A101" s="712"/>
      <c r="B101" s="713"/>
      <c r="C101" s="717"/>
      <c r="D101" s="714"/>
      <c r="F101" s="716"/>
      <c r="G101" s="717"/>
      <c r="H101" s="714"/>
      <c r="I101" s="716"/>
    </row>
    <row r="102" spans="1:9" s="715" customFormat="1" ht="21.75" customHeight="1" x14ac:dyDescent="0.3">
      <c r="A102" s="718"/>
      <c r="B102" s="718"/>
      <c r="C102" s="984" t="s">
        <v>5502</v>
      </c>
      <c r="D102" s="984"/>
      <c r="E102" s="984"/>
      <c r="F102" s="719"/>
      <c r="G102" s="992" t="s">
        <v>538</v>
      </c>
      <c r="H102" s="992"/>
      <c r="I102" s="716"/>
    </row>
    <row r="103" spans="1:9" s="518" customFormat="1" ht="18" customHeight="1" x14ac:dyDescent="0.3">
      <c r="A103" s="986" t="s">
        <v>463</v>
      </c>
      <c r="B103" s="986"/>
      <c r="C103" s="985" t="s">
        <v>44</v>
      </c>
      <c r="D103" s="985"/>
      <c r="E103" s="985"/>
      <c r="F103" s="692"/>
      <c r="I103" s="692"/>
    </row>
    <row r="104" spans="1:9" s="518" customFormat="1" ht="18" customHeight="1" x14ac:dyDescent="0.3">
      <c r="A104" s="517"/>
      <c r="B104" s="572"/>
      <c r="C104" s="941"/>
      <c r="D104" s="941"/>
      <c r="F104" s="692"/>
      <c r="I104" s="692"/>
    </row>
    <row r="105" spans="1:9" s="518" customFormat="1" ht="18" customHeight="1" x14ac:dyDescent="0.3">
      <c r="A105" s="517"/>
      <c r="B105" s="517"/>
      <c r="C105" s="984"/>
      <c r="D105" s="984"/>
      <c r="F105" s="692"/>
      <c r="I105" s="692"/>
    </row>
    <row r="106" spans="1:9" s="518" customFormat="1" ht="18" customHeight="1" x14ac:dyDescent="0.3">
      <c r="A106" s="517"/>
      <c r="B106" s="517"/>
      <c r="C106" s="984"/>
      <c r="D106" s="984"/>
      <c r="F106" s="692"/>
      <c r="I106" s="692"/>
    </row>
    <row r="107" spans="1:9" s="518" customFormat="1" ht="18.75" x14ac:dyDescent="0.3">
      <c r="A107" s="517"/>
      <c r="B107" s="517"/>
      <c r="C107" s="984"/>
      <c r="D107" s="984"/>
      <c r="F107" s="692"/>
      <c r="I107" s="692"/>
    </row>
    <row r="108" spans="1:9" s="518" customFormat="1" ht="18.75" x14ac:dyDescent="0.3">
      <c r="A108" s="985" t="s">
        <v>431</v>
      </c>
      <c r="B108" s="985"/>
      <c r="C108" s="985" t="s">
        <v>5177</v>
      </c>
      <c r="D108" s="985"/>
      <c r="E108" s="985"/>
      <c r="F108" s="692"/>
      <c r="I108" s="692"/>
    </row>
    <row r="109" spans="1:9" s="518" customFormat="1" ht="15.75" x14ac:dyDescent="0.25">
      <c r="F109" s="692"/>
      <c r="I109" s="692"/>
    </row>
    <row r="110" spans="1:9" s="518" customFormat="1" ht="15.75" x14ac:dyDescent="0.25">
      <c r="F110" s="692"/>
      <c r="I110" s="692"/>
    </row>
  </sheetData>
  <mergeCells count="20">
    <mergeCell ref="G8:H8"/>
    <mergeCell ref="B1:E1"/>
    <mergeCell ref="B2:E2"/>
    <mergeCell ref="A5:E5"/>
    <mergeCell ref="A6:E6"/>
    <mergeCell ref="A7:E7"/>
    <mergeCell ref="A9:A10"/>
    <mergeCell ref="B9:B10"/>
    <mergeCell ref="C9:E9"/>
    <mergeCell ref="G9:H9"/>
    <mergeCell ref="C102:E102"/>
    <mergeCell ref="G102:H102"/>
    <mergeCell ref="B64:C64"/>
    <mergeCell ref="C105:D105"/>
    <mergeCell ref="C106:D106"/>
    <mergeCell ref="C107:D107"/>
    <mergeCell ref="A108:B108"/>
    <mergeCell ref="C103:E103"/>
    <mergeCell ref="C108:E108"/>
    <mergeCell ref="A103:B103"/>
  </mergeCells>
  <pageMargins left="0.34" right="0.2" top="0.3" bottom="0.24" header="0.2" footer="0.2"/>
  <pageSetup scale="90" orientation="portrait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</sheetPr>
  <dimension ref="A3:H2254"/>
  <sheetViews>
    <sheetView topLeftCell="A55" zoomScaleNormal="100" workbookViewId="0">
      <selection activeCell="G6" sqref="G6"/>
    </sheetView>
  </sheetViews>
  <sheetFormatPr defaultRowHeight="16.5" x14ac:dyDescent="0.25"/>
  <cols>
    <col min="1" max="1" width="6.140625" style="412" customWidth="1"/>
    <col min="2" max="2" width="66.5703125" style="412" customWidth="1"/>
    <col min="3" max="4" width="23.7109375" style="959" customWidth="1"/>
    <col min="5" max="5" width="15.85546875" style="413" customWidth="1"/>
    <col min="6" max="6" width="7.7109375" style="650" customWidth="1"/>
    <col min="7" max="252" width="9.140625" style="412"/>
    <col min="253" max="253" width="6.28515625" style="412" customWidth="1"/>
    <col min="254" max="254" width="76" style="412" customWidth="1"/>
    <col min="255" max="255" width="27.85546875" style="412" customWidth="1"/>
    <col min="256" max="256" width="28" style="412" customWidth="1"/>
    <col min="257" max="257" width="15.28515625" style="412" customWidth="1"/>
    <col min="258" max="258" width="0" style="412" hidden="1" customWidth="1"/>
    <col min="259" max="259" width="7.28515625" style="412" customWidth="1"/>
    <col min="260" max="508" width="9.140625" style="412"/>
    <col min="509" max="509" width="6.28515625" style="412" customWidth="1"/>
    <col min="510" max="510" width="76" style="412" customWidth="1"/>
    <col min="511" max="511" width="27.85546875" style="412" customWidth="1"/>
    <col min="512" max="512" width="28" style="412" customWidth="1"/>
    <col min="513" max="513" width="15.28515625" style="412" customWidth="1"/>
    <col min="514" max="514" width="0" style="412" hidden="1" customWidth="1"/>
    <col min="515" max="515" width="7.28515625" style="412" customWidth="1"/>
    <col min="516" max="764" width="9.140625" style="412"/>
    <col min="765" max="765" width="6.28515625" style="412" customWidth="1"/>
    <col min="766" max="766" width="76" style="412" customWidth="1"/>
    <col min="767" max="767" width="27.85546875" style="412" customWidth="1"/>
    <col min="768" max="768" width="28" style="412" customWidth="1"/>
    <col min="769" max="769" width="15.28515625" style="412" customWidth="1"/>
    <col min="770" max="770" width="0" style="412" hidden="1" customWidth="1"/>
    <col min="771" max="771" width="7.28515625" style="412" customWidth="1"/>
    <col min="772" max="1020" width="9.140625" style="412"/>
    <col min="1021" max="1021" width="6.28515625" style="412" customWidth="1"/>
    <col min="1022" max="1022" width="76" style="412" customWidth="1"/>
    <col min="1023" max="1023" width="27.85546875" style="412" customWidth="1"/>
    <col min="1024" max="1024" width="28" style="412" customWidth="1"/>
    <col min="1025" max="1025" width="15.28515625" style="412" customWidth="1"/>
    <col min="1026" max="1026" width="0" style="412" hidden="1" customWidth="1"/>
    <col min="1027" max="1027" width="7.28515625" style="412" customWidth="1"/>
    <col min="1028" max="1276" width="9.140625" style="412"/>
    <col min="1277" max="1277" width="6.28515625" style="412" customWidth="1"/>
    <col min="1278" max="1278" width="76" style="412" customWidth="1"/>
    <col min="1279" max="1279" width="27.85546875" style="412" customWidth="1"/>
    <col min="1280" max="1280" width="28" style="412" customWidth="1"/>
    <col min="1281" max="1281" width="15.28515625" style="412" customWidth="1"/>
    <col min="1282" max="1282" width="0" style="412" hidden="1" customWidth="1"/>
    <col min="1283" max="1283" width="7.28515625" style="412" customWidth="1"/>
    <col min="1284" max="1532" width="9.140625" style="412"/>
    <col min="1533" max="1533" width="6.28515625" style="412" customWidth="1"/>
    <col min="1534" max="1534" width="76" style="412" customWidth="1"/>
    <col min="1535" max="1535" width="27.85546875" style="412" customWidth="1"/>
    <col min="1536" max="1536" width="28" style="412" customWidth="1"/>
    <col min="1537" max="1537" width="15.28515625" style="412" customWidth="1"/>
    <col min="1538" max="1538" width="0" style="412" hidden="1" customWidth="1"/>
    <col min="1539" max="1539" width="7.28515625" style="412" customWidth="1"/>
    <col min="1540" max="1788" width="9.140625" style="412"/>
    <col min="1789" max="1789" width="6.28515625" style="412" customWidth="1"/>
    <col min="1790" max="1790" width="76" style="412" customWidth="1"/>
    <col min="1791" max="1791" width="27.85546875" style="412" customWidth="1"/>
    <col min="1792" max="1792" width="28" style="412" customWidth="1"/>
    <col min="1793" max="1793" width="15.28515625" style="412" customWidth="1"/>
    <col min="1794" max="1794" width="0" style="412" hidden="1" customWidth="1"/>
    <col min="1795" max="1795" width="7.28515625" style="412" customWidth="1"/>
    <col min="1796" max="2044" width="9.140625" style="412"/>
    <col min="2045" max="2045" width="6.28515625" style="412" customWidth="1"/>
    <col min="2046" max="2046" width="76" style="412" customWidth="1"/>
    <col min="2047" max="2047" width="27.85546875" style="412" customWidth="1"/>
    <col min="2048" max="2048" width="28" style="412" customWidth="1"/>
    <col min="2049" max="2049" width="15.28515625" style="412" customWidth="1"/>
    <col min="2050" max="2050" width="0" style="412" hidden="1" customWidth="1"/>
    <col min="2051" max="2051" width="7.28515625" style="412" customWidth="1"/>
    <col min="2052" max="2300" width="9.140625" style="412"/>
    <col min="2301" max="2301" width="6.28515625" style="412" customWidth="1"/>
    <col min="2302" max="2302" width="76" style="412" customWidth="1"/>
    <col min="2303" max="2303" width="27.85546875" style="412" customWidth="1"/>
    <col min="2304" max="2304" width="28" style="412" customWidth="1"/>
    <col min="2305" max="2305" width="15.28515625" style="412" customWidth="1"/>
    <col min="2306" max="2306" width="0" style="412" hidden="1" customWidth="1"/>
    <col min="2307" max="2307" width="7.28515625" style="412" customWidth="1"/>
    <col min="2308" max="2556" width="9.140625" style="412"/>
    <col min="2557" max="2557" width="6.28515625" style="412" customWidth="1"/>
    <col min="2558" max="2558" width="76" style="412" customWidth="1"/>
    <col min="2559" max="2559" width="27.85546875" style="412" customWidth="1"/>
    <col min="2560" max="2560" width="28" style="412" customWidth="1"/>
    <col min="2561" max="2561" width="15.28515625" style="412" customWidth="1"/>
    <col min="2562" max="2562" width="0" style="412" hidden="1" customWidth="1"/>
    <col min="2563" max="2563" width="7.28515625" style="412" customWidth="1"/>
    <col min="2564" max="2812" width="9.140625" style="412"/>
    <col min="2813" max="2813" width="6.28515625" style="412" customWidth="1"/>
    <col min="2814" max="2814" width="76" style="412" customWidth="1"/>
    <col min="2815" max="2815" width="27.85546875" style="412" customWidth="1"/>
    <col min="2816" max="2816" width="28" style="412" customWidth="1"/>
    <col min="2817" max="2817" width="15.28515625" style="412" customWidth="1"/>
    <col min="2818" max="2818" width="0" style="412" hidden="1" customWidth="1"/>
    <col min="2819" max="2819" width="7.28515625" style="412" customWidth="1"/>
    <col min="2820" max="3068" width="9.140625" style="412"/>
    <col min="3069" max="3069" width="6.28515625" style="412" customWidth="1"/>
    <col min="3070" max="3070" width="76" style="412" customWidth="1"/>
    <col min="3071" max="3071" width="27.85546875" style="412" customWidth="1"/>
    <col min="3072" max="3072" width="28" style="412" customWidth="1"/>
    <col min="3073" max="3073" width="15.28515625" style="412" customWidth="1"/>
    <col min="3074" max="3074" width="0" style="412" hidden="1" customWidth="1"/>
    <col min="3075" max="3075" width="7.28515625" style="412" customWidth="1"/>
    <col min="3076" max="3324" width="9.140625" style="412"/>
    <col min="3325" max="3325" width="6.28515625" style="412" customWidth="1"/>
    <col min="3326" max="3326" width="76" style="412" customWidth="1"/>
    <col min="3327" max="3327" width="27.85546875" style="412" customWidth="1"/>
    <col min="3328" max="3328" width="28" style="412" customWidth="1"/>
    <col min="3329" max="3329" width="15.28515625" style="412" customWidth="1"/>
    <col min="3330" max="3330" width="0" style="412" hidden="1" customWidth="1"/>
    <col min="3331" max="3331" width="7.28515625" style="412" customWidth="1"/>
    <col min="3332" max="3580" width="9.140625" style="412"/>
    <col min="3581" max="3581" width="6.28515625" style="412" customWidth="1"/>
    <col min="3582" max="3582" width="76" style="412" customWidth="1"/>
    <col min="3583" max="3583" width="27.85546875" style="412" customWidth="1"/>
    <col min="3584" max="3584" width="28" style="412" customWidth="1"/>
    <col min="3585" max="3585" width="15.28515625" style="412" customWidth="1"/>
    <col min="3586" max="3586" width="0" style="412" hidden="1" customWidth="1"/>
    <col min="3587" max="3587" width="7.28515625" style="412" customWidth="1"/>
    <col min="3588" max="3836" width="9.140625" style="412"/>
    <col min="3837" max="3837" width="6.28515625" style="412" customWidth="1"/>
    <col min="3838" max="3838" width="76" style="412" customWidth="1"/>
    <col min="3839" max="3839" width="27.85546875" style="412" customWidth="1"/>
    <col min="3840" max="3840" width="28" style="412" customWidth="1"/>
    <col min="3841" max="3841" width="15.28515625" style="412" customWidth="1"/>
    <col min="3842" max="3842" width="0" style="412" hidden="1" customWidth="1"/>
    <col min="3843" max="3843" width="7.28515625" style="412" customWidth="1"/>
    <col min="3844" max="4092" width="9.140625" style="412"/>
    <col min="4093" max="4093" width="6.28515625" style="412" customWidth="1"/>
    <col min="4094" max="4094" width="76" style="412" customWidth="1"/>
    <col min="4095" max="4095" width="27.85546875" style="412" customWidth="1"/>
    <col min="4096" max="4096" width="28" style="412" customWidth="1"/>
    <col min="4097" max="4097" width="15.28515625" style="412" customWidth="1"/>
    <col min="4098" max="4098" width="0" style="412" hidden="1" customWidth="1"/>
    <col min="4099" max="4099" width="7.28515625" style="412" customWidth="1"/>
    <col min="4100" max="4348" width="9.140625" style="412"/>
    <col min="4349" max="4349" width="6.28515625" style="412" customWidth="1"/>
    <col min="4350" max="4350" width="76" style="412" customWidth="1"/>
    <col min="4351" max="4351" width="27.85546875" style="412" customWidth="1"/>
    <col min="4352" max="4352" width="28" style="412" customWidth="1"/>
    <col min="4353" max="4353" width="15.28515625" style="412" customWidth="1"/>
    <col min="4354" max="4354" width="0" style="412" hidden="1" customWidth="1"/>
    <col min="4355" max="4355" width="7.28515625" style="412" customWidth="1"/>
    <col min="4356" max="4604" width="9.140625" style="412"/>
    <col min="4605" max="4605" width="6.28515625" style="412" customWidth="1"/>
    <col min="4606" max="4606" width="76" style="412" customWidth="1"/>
    <col min="4607" max="4607" width="27.85546875" style="412" customWidth="1"/>
    <col min="4608" max="4608" width="28" style="412" customWidth="1"/>
    <col min="4609" max="4609" width="15.28515625" style="412" customWidth="1"/>
    <col min="4610" max="4610" width="0" style="412" hidden="1" customWidth="1"/>
    <col min="4611" max="4611" width="7.28515625" style="412" customWidth="1"/>
    <col min="4612" max="4860" width="9.140625" style="412"/>
    <col min="4861" max="4861" width="6.28515625" style="412" customWidth="1"/>
    <col min="4862" max="4862" width="76" style="412" customWidth="1"/>
    <col min="4863" max="4863" width="27.85546875" style="412" customWidth="1"/>
    <col min="4864" max="4864" width="28" style="412" customWidth="1"/>
    <col min="4865" max="4865" width="15.28515625" style="412" customWidth="1"/>
    <col min="4866" max="4866" width="0" style="412" hidden="1" customWidth="1"/>
    <col min="4867" max="4867" width="7.28515625" style="412" customWidth="1"/>
    <col min="4868" max="5116" width="9.140625" style="412"/>
    <col min="5117" max="5117" width="6.28515625" style="412" customWidth="1"/>
    <col min="5118" max="5118" width="76" style="412" customWidth="1"/>
    <col min="5119" max="5119" width="27.85546875" style="412" customWidth="1"/>
    <col min="5120" max="5120" width="28" style="412" customWidth="1"/>
    <col min="5121" max="5121" width="15.28515625" style="412" customWidth="1"/>
    <col min="5122" max="5122" width="0" style="412" hidden="1" customWidth="1"/>
    <col min="5123" max="5123" width="7.28515625" style="412" customWidth="1"/>
    <col min="5124" max="5372" width="9.140625" style="412"/>
    <col min="5373" max="5373" width="6.28515625" style="412" customWidth="1"/>
    <col min="5374" max="5374" width="76" style="412" customWidth="1"/>
    <col min="5375" max="5375" width="27.85546875" style="412" customWidth="1"/>
    <col min="5376" max="5376" width="28" style="412" customWidth="1"/>
    <col min="5377" max="5377" width="15.28515625" style="412" customWidth="1"/>
    <col min="5378" max="5378" width="0" style="412" hidden="1" customWidth="1"/>
    <col min="5379" max="5379" width="7.28515625" style="412" customWidth="1"/>
    <col min="5380" max="5628" width="9.140625" style="412"/>
    <col min="5629" max="5629" width="6.28515625" style="412" customWidth="1"/>
    <col min="5630" max="5630" width="76" style="412" customWidth="1"/>
    <col min="5631" max="5631" width="27.85546875" style="412" customWidth="1"/>
    <col min="5632" max="5632" width="28" style="412" customWidth="1"/>
    <col min="5633" max="5633" width="15.28515625" style="412" customWidth="1"/>
    <col min="5634" max="5634" width="0" style="412" hidden="1" customWidth="1"/>
    <col min="5635" max="5635" width="7.28515625" style="412" customWidth="1"/>
    <col min="5636" max="5884" width="9.140625" style="412"/>
    <col min="5885" max="5885" width="6.28515625" style="412" customWidth="1"/>
    <col min="5886" max="5886" width="76" style="412" customWidth="1"/>
    <col min="5887" max="5887" width="27.85546875" style="412" customWidth="1"/>
    <col min="5888" max="5888" width="28" style="412" customWidth="1"/>
    <col min="5889" max="5889" width="15.28515625" style="412" customWidth="1"/>
    <col min="5890" max="5890" width="0" style="412" hidden="1" customWidth="1"/>
    <col min="5891" max="5891" width="7.28515625" style="412" customWidth="1"/>
    <col min="5892" max="6140" width="9.140625" style="412"/>
    <col min="6141" max="6141" width="6.28515625" style="412" customWidth="1"/>
    <col min="6142" max="6142" width="76" style="412" customWidth="1"/>
    <col min="6143" max="6143" width="27.85546875" style="412" customWidth="1"/>
    <col min="6144" max="6144" width="28" style="412" customWidth="1"/>
    <col min="6145" max="6145" width="15.28515625" style="412" customWidth="1"/>
    <col min="6146" max="6146" width="0" style="412" hidden="1" customWidth="1"/>
    <col min="6147" max="6147" width="7.28515625" style="412" customWidth="1"/>
    <col min="6148" max="6396" width="9.140625" style="412"/>
    <col min="6397" max="6397" width="6.28515625" style="412" customWidth="1"/>
    <col min="6398" max="6398" width="76" style="412" customWidth="1"/>
    <col min="6399" max="6399" width="27.85546875" style="412" customWidth="1"/>
    <col min="6400" max="6400" width="28" style="412" customWidth="1"/>
    <col min="6401" max="6401" width="15.28515625" style="412" customWidth="1"/>
    <col min="6402" max="6402" width="0" style="412" hidden="1" customWidth="1"/>
    <col min="6403" max="6403" width="7.28515625" style="412" customWidth="1"/>
    <col min="6404" max="6652" width="9.140625" style="412"/>
    <col min="6653" max="6653" width="6.28515625" style="412" customWidth="1"/>
    <col min="6654" max="6654" width="76" style="412" customWidth="1"/>
    <col min="6655" max="6655" width="27.85546875" style="412" customWidth="1"/>
    <col min="6656" max="6656" width="28" style="412" customWidth="1"/>
    <col min="6657" max="6657" width="15.28515625" style="412" customWidth="1"/>
    <col min="6658" max="6658" width="0" style="412" hidden="1" customWidth="1"/>
    <col min="6659" max="6659" width="7.28515625" style="412" customWidth="1"/>
    <col min="6660" max="6908" width="9.140625" style="412"/>
    <col min="6909" max="6909" width="6.28515625" style="412" customWidth="1"/>
    <col min="6910" max="6910" width="76" style="412" customWidth="1"/>
    <col min="6911" max="6911" width="27.85546875" style="412" customWidth="1"/>
    <col min="6912" max="6912" width="28" style="412" customWidth="1"/>
    <col min="6913" max="6913" width="15.28515625" style="412" customWidth="1"/>
    <col min="6914" max="6914" width="0" style="412" hidden="1" customWidth="1"/>
    <col min="6915" max="6915" width="7.28515625" style="412" customWidth="1"/>
    <col min="6916" max="7164" width="9.140625" style="412"/>
    <col min="7165" max="7165" width="6.28515625" style="412" customWidth="1"/>
    <col min="7166" max="7166" width="76" style="412" customWidth="1"/>
    <col min="7167" max="7167" width="27.85546875" style="412" customWidth="1"/>
    <col min="7168" max="7168" width="28" style="412" customWidth="1"/>
    <col min="7169" max="7169" width="15.28515625" style="412" customWidth="1"/>
    <col min="7170" max="7170" width="0" style="412" hidden="1" customWidth="1"/>
    <col min="7171" max="7171" width="7.28515625" style="412" customWidth="1"/>
    <col min="7172" max="7420" width="9.140625" style="412"/>
    <col min="7421" max="7421" width="6.28515625" style="412" customWidth="1"/>
    <col min="7422" max="7422" width="76" style="412" customWidth="1"/>
    <col min="7423" max="7423" width="27.85546875" style="412" customWidth="1"/>
    <col min="7424" max="7424" width="28" style="412" customWidth="1"/>
    <col min="7425" max="7425" width="15.28515625" style="412" customWidth="1"/>
    <col min="7426" max="7426" width="0" style="412" hidden="1" customWidth="1"/>
    <col min="7427" max="7427" width="7.28515625" style="412" customWidth="1"/>
    <col min="7428" max="7676" width="9.140625" style="412"/>
    <col min="7677" max="7677" width="6.28515625" style="412" customWidth="1"/>
    <col min="7678" max="7678" width="76" style="412" customWidth="1"/>
    <col min="7679" max="7679" width="27.85546875" style="412" customWidth="1"/>
    <col min="7680" max="7680" width="28" style="412" customWidth="1"/>
    <col min="7681" max="7681" width="15.28515625" style="412" customWidth="1"/>
    <col min="7682" max="7682" width="0" style="412" hidden="1" customWidth="1"/>
    <col min="7683" max="7683" width="7.28515625" style="412" customWidth="1"/>
    <col min="7684" max="7932" width="9.140625" style="412"/>
    <col min="7933" max="7933" width="6.28515625" style="412" customWidth="1"/>
    <col min="7934" max="7934" width="76" style="412" customWidth="1"/>
    <col min="7935" max="7935" width="27.85546875" style="412" customWidth="1"/>
    <col min="7936" max="7936" width="28" style="412" customWidth="1"/>
    <col min="7937" max="7937" width="15.28515625" style="412" customWidth="1"/>
    <col min="7938" max="7938" width="0" style="412" hidden="1" customWidth="1"/>
    <col min="7939" max="7939" width="7.28515625" style="412" customWidth="1"/>
    <col min="7940" max="8188" width="9.140625" style="412"/>
    <col min="8189" max="8189" width="6.28515625" style="412" customWidth="1"/>
    <col min="8190" max="8190" width="76" style="412" customWidth="1"/>
    <col min="8191" max="8191" width="27.85546875" style="412" customWidth="1"/>
    <col min="8192" max="8192" width="28" style="412" customWidth="1"/>
    <col min="8193" max="8193" width="15.28515625" style="412" customWidth="1"/>
    <col min="8194" max="8194" width="0" style="412" hidden="1" customWidth="1"/>
    <col min="8195" max="8195" width="7.28515625" style="412" customWidth="1"/>
    <col min="8196" max="8444" width="9.140625" style="412"/>
    <col min="8445" max="8445" width="6.28515625" style="412" customWidth="1"/>
    <col min="8446" max="8446" width="76" style="412" customWidth="1"/>
    <col min="8447" max="8447" width="27.85546875" style="412" customWidth="1"/>
    <col min="8448" max="8448" width="28" style="412" customWidth="1"/>
    <col min="8449" max="8449" width="15.28515625" style="412" customWidth="1"/>
    <col min="8450" max="8450" width="0" style="412" hidden="1" customWidth="1"/>
    <col min="8451" max="8451" width="7.28515625" style="412" customWidth="1"/>
    <col min="8452" max="8700" width="9.140625" style="412"/>
    <col min="8701" max="8701" width="6.28515625" style="412" customWidth="1"/>
    <col min="8702" max="8702" width="76" style="412" customWidth="1"/>
    <col min="8703" max="8703" width="27.85546875" style="412" customWidth="1"/>
    <col min="8704" max="8704" width="28" style="412" customWidth="1"/>
    <col min="8705" max="8705" width="15.28515625" style="412" customWidth="1"/>
    <col min="8706" max="8706" width="0" style="412" hidden="1" customWidth="1"/>
    <col min="8707" max="8707" width="7.28515625" style="412" customWidth="1"/>
    <col min="8708" max="8956" width="9.140625" style="412"/>
    <col min="8957" max="8957" width="6.28515625" style="412" customWidth="1"/>
    <col min="8958" max="8958" width="76" style="412" customWidth="1"/>
    <col min="8959" max="8959" width="27.85546875" style="412" customWidth="1"/>
    <col min="8960" max="8960" width="28" style="412" customWidth="1"/>
    <col min="8961" max="8961" width="15.28515625" style="412" customWidth="1"/>
    <col min="8962" max="8962" width="0" style="412" hidden="1" customWidth="1"/>
    <col min="8963" max="8963" width="7.28515625" style="412" customWidth="1"/>
    <col min="8964" max="9212" width="9.140625" style="412"/>
    <col min="9213" max="9213" width="6.28515625" style="412" customWidth="1"/>
    <col min="9214" max="9214" width="76" style="412" customWidth="1"/>
    <col min="9215" max="9215" width="27.85546875" style="412" customWidth="1"/>
    <col min="9216" max="9216" width="28" style="412" customWidth="1"/>
    <col min="9217" max="9217" width="15.28515625" style="412" customWidth="1"/>
    <col min="9218" max="9218" width="0" style="412" hidden="1" customWidth="1"/>
    <col min="9219" max="9219" width="7.28515625" style="412" customWidth="1"/>
    <col min="9220" max="9468" width="9.140625" style="412"/>
    <col min="9469" max="9469" width="6.28515625" style="412" customWidth="1"/>
    <col min="9470" max="9470" width="76" style="412" customWidth="1"/>
    <col min="9471" max="9471" width="27.85546875" style="412" customWidth="1"/>
    <col min="9472" max="9472" width="28" style="412" customWidth="1"/>
    <col min="9473" max="9473" width="15.28515625" style="412" customWidth="1"/>
    <col min="9474" max="9474" width="0" style="412" hidden="1" customWidth="1"/>
    <col min="9475" max="9475" width="7.28515625" style="412" customWidth="1"/>
    <col min="9476" max="9724" width="9.140625" style="412"/>
    <col min="9725" max="9725" width="6.28515625" style="412" customWidth="1"/>
    <col min="9726" max="9726" width="76" style="412" customWidth="1"/>
    <col min="9727" max="9727" width="27.85546875" style="412" customWidth="1"/>
    <col min="9728" max="9728" width="28" style="412" customWidth="1"/>
    <col min="9729" max="9729" width="15.28515625" style="412" customWidth="1"/>
    <col min="9730" max="9730" width="0" style="412" hidden="1" customWidth="1"/>
    <col min="9731" max="9731" width="7.28515625" style="412" customWidth="1"/>
    <col min="9732" max="9980" width="9.140625" style="412"/>
    <col min="9981" max="9981" width="6.28515625" style="412" customWidth="1"/>
    <col min="9982" max="9982" width="76" style="412" customWidth="1"/>
    <col min="9983" max="9983" width="27.85546875" style="412" customWidth="1"/>
    <col min="9984" max="9984" width="28" style="412" customWidth="1"/>
    <col min="9985" max="9985" width="15.28515625" style="412" customWidth="1"/>
    <col min="9986" max="9986" width="0" style="412" hidden="1" customWidth="1"/>
    <col min="9987" max="9987" width="7.28515625" style="412" customWidth="1"/>
    <col min="9988" max="10236" width="9.140625" style="412"/>
    <col min="10237" max="10237" width="6.28515625" style="412" customWidth="1"/>
    <col min="10238" max="10238" width="76" style="412" customWidth="1"/>
    <col min="10239" max="10239" width="27.85546875" style="412" customWidth="1"/>
    <col min="10240" max="10240" width="28" style="412" customWidth="1"/>
    <col min="10241" max="10241" width="15.28515625" style="412" customWidth="1"/>
    <col min="10242" max="10242" width="0" style="412" hidden="1" customWidth="1"/>
    <col min="10243" max="10243" width="7.28515625" style="412" customWidth="1"/>
    <col min="10244" max="10492" width="9.140625" style="412"/>
    <col min="10493" max="10493" width="6.28515625" style="412" customWidth="1"/>
    <col min="10494" max="10494" width="76" style="412" customWidth="1"/>
    <col min="10495" max="10495" width="27.85546875" style="412" customWidth="1"/>
    <col min="10496" max="10496" width="28" style="412" customWidth="1"/>
    <col min="10497" max="10497" width="15.28515625" style="412" customWidth="1"/>
    <col min="10498" max="10498" width="0" style="412" hidden="1" customWidth="1"/>
    <col min="10499" max="10499" width="7.28515625" style="412" customWidth="1"/>
    <col min="10500" max="10748" width="9.140625" style="412"/>
    <col min="10749" max="10749" width="6.28515625" style="412" customWidth="1"/>
    <col min="10750" max="10750" width="76" style="412" customWidth="1"/>
    <col min="10751" max="10751" width="27.85546875" style="412" customWidth="1"/>
    <col min="10752" max="10752" width="28" style="412" customWidth="1"/>
    <col min="10753" max="10753" width="15.28515625" style="412" customWidth="1"/>
    <col min="10754" max="10754" width="0" style="412" hidden="1" customWidth="1"/>
    <col min="10755" max="10755" width="7.28515625" style="412" customWidth="1"/>
    <col min="10756" max="11004" width="9.140625" style="412"/>
    <col min="11005" max="11005" width="6.28515625" style="412" customWidth="1"/>
    <col min="11006" max="11006" width="76" style="412" customWidth="1"/>
    <col min="11007" max="11007" width="27.85546875" style="412" customWidth="1"/>
    <col min="11008" max="11008" width="28" style="412" customWidth="1"/>
    <col min="11009" max="11009" width="15.28515625" style="412" customWidth="1"/>
    <col min="11010" max="11010" width="0" style="412" hidden="1" customWidth="1"/>
    <col min="11011" max="11011" width="7.28515625" style="412" customWidth="1"/>
    <col min="11012" max="11260" width="9.140625" style="412"/>
    <col min="11261" max="11261" width="6.28515625" style="412" customWidth="1"/>
    <col min="11262" max="11262" width="76" style="412" customWidth="1"/>
    <col min="11263" max="11263" width="27.85546875" style="412" customWidth="1"/>
    <col min="11264" max="11264" width="28" style="412" customWidth="1"/>
    <col min="11265" max="11265" width="15.28515625" style="412" customWidth="1"/>
    <col min="11266" max="11266" width="0" style="412" hidden="1" customWidth="1"/>
    <col min="11267" max="11267" width="7.28515625" style="412" customWidth="1"/>
    <col min="11268" max="11516" width="9.140625" style="412"/>
    <col min="11517" max="11517" width="6.28515625" style="412" customWidth="1"/>
    <col min="11518" max="11518" width="76" style="412" customWidth="1"/>
    <col min="11519" max="11519" width="27.85546875" style="412" customWidth="1"/>
    <col min="11520" max="11520" width="28" style="412" customWidth="1"/>
    <col min="11521" max="11521" width="15.28515625" style="412" customWidth="1"/>
    <col min="11522" max="11522" width="0" style="412" hidden="1" customWidth="1"/>
    <col min="11523" max="11523" width="7.28515625" style="412" customWidth="1"/>
    <col min="11524" max="11772" width="9.140625" style="412"/>
    <col min="11773" max="11773" width="6.28515625" style="412" customWidth="1"/>
    <col min="11774" max="11774" width="76" style="412" customWidth="1"/>
    <col min="11775" max="11775" width="27.85546875" style="412" customWidth="1"/>
    <col min="11776" max="11776" width="28" style="412" customWidth="1"/>
    <col min="11777" max="11777" width="15.28515625" style="412" customWidth="1"/>
    <col min="11778" max="11778" width="0" style="412" hidden="1" customWidth="1"/>
    <col min="11779" max="11779" width="7.28515625" style="412" customWidth="1"/>
    <col min="11780" max="12028" width="9.140625" style="412"/>
    <col min="12029" max="12029" width="6.28515625" style="412" customWidth="1"/>
    <col min="12030" max="12030" width="76" style="412" customWidth="1"/>
    <col min="12031" max="12031" width="27.85546875" style="412" customWidth="1"/>
    <col min="12032" max="12032" width="28" style="412" customWidth="1"/>
    <col min="12033" max="12033" width="15.28515625" style="412" customWidth="1"/>
    <col min="12034" max="12034" width="0" style="412" hidden="1" customWidth="1"/>
    <col min="12035" max="12035" width="7.28515625" style="412" customWidth="1"/>
    <col min="12036" max="12284" width="9.140625" style="412"/>
    <col min="12285" max="12285" width="6.28515625" style="412" customWidth="1"/>
    <col min="12286" max="12286" width="76" style="412" customWidth="1"/>
    <col min="12287" max="12287" width="27.85546875" style="412" customWidth="1"/>
    <col min="12288" max="12288" width="28" style="412" customWidth="1"/>
    <col min="12289" max="12289" width="15.28515625" style="412" customWidth="1"/>
    <col min="12290" max="12290" width="0" style="412" hidden="1" customWidth="1"/>
    <col min="12291" max="12291" width="7.28515625" style="412" customWidth="1"/>
    <col min="12292" max="12540" width="9.140625" style="412"/>
    <col min="12541" max="12541" width="6.28515625" style="412" customWidth="1"/>
    <col min="12542" max="12542" width="76" style="412" customWidth="1"/>
    <col min="12543" max="12543" width="27.85546875" style="412" customWidth="1"/>
    <col min="12544" max="12544" width="28" style="412" customWidth="1"/>
    <col min="12545" max="12545" width="15.28515625" style="412" customWidth="1"/>
    <col min="12546" max="12546" width="0" style="412" hidden="1" customWidth="1"/>
    <col min="12547" max="12547" width="7.28515625" style="412" customWidth="1"/>
    <col min="12548" max="12796" width="9.140625" style="412"/>
    <col min="12797" max="12797" width="6.28515625" style="412" customWidth="1"/>
    <col min="12798" max="12798" width="76" style="412" customWidth="1"/>
    <col min="12799" max="12799" width="27.85546875" style="412" customWidth="1"/>
    <col min="12800" max="12800" width="28" style="412" customWidth="1"/>
    <col min="12801" max="12801" width="15.28515625" style="412" customWidth="1"/>
    <col min="12802" max="12802" width="0" style="412" hidden="1" customWidth="1"/>
    <col min="12803" max="12803" width="7.28515625" style="412" customWidth="1"/>
    <col min="12804" max="13052" width="9.140625" style="412"/>
    <col min="13053" max="13053" width="6.28515625" style="412" customWidth="1"/>
    <col min="13054" max="13054" width="76" style="412" customWidth="1"/>
    <col min="13055" max="13055" width="27.85546875" style="412" customWidth="1"/>
    <col min="13056" max="13056" width="28" style="412" customWidth="1"/>
    <col min="13057" max="13057" width="15.28515625" style="412" customWidth="1"/>
    <col min="13058" max="13058" width="0" style="412" hidden="1" customWidth="1"/>
    <col min="13059" max="13059" width="7.28515625" style="412" customWidth="1"/>
    <col min="13060" max="13308" width="9.140625" style="412"/>
    <col min="13309" max="13309" width="6.28515625" style="412" customWidth="1"/>
    <col min="13310" max="13310" width="76" style="412" customWidth="1"/>
    <col min="13311" max="13311" width="27.85546875" style="412" customWidth="1"/>
    <col min="13312" max="13312" width="28" style="412" customWidth="1"/>
    <col min="13313" max="13313" width="15.28515625" style="412" customWidth="1"/>
    <col min="13314" max="13314" width="0" style="412" hidden="1" customWidth="1"/>
    <col min="13315" max="13315" width="7.28515625" style="412" customWidth="1"/>
    <col min="13316" max="13564" width="9.140625" style="412"/>
    <col min="13565" max="13565" width="6.28515625" style="412" customWidth="1"/>
    <col min="13566" max="13566" width="76" style="412" customWidth="1"/>
    <col min="13567" max="13567" width="27.85546875" style="412" customWidth="1"/>
    <col min="13568" max="13568" width="28" style="412" customWidth="1"/>
    <col min="13569" max="13569" width="15.28515625" style="412" customWidth="1"/>
    <col min="13570" max="13570" width="0" style="412" hidden="1" customWidth="1"/>
    <col min="13571" max="13571" width="7.28515625" style="412" customWidth="1"/>
    <col min="13572" max="13820" width="9.140625" style="412"/>
    <col min="13821" max="13821" width="6.28515625" style="412" customWidth="1"/>
    <col min="13822" max="13822" width="76" style="412" customWidth="1"/>
    <col min="13823" max="13823" width="27.85546875" style="412" customWidth="1"/>
    <col min="13824" max="13824" width="28" style="412" customWidth="1"/>
    <col min="13825" max="13825" width="15.28515625" style="412" customWidth="1"/>
    <col min="13826" max="13826" width="0" style="412" hidden="1" customWidth="1"/>
    <col min="13827" max="13827" width="7.28515625" style="412" customWidth="1"/>
    <col min="13828" max="14076" width="9.140625" style="412"/>
    <col min="14077" max="14077" width="6.28515625" style="412" customWidth="1"/>
    <col min="14078" max="14078" width="76" style="412" customWidth="1"/>
    <col min="14079" max="14079" width="27.85546875" style="412" customWidth="1"/>
    <col min="14080" max="14080" width="28" style="412" customWidth="1"/>
    <col min="14081" max="14081" width="15.28515625" style="412" customWidth="1"/>
    <col min="14082" max="14082" width="0" style="412" hidden="1" customWidth="1"/>
    <col min="14083" max="14083" width="7.28515625" style="412" customWidth="1"/>
    <col min="14084" max="14332" width="9.140625" style="412"/>
    <col min="14333" max="14333" width="6.28515625" style="412" customWidth="1"/>
    <col min="14334" max="14334" width="76" style="412" customWidth="1"/>
    <col min="14335" max="14335" width="27.85546875" style="412" customWidth="1"/>
    <col min="14336" max="14336" width="28" style="412" customWidth="1"/>
    <col min="14337" max="14337" width="15.28515625" style="412" customWidth="1"/>
    <col min="14338" max="14338" width="0" style="412" hidden="1" customWidth="1"/>
    <col min="14339" max="14339" width="7.28515625" style="412" customWidth="1"/>
    <col min="14340" max="14588" width="9.140625" style="412"/>
    <col min="14589" max="14589" width="6.28515625" style="412" customWidth="1"/>
    <col min="14590" max="14590" width="76" style="412" customWidth="1"/>
    <col min="14591" max="14591" width="27.85546875" style="412" customWidth="1"/>
    <col min="14592" max="14592" width="28" style="412" customWidth="1"/>
    <col min="14593" max="14593" width="15.28515625" style="412" customWidth="1"/>
    <col min="14594" max="14594" width="0" style="412" hidden="1" customWidth="1"/>
    <col min="14595" max="14595" width="7.28515625" style="412" customWidth="1"/>
    <col min="14596" max="14844" width="9.140625" style="412"/>
    <col min="14845" max="14845" width="6.28515625" style="412" customWidth="1"/>
    <col min="14846" max="14846" width="76" style="412" customWidth="1"/>
    <col min="14847" max="14847" width="27.85546875" style="412" customWidth="1"/>
    <col min="14848" max="14848" width="28" style="412" customWidth="1"/>
    <col min="14849" max="14849" width="15.28515625" style="412" customWidth="1"/>
    <col min="14850" max="14850" width="0" style="412" hidden="1" customWidth="1"/>
    <col min="14851" max="14851" width="7.28515625" style="412" customWidth="1"/>
    <col min="14852" max="15100" width="9.140625" style="412"/>
    <col min="15101" max="15101" width="6.28515625" style="412" customWidth="1"/>
    <col min="15102" max="15102" width="76" style="412" customWidth="1"/>
    <col min="15103" max="15103" width="27.85546875" style="412" customWidth="1"/>
    <col min="15104" max="15104" width="28" style="412" customWidth="1"/>
    <col min="15105" max="15105" width="15.28515625" style="412" customWidth="1"/>
    <col min="15106" max="15106" width="0" style="412" hidden="1" customWidth="1"/>
    <col min="15107" max="15107" width="7.28515625" style="412" customWidth="1"/>
    <col min="15108" max="15356" width="9.140625" style="412"/>
    <col min="15357" max="15357" width="6.28515625" style="412" customWidth="1"/>
    <col min="15358" max="15358" width="76" style="412" customWidth="1"/>
    <col min="15359" max="15359" width="27.85546875" style="412" customWidth="1"/>
    <col min="15360" max="15360" width="28" style="412" customWidth="1"/>
    <col min="15361" max="15361" width="15.28515625" style="412" customWidth="1"/>
    <col min="15362" max="15362" width="0" style="412" hidden="1" customWidth="1"/>
    <col min="15363" max="15363" width="7.28515625" style="412" customWidth="1"/>
    <col min="15364" max="15612" width="9.140625" style="412"/>
    <col min="15613" max="15613" width="6.28515625" style="412" customWidth="1"/>
    <col min="15614" max="15614" width="76" style="412" customWidth="1"/>
    <col min="15615" max="15615" width="27.85546875" style="412" customWidth="1"/>
    <col min="15616" max="15616" width="28" style="412" customWidth="1"/>
    <col min="15617" max="15617" width="15.28515625" style="412" customWidth="1"/>
    <col min="15618" max="15618" width="0" style="412" hidden="1" customWidth="1"/>
    <col min="15619" max="15619" width="7.28515625" style="412" customWidth="1"/>
    <col min="15620" max="15868" width="9.140625" style="412"/>
    <col min="15869" max="15869" width="6.28515625" style="412" customWidth="1"/>
    <col min="15870" max="15870" width="76" style="412" customWidth="1"/>
    <col min="15871" max="15871" width="27.85546875" style="412" customWidth="1"/>
    <col min="15872" max="15872" width="28" style="412" customWidth="1"/>
    <col min="15873" max="15873" width="15.28515625" style="412" customWidth="1"/>
    <col min="15874" max="15874" width="0" style="412" hidden="1" customWidth="1"/>
    <col min="15875" max="15875" width="7.28515625" style="412" customWidth="1"/>
    <col min="15876" max="16124" width="9.140625" style="412"/>
    <col min="16125" max="16125" width="6.28515625" style="412" customWidth="1"/>
    <col min="16126" max="16126" width="76" style="412" customWidth="1"/>
    <col min="16127" max="16127" width="27.85546875" style="412" customWidth="1"/>
    <col min="16128" max="16128" width="28" style="412" customWidth="1"/>
    <col min="16129" max="16129" width="15.28515625" style="412" customWidth="1"/>
    <col min="16130" max="16130" width="0" style="412" hidden="1" customWidth="1"/>
    <col min="16131" max="16131" width="7.28515625" style="412" customWidth="1"/>
    <col min="16132" max="16384" width="9.140625" style="412"/>
  </cols>
  <sheetData>
    <row r="3" spans="1:6" s="415" customFormat="1" x14ac:dyDescent="0.25">
      <c r="A3" s="1129" t="s">
        <v>4584</v>
      </c>
      <c r="B3" s="1129"/>
      <c r="C3" s="1130" t="s">
        <v>4586</v>
      </c>
      <c r="D3" s="1130"/>
      <c r="E3" s="1130"/>
      <c r="F3" s="1130"/>
    </row>
    <row r="4" spans="1:6" s="415" customFormat="1" x14ac:dyDescent="0.25">
      <c r="A4" s="1129" t="s">
        <v>4585</v>
      </c>
      <c r="B4" s="1129"/>
      <c r="C4" s="1130" t="s">
        <v>4587</v>
      </c>
      <c r="D4" s="1130"/>
      <c r="E4" s="1130"/>
      <c r="F4" s="1130"/>
    </row>
    <row r="5" spans="1:6" s="415" customFormat="1" x14ac:dyDescent="0.25">
      <c r="C5" s="958"/>
      <c r="D5" s="958"/>
      <c r="E5" s="416"/>
      <c r="F5" s="646"/>
    </row>
    <row r="6" spans="1:6" s="415" customFormat="1" x14ac:dyDescent="0.25">
      <c r="C6" s="958"/>
      <c r="D6" s="958"/>
      <c r="E6" s="416"/>
      <c r="F6" s="646"/>
    </row>
    <row r="7" spans="1:6" x14ac:dyDescent="0.25">
      <c r="A7" s="1129" t="s">
        <v>4588</v>
      </c>
      <c r="B7" s="1129"/>
      <c r="C7" s="1129"/>
      <c r="D7" s="1129"/>
      <c r="E7" s="1129"/>
      <c r="F7" s="1129"/>
    </row>
    <row r="8" spans="1:6" x14ac:dyDescent="0.25">
      <c r="A8" s="1131" t="s">
        <v>5688</v>
      </c>
      <c r="B8" s="1131"/>
      <c r="C8" s="1131"/>
      <c r="D8" s="1131"/>
      <c r="E8" s="1131"/>
      <c r="F8" s="1131"/>
    </row>
    <row r="9" spans="1:6" x14ac:dyDescent="0.25">
      <c r="A9" s="1129" t="s">
        <v>4589</v>
      </c>
      <c r="B9" s="1129"/>
      <c r="C9" s="1129"/>
      <c r="D9" s="1129"/>
      <c r="E9" s="1129"/>
      <c r="F9" s="1129"/>
    </row>
    <row r="10" spans="1:6" s="415" customFormat="1" ht="24" customHeight="1" x14ac:dyDescent="0.25">
      <c r="A10" s="1125" t="s">
        <v>2</v>
      </c>
      <c r="B10" s="1125" t="s">
        <v>4590</v>
      </c>
      <c r="C10" s="1132" t="s">
        <v>4430</v>
      </c>
      <c r="D10" s="1133"/>
      <c r="E10" s="1134"/>
      <c r="F10" s="1125" t="s">
        <v>576</v>
      </c>
    </row>
    <row r="11" spans="1:6" s="415" customFormat="1" ht="21" customHeight="1" x14ac:dyDescent="0.25">
      <c r="A11" s="1135"/>
      <c r="B11" s="1135"/>
      <c r="C11" s="1125" t="s">
        <v>5402</v>
      </c>
      <c r="D11" s="1125" t="s">
        <v>5414</v>
      </c>
      <c r="E11" s="1127" t="s">
        <v>5351</v>
      </c>
      <c r="F11" s="1135"/>
    </row>
    <row r="12" spans="1:6" s="415" customFormat="1" ht="51.75" customHeight="1" x14ac:dyDescent="0.25">
      <c r="A12" s="1126"/>
      <c r="B12" s="1126"/>
      <c r="C12" s="1126" t="s">
        <v>4567</v>
      </c>
      <c r="D12" s="1126"/>
      <c r="E12" s="1128"/>
      <c r="F12" s="1126"/>
    </row>
    <row r="13" spans="1:6" s="415" customFormat="1" ht="24.75" customHeight="1" x14ac:dyDescent="0.25">
      <c r="A13" s="1132" t="s">
        <v>4591</v>
      </c>
      <c r="B13" s="1133"/>
      <c r="C13" s="1133"/>
      <c r="D13" s="1133"/>
      <c r="E13" s="1133"/>
      <c r="F13" s="1134"/>
    </row>
    <row r="14" spans="1:6" ht="21" customHeight="1" x14ac:dyDescent="0.25">
      <c r="A14" s="417">
        <f>IF(B14&lt;&gt;"",COUNTA($B$10:B13),"")</f>
        <v>1</v>
      </c>
      <c r="B14" s="418" t="s">
        <v>8</v>
      </c>
      <c r="C14" s="419">
        <f>KSK!C11</f>
        <v>37500</v>
      </c>
      <c r="D14" s="419">
        <f>KSK!D11</f>
        <v>0</v>
      </c>
      <c r="E14" s="419">
        <f>KSK!E11</f>
        <v>0</v>
      </c>
      <c r="F14" s="647"/>
    </row>
    <row r="15" spans="1:6" ht="21" customHeight="1" x14ac:dyDescent="0.25">
      <c r="A15" s="417">
        <f>A14+1</f>
        <v>2</v>
      </c>
      <c r="B15" s="418" t="s">
        <v>9</v>
      </c>
      <c r="C15" s="419">
        <f>KSK!C12</f>
        <v>0</v>
      </c>
      <c r="D15" s="419">
        <f>KSK!D12</f>
        <v>37500</v>
      </c>
      <c r="E15" s="419">
        <f>KSK!E12</f>
        <v>0</v>
      </c>
      <c r="F15" s="647"/>
    </row>
    <row r="16" spans="1:6" ht="21" customHeight="1" x14ac:dyDescent="0.25">
      <c r="A16" s="417">
        <f t="shared" ref="A16:A30" si="0">A15+1</f>
        <v>3</v>
      </c>
      <c r="B16" s="418" t="s">
        <v>10</v>
      </c>
      <c r="C16" s="419">
        <f>KSK!C13</f>
        <v>0</v>
      </c>
      <c r="D16" s="419">
        <f>KSK!D13</f>
        <v>0</v>
      </c>
      <c r="E16" s="419">
        <f>KSK!E13</f>
        <v>90000</v>
      </c>
      <c r="F16" s="647"/>
    </row>
    <row r="17" spans="1:6" ht="21" customHeight="1" x14ac:dyDescent="0.25">
      <c r="A17" s="417">
        <f t="shared" si="0"/>
        <v>4</v>
      </c>
      <c r="B17" s="418" t="s">
        <v>11</v>
      </c>
      <c r="C17" s="419">
        <f>KSK!C14</f>
        <v>0</v>
      </c>
      <c r="D17" s="419">
        <f>KSK!D14</f>
        <v>0</v>
      </c>
      <c r="E17" s="419">
        <f>KSK!E14</f>
        <v>60000</v>
      </c>
      <c r="F17" s="647"/>
    </row>
    <row r="18" spans="1:6" ht="21" customHeight="1" x14ac:dyDescent="0.25">
      <c r="A18" s="417">
        <f t="shared" si="0"/>
        <v>5</v>
      </c>
      <c r="B18" s="418" t="s">
        <v>5416</v>
      </c>
      <c r="C18" s="419">
        <f>KSK!C15</f>
        <v>0</v>
      </c>
      <c r="D18" s="419">
        <f>KSK!D15</f>
        <v>0</v>
      </c>
      <c r="E18" s="419">
        <f>KSK!E15</f>
        <v>200000</v>
      </c>
      <c r="F18" s="647"/>
    </row>
    <row r="19" spans="1:6" ht="21" customHeight="1" x14ac:dyDescent="0.25">
      <c r="A19" s="417">
        <f t="shared" si="0"/>
        <v>6</v>
      </c>
      <c r="B19" s="418" t="s">
        <v>5687</v>
      </c>
      <c r="C19" s="419">
        <f>KSK!C16</f>
        <v>0</v>
      </c>
      <c r="D19" s="419">
        <f>KSK!D16</f>
        <v>0</v>
      </c>
      <c r="E19" s="419">
        <f>KSK!E16</f>
        <v>150000</v>
      </c>
      <c r="F19" s="647"/>
    </row>
    <row r="20" spans="1:6" ht="21" customHeight="1" x14ac:dyDescent="0.25">
      <c r="A20" s="417">
        <f t="shared" si="0"/>
        <v>7</v>
      </c>
      <c r="B20" s="418" t="s">
        <v>12</v>
      </c>
      <c r="C20" s="419">
        <f>KSK!C17</f>
        <v>0</v>
      </c>
      <c r="D20" s="419">
        <f>KSK!D17</f>
        <v>0</v>
      </c>
      <c r="E20" s="419">
        <f>KSK!E17</f>
        <v>150000</v>
      </c>
      <c r="F20" s="647"/>
    </row>
    <row r="21" spans="1:6" ht="21" customHeight="1" x14ac:dyDescent="0.25">
      <c r="A21" s="417">
        <f t="shared" si="0"/>
        <v>8</v>
      </c>
      <c r="B21" s="418" t="s">
        <v>13</v>
      </c>
      <c r="C21" s="419">
        <f>KSK!C18</f>
        <v>0</v>
      </c>
      <c r="D21" s="419">
        <f>KSK!D18</f>
        <v>0</v>
      </c>
      <c r="E21" s="419">
        <f>KSK!E18</f>
        <v>150000</v>
      </c>
      <c r="F21" s="647"/>
    </row>
    <row r="22" spans="1:6" ht="21" customHeight="1" x14ac:dyDescent="0.25">
      <c r="A22" s="417">
        <f t="shared" si="0"/>
        <v>9</v>
      </c>
      <c r="B22" s="418" t="s">
        <v>14</v>
      </c>
      <c r="C22" s="419">
        <f>KSK!C19</f>
        <v>0</v>
      </c>
      <c r="D22" s="419">
        <f>KSK!D19</f>
        <v>0</v>
      </c>
      <c r="E22" s="419">
        <f>KSK!E19</f>
        <v>150000</v>
      </c>
      <c r="F22" s="647"/>
    </row>
    <row r="23" spans="1:6" ht="21" customHeight="1" x14ac:dyDescent="0.25">
      <c r="A23" s="417">
        <f t="shared" si="0"/>
        <v>10</v>
      </c>
      <c r="B23" s="418" t="s">
        <v>5122</v>
      </c>
      <c r="C23" s="419">
        <f>KSK!C20</f>
        <v>0</v>
      </c>
      <c r="D23" s="419">
        <f>KSK!D20</f>
        <v>0</v>
      </c>
      <c r="E23" s="419">
        <f>KSK!E20</f>
        <v>150000</v>
      </c>
      <c r="F23" s="647"/>
    </row>
    <row r="24" spans="1:6" ht="21" customHeight="1" x14ac:dyDescent="0.25">
      <c r="A24" s="417">
        <f t="shared" si="0"/>
        <v>11</v>
      </c>
      <c r="B24" s="418" t="s">
        <v>5183</v>
      </c>
      <c r="C24" s="419">
        <f>KSK!C21</f>
        <v>0</v>
      </c>
      <c r="D24" s="419">
        <f>KSK!D21</f>
        <v>0</v>
      </c>
      <c r="E24" s="419">
        <f>KSK!E21</f>
        <v>150000</v>
      </c>
      <c r="F24" s="647"/>
    </row>
    <row r="25" spans="1:6" ht="21" customHeight="1" x14ac:dyDescent="0.25">
      <c r="A25" s="417">
        <f t="shared" si="0"/>
        <v>12</v>
      </c>
      <c r="B25" s="418" t="s">
        <v>15</v>
      </c>
      <c r="C25" s="419">
        <f>KSK!C22</f>
        <v>0</v>
      </c>
      <c r="D25" s="419">
        <f>KSK!D22</f>
        <v>0</v>
      </c>
      <c r="E25" s="419">
        <f>KSK!E22</f>
        <v>100000</v>
      </c>
      <c r="F25" s="647"/>
    </row>
    <row r="26" spans="1:6" ht="21" customHeight="1" x14ac:dyDescent="0.25">
      <c r="A26" s="417">
        <f t="shared" si="0"/>
        <v>13</v>
      </c>
      <c r="B26" s="418" t="s">
        <v>16</v>
      </c>
      <c r="C26" s="419">
        <f>KSK!C23</f>
        <v>0</v>
      </c>
      <c r="D26" s="419">
        <f>KSK!D23</f>
        <v>0</v>
      </c>
      <c r="E26" s="419">
        <f>KSK!E23</f>
        <v>200000</v>
      </c>
      <c r="F26" s="647"/>
    </row>
    <row r="27" spans="1:6" ht="21" customHeight="1" x14ac:dyDescent="0.25">
      <c r="A27" s="417">
        <f t="shared" si="0"/>
        <v>14</v>
      </c>
      <c r="B27" s="418" t="s">
        <v>17</v>
      </c>
      <c r="C27" s="419">
        <f>KSK!C24</f>
        <v>0</v>
      </c>
      <c r="D27" s="419">
        <f>KSK!D24</f>
        <v>0</v>
      </c>
      <c r="E27" s="419">
        <f>KSK!E24</f>
        <v>112500</v>
      </c>
      <c r="F27" s="647"/>
    </row>
    <row r="28" spans="1:6" ht="21" customHeight="1" x14ac:dyDescent="0.25">
      <c r="A28" s="417">
        <f t="shared" si="0"/>
        <v>15</v>
      </c>
      <c r="B28" s="418" t="s">
        <v>19</v>
      </c>
      <c r="C28" s="419">
        <f>KSK!C25</f>
        <v>0</v>
      </c>
      <c r="D28" s="419">
        <f>KSK!D25</f>
        <v>0</v>
      </c>
      <c r="E28" s="419">
        <f>KSK!E25</f>
        <v>120000</v>
      </c>
      <c r="F28" s="647"/>
    </row>
    <row r="29" spans="1:6" ht="21" customHeight="1" x14ac:dyDescent="0.25">
      <c r="A29" s="417">
        <f t="shared" si="0"/>
        <v>16</v>
      </c>
      <c r="B29" s="418" t="s">
        <v>5233</v>
      </c>
      <c r="C29" s="419">
        <f>KSK!C26</f>
        <v>0</v>
      </c>
      <c r="D29" s="419">
        <f>KSK!D26</f>
        <v>0</v>
      </c>
      <c r="E29" s="419">
        <f>KSK!E26</f>
        <v>100000</v>
      </c>
      <c r="F29" s="647"/>
    </row>
    <row r="30" spans="1:6" ht="21" customHeight="1" x14ac:dyDescent="0.25">
      <c r="A30" s="417">
        <f t="shared" si="0"/>
        <v>17</v>
      </c>
      <c r="B30" s="418" t="s">
        <v>20</v>
      </c>
      <c r="C30" s="419">
        <f>KSK!C27</f>
        <v>200000</v>
      </c>
      <c r="D30" s="419">
        <f>KSK!D27</f>
        <v>200000</v>
      </c>
      <c r="E30" s="419">
        <f>KSK!E27</f>
        <v>200000</v>
      </c>
      <c r="F30" s="647"/>
    </row>
    <row r="31" spans="1:6" ht="21.75" customHeight="1" x14ac:dyDescent="0.25">
      <c r="A31" s="1132" t="s">
        <v>4592</v>
      </c>
      <c r="B31" s="1133"/>
      <c r="C31" s="1133"/>
      <c r="D31" s="1133"/>
      <c r="E31" s="1133"/>
      <c r="F31" s="1134"/>
    </row>
    <row r="32" spans="1:6" ht="19.5" customHeight="1" x14ac:dyDescent="0.25">
      <c r="A32" s="417">
        <v>16</v>
      </c>
      <c r="B32" s="418" t="s">
        <v>21</v>
      </c>
      <c r="C32" s="419">
        <f>KSK!C29</f>
        <v>0</v>
      </c>
      <c r="D32" s="419">
        <f>KSK!D29</f>
        <v>160000</v>
      </c>
      <c r="E32" s="419">
        <f>KSK!E29</f>
        <v>175000</v>
      </c>
      <c r="F32" s="647"/>
    </row>
    <row r="33" spans="1:6" ht="19.5" customHeight="1" x14ac:dyDescent="0.25">
      <c r="A33" s="417">
        <f>A32+1</f>
        <v>17</v>
      </c>
      <c r="B33" s="418" t="s">
        <v>22</v>
      </c>
      <c r="C33" s="419">
        <f>KSK!C30</f>
        <v>0</v>
      </c>
      <c r="D33" s="419">
        <f>KSK!D30</f>
        <v>320000</v>
      </c>
      <c r="E33" s="419">
        <f>KSK!E30</f>
        <v>335000</v>
      </c>
      <c r="F33" s="647"/>
    </row>
    <row r="34" spans="1:6" ht="19.5" customHeight="1" x14ac:dyDescent="0.25">
      <c r="A34" s="417">
        <f t="shared" ref="A34:A50" si="1">A33+1</f>
        <v>18</v>
      </c>
      <c r="B34" s="418" t="s">
        <v>24</v>
      </c>
      <c r="C34" s="419">
        <f>KSK!C31</f>
        <v>0</v>
      </c>
      <c r="D34" s="419">
        <f>KSK!D31</f>
        <v>400000</v>
      </c>
      <c r="E34" s="419">
        <f>KSK!E31</f>
        <v>415000</v>
      </c>
      <c r="F34" s="647"/>
    </row>
    <row r="35" spans="1:6" ht="19.5" customHeight="1" x14ac:dyDescent="0.25">
      <c r="A35" s="417">
        <f t="shared" si="1"/>
        <v>19</v>
      </c>
      <c r="B35" s="418" t="s">
        <v>25</v>
      </c>
      <c r="C35" s="419">
        <f>KSK!C32</f>
        <v>0</v>
      </c>
      <c r="D35" s="419">
        <f>KSK!D32</f>
        <v>160000</v>
      </c>
      <c r="E35" s="419">
        <f>KSK!E32</f>
        <v>175000</v>
      </c>
      <c r="F35" s="647"/>
    </row>
    <row r="36" spans="1:6" ht="19.5" customHeight="1" x14ac:dyDescent="0.25">
      <c r="A36" s="417">
        <f t="shared" si="1"/>
        <v>20</v>
      </c>
      <c r="B36" s="418" t="s">
        <v>26</v>
      </c>
      <c r="C36" s="419">
        <f>KSK!C33</f>
        <v>0</v>
      </c>
      <c r="D36" s="419">
        <f>KSK!D33</f>
        <v>160000</v>
      </c>
      <c r="E36" s="419">
        <f>KSK!E33</f>
        <v>175000</v>
      </c>
      <c r="F36" s="647"/>
    </row>
    <row r="37" spans="1:6" ht="19.5" customHeight="1" x14ac:dyDescent="0.25">
      <c r="A37" s="417">
        <f t="shared" si="1"/>
        <v>21</v>
      </c>
      <c r="B37" s="418" t="s">
        <v>27</v>
      </c>
      <c r="C37" s="419">
        <f>KSK!C34</f>
        <v>0</v>
      </c>
      <c r="D37" s="419">
        <f>KSK!D34</f>
        <v>293300</v>
      </c>
      <c r="E37" s="419">
        <f>KSK!E34</f>
        <v>360000</v>
      </c>
      <c r="F37" s="647"/>
    </row>
    <row r="38" spans="1:6" ht="19.5" customHeight="1" x14ac:dyDescent="0.25">
      <c r="A38" s="417">
        <f t="shared" si="1"/>
        <v>22</v>
      </c>
      <c r="B38" s="418" t="s">
        <v>30</v>
      </c>
      <c r="C38" s="419">
        <f>KSK!C35</f>
        <v>0</v>
      </c>
      <c r="D38" s="419">
        <f>KSK!D35</f>
        <v>225000</v>
      </c>
      <c r="E38" s="419">
        <f>KSK!E35</f>
        <v>240000</v>
      </c>
      <c r="F38" s="647"/>
    </row>
    <row r="39" spans="1:6" ht="19.5" customHeight="1" x14ac:dyDescent="0.25">
      <c r="A39" s="417">
        <f t="shared" si="1"/>
        <v>23</v>
      </c>
      <c r="B39" s="418" t="s">
        <v>31</v>
      </c>
      <c r="C39" s="419">
        <f>KSK!C36</f>
        <v>0</v>
      </c>
      <c r="D39" s="419">
        <f>KSK!D36</f>
        <v>564500</v>
      </c>
      <c r="E39" s="419">
        <f>KSK!E36</f>
        <v>725000</v>
      </c>
      <c r="F39" s="647"/>
    </row>
    <row r="40" spans="1:6" ht="19.5" customHeight="1" x14ac:dyDescent="0.25">
      <c r="A40" s="417">
        <f t="shared" si="1"/>
        <v>24</v>
      </c>
      <c r="B40" s="418" t="s">
        <v>33</v>
      </c>
      <c r="C40" s="419">
        <f>KSK!C37</f>
        <v>0</v>
      </c>
      <c r="D40" s="419">
        <f>KSK!D37</f>
        <v>509100</v>
      </c>
      <c r="E40" s="419">
        <f>KSK!E37</f>
        <v>625000</v>
      </c>
      <c r="F40" s="647"/>
    </row>
    <row r="41" spans="1:6" ht="19.5" customHeight="1" x14ac:dyDescent="0.25">
      <c r="A41" s="417">
        <f t="shared" si="1"/>
        <v>25</v>
      </c>
      <c r="B41" s="420" t="s">
        <v>34</v>
      </c>
      <c r="C41" s="419">
        <f>KSK!C38</f>
        <v>0</v>
      </c>
      <c r="D41" s="419">
        <f>KSK!D38</f>
        <v>440800</v>
      </c>
      <c r="E41" s="419">
        <f>KSK!E38</f>
        <v>505000</v>
      </c>
      <c r="F41" s="647"/>
    </row>
    <row r="42" spans="1:6" ht="19.5" customHeight="1" x14ac:dyDescent="0.25">
      <c r="A42" s="417">
        <f t="shared" si="1"/>
        <v>26</v>
      </c>
      <c r="B42" s="418" t="s">
        <v>35</v>
      </c>
      <c r="C42" s="419">
        <f>KSK!C39</f>
        <v>0</v>
      </c>
      <c r="D42" s="419">
        <f>KSK!D39</f>
        <v>0</v>
      </c>
      <c r="E42" s="419">
        <f>KSK!E39</f>
        <v>5000</v>
      </c>
      <c r="F42" s="647"/>
    </row>
    <row r="43" spans="1:6" ht="19.5" customHeight="1" x14ac:dyDescent="0.25">
      <c r="A43" s="417">
        <f t="shared" si="1"/>
        <v>27</v>
      </c>
      <c r="B43" s="418" t="s">
        <v>36</v>
      </c>
      <c r="C43" s="419">
        <f>KSK!C40</f>
        <v>0</v>
      </c>
      <c r="D43" s="419">
        <f>KSK!D40</f>
        <v>0</v>
      </c>
      <c r="E43" s="419">
        <f>KSK!E40</f>
        <v>10000</v>
      </c>
      <c r="F43" s="647"/>
    </row>
    <row r="44" spans="1:6" ht="19.5" customHeight="1" x14ac:dyDescent="0.25">
      <c r="A44" s="417">
        <f t="shared" si="1"/>
        <v>28</v>
      </c>
      <c r="B44" s="418" t="s">
        <v>37</v>
      </c>
      <c r="C44" s="419">
        <f>KSK!C41</f>
        <v>0</v>
      </c>
      <c r="D44" s="419">
        <f>KSK!D41</f>
        <v>412600</v>
      </c>
      <c r="E44" s="419">
        <f>KSK!E41</f>
        <v>565000</v>
      </c>
      <c r="F44" s="647"/>
    </row>
    <row r="45" spans="1:6" ht="19.5" customHeight="1" x14ac:dyDescent="0.25">
      <c r="A45" s="417">
        <f t="shared" si="1"/>
        <v>29</v>
      </c>
      <c r="B45" s="418" t="s">
        <v>38</v>
      </c>
      <c r="C45" s="419">
        <f>KSK!C42</f>
        <v>0</v>
      </c>
      <c r="D45" s="419">
        <f>KSK!D42</f>
        <v>0</v>
      </c>
      <c r="E45" s="419">
        <f>KSK!E42</f>
        <v>75000</v>
      </c>
      <c r="F45" s="647"/>
    </row>
    <row r="46" spans="1:6" ht="19.5" customHeight="1" x14ac:dyDescent="0.25">
      <c r="A46" s="417">
        <f t="shared" si="1"/>
        <v>30</v>
      </c>
      <c r="B46" s="418" t="s">
        <v>39</v>
      </c>
      <c r="C46" s="419">
        <f>KSK!C43</f>
        <v>0</v>
      </c>
      <c r="D46" s="419">
        <f>KSK!D43</f>
        <v>0</v>
      </c>
      <c r="E46" s="419" t="str">
        <f>KSK!E43</f>
        <v xml:space="preserve"> 10.000/TỜ </v>
      </c>
      <c r="F46" s="647"/>
    </row>
    <row r="47" spans="1:6" ht="19.5" customHeight="1" x14ac:dyDescent="0.25">
      <c r="A47" s="417">
        <f t="shared" si="1"/>
        <v>31</v>
      </c>
      <c r="B47" s="418" t="s">
        <v>41</v>
      </c>
      <c r="C47" s="419">
        <f>KSK!C44</f>
        <v>0</v>
      </c>
      <c r="D47" s="419">
        <f>KSK!D44</f>
        <v>0</v>
      </c>
      <c r="E47" s="419">
        <f>KSK!E44</f>
        <v>50000</v>
      </c>
      <c r="F47" s="647"/>
    </row>
    <row r="48" spans="1:6" ht="19.5" customHeight="1" x14ac:dyDescent="0.25">
      <c r="A48" s="417">
        <f t="shared" si="1"/>
        <v>32</v>
      </c>
      <c r="B48" s="418" t="s">
        <v>5277</v>
      </c>
      <c r="C48" s="419">
        <f>KSK!C45</f>
        <v>0</v>
      </c>
      <c r="D48" s="419">
        <f>KSK!D45</f>
        <v>0</v>
      </c>
      <c r="E48" s="419">
        <f>KSK!E45</f>
        <v>200000</v>
      </c>
      <c r="F48" s="647"/>
    </row>
    <row r="49" spans="1:6" ht="19.5" customHeight="1" x14ac:dyDescent="0.25">
      <c r="A49" s="417">
        <f t="shared" si="1"/>
        <v>33</v>
      </c>
      <c r="B49" s="418" t="s">
        <v>5278</v>
      </c>
      <c r="C49" s="419">
        <f>KSK!C46</f>
        <v>0</v>
      </c>
      <c r="D49" s="419">
        <f>KSK!D46</f>
        <v>0</v>
      </c>
      <c r="E49" s="419">
        <f>KSK!E46</f>
        <v>300000</v>
      </c>
      <c r="F49" s="647"/>
    </row>
    <row r="50" spans="1:6" ht="19.5" customHeight="1" x14ac:dyDescent="0.25">
      <c r="A50" s="417">
        <f t="shared" si="1"/>
        <v>34</v>
      </c>
      <c r="B50" s="418" t="s">
        <v>5705</v>
      </c>
      <c r="C50" s="419">
        <f>KSK!C47</f>
        <v>0</v>
      </c>
      <c r="D50" s="419">
        <f>KSK!D47</f>
        <v>0</v>
      </c>
      <c r="E50" s="419">
        <f>KSK!E47</f>
        <v>200000</v>
      </c>
      <c r="F50" s="647"/>
    </row>
    <row r="51" spans="1:6" ht="20.25" customHeight="1" x14ac:dyDescent="0.25">
      <c r="A51" s="1132" t="s">
        <v>4593</v>
      </c>
      <c r="B51" s="1133"/>
      <c r="C51" s="1134"/>
      <c r="D51" s="421" t="s">
        <v>4594</v>
      </c>
      <c r="E51" s="421" t="s">
        <v>4595</v>
      </c>
      <c r="F51" s="648"/>
    </row>
    <row r="52" spans="1:6" ht="20.25" customHeight="1" x14ac:dyDescent="0.25">
      <c r="A52" s="417">
        <v>1</v>
      </c>
      <c r="B52" s="422" t="s">
        <v>5255</v>
      </c>
      <c r="C52" s="419"/>
      <c r="D52" s="419">
        <f>'DT '!C8</f>
        <v>25000</v>
      </c>
      <c r="E52" s="419">
        <f>'DT '!D8</f>
        <v>85000</v>
      </c>
      <c r="F52" s="647"/>
    </row>
    <row r="53" spans="1:6" ht="20.25" customHeight="1" x14ac:dyDescent="0.25">
      <c r="A53" s="417">
        <f>A52+1</f>
        <v>2</v>
      </c>
      <c r="B53" s="422" t="s">
        <v>5256</v>
      </c>
      <c r="C53" s="419"/>
      <c r="D53" s="419">
        <f>'DT '!C9</f>
        <v>25000</v>
      </c>
      <c r="E53" s="419">
        <f>'DT '!D9</f>
        <v>85000</v>
      </c>
      <c r="F53" s="647"/>
    </row>
    <row r="54" spans="1:6" ht="20.25" customHeight="1" x14ac:dyDescent="0.25">
      <c r="A54" s="417">
        <f t="shared" ref="A54:A73" si="2">A53+1</f>
        <v>3</v>
      </c>
      <c r="B54" s="422" t="s">
        <v>442</v>
      </c>
      <c r="C54" s="419"/>
      <c r="D54" s="419">
        <f>'DT '!C10</f>
        <v>25000</v>
      </c>
      <c r="E54" s="419">
        <f>'DT '!D10</f>
        <v>85000</v>
      </c>
      <c r="F54" s="647"/>
    </row>
    <row r="55" spans="1:6" ht="20.25" customHeight="1" x14ac:dyDescent="0.25">
      <c r="A55" s="417">
        <f t="shared" si="2"/>
        <v>4</v>
      </c>
      <c r="B55" s="422" t="s">
        <v>5254</v>
      </c>
      <c r="C55" s="419"/>
      <c r="D55" s="419">
        <f>'DT '!C11</f>
        <v>25000</v>
      </c>
      <c r="E55" s="419">
        <f>'DT '!D11</f>
        <v>85000</v>
      </c>
      <c r="F55" s="647"/>
    </row>
    <row r="56" spans="1:6" ht="20.25" customHeight="1" x14ac:dyDescent="0.25">
      <c r="A56" s="417">
        <f t="shared" si="2"/>
        <v>5</v>
      </c>
      <c r="B56" s="422" t="s">
        <v>446</v>
      </c>
      <c r="C56" s="419"/>
      <c r="D56" s="419">
        <f>'DT '!C12</f>
        <v>90000</v>
      </c>
      <c r="E56" s="419">
        <f>'DT '!D12</f>
        <v>150000</v>
      </c>
      <c r="F56" s="647"/>
    </row>
    <row r="57" spans="1:6" ht="20.25" customHeight="1" x14ac:dyDescent="0.25">
      <c r="A57" s="417">
        <f t="shared" si="2"/>
        <v>6</v>
      </c>
      <c r="B57" s="422" t="s">
        <v>5252</v>
      </c>
      <c r="C57" s="419"/>
      <c r="D57" s="419">
        <f>'DT '!C13</f>
        <v>120000</v>
      </c>
      <c r="E57" s="419">
        <f>'DT '!D13</f>
        <v>0</v>
      </c>
      <c r="F57" s="647"/>
    </row>
    <row r="58" spans="1:6" ht="20.25" customHeight="1" x14ac:dyDescent="0.25">
      <c r="A58" s="417">
        <f t="shared" si="2"/>
        <v>7</v>
      </c>
      <c r="B58" s="422" t="s">
        <v>5253</v>
      </c>
      <c r="C58" s="419"/>
      <c r="D58" s="419">
        <f>'DT '!C14</f>
        <v>150000</v>
      </c>
      <c r="E58" s="419">
        <f>'DT '!D14</f>
        <v>0</v>
      </c>
      <c r="F58" s="647"/>
    </row>
    <row r="59" spans="1:6" ht="20.25" customHeight="1" x14ac:dyDescent="0.25">
      <c r="A59" s="417">
        <f t="shared" si="2"/>
        <v>8</v>
      </c>
      <c r="B59" s="422" t="s">
        <v>5257</v>
      </c>
      <c r="C59" s="419"/>
      <c r="D59" s="419">
        <f>'DT '!C15</f>
        <v>25000</v>
      </c>
      <c r="E59" s="419">
        <f>'DT '!D15</f>
        <v>0</v>
      </c>
      <c r="F59" s="647"/>
    </row>
    <row r="60" spans="1:6" ht="20.25" customHeight="1" x14ac:dyDescent="0.25">
      <c r="A60" s="417">
        <f t="shared" si="2"/>
        <v>9</v>
      </c>
      <c r="B60" s="422" t="s">
        <v>5258</v>
      </c>
      <c r="C60" s="419"/>
      <c r="D60" s="419">
        <f>'DT '!C16</f>
        <v>25000</v>
      </c>
      <c r="E60" s="419">
        <f>'DT '!D16</f>
        <v>0</v>
      </c>
      <c r="F60" s="647"/>
    </row>
    <row r="61" spans="1:6" ht="20.25" customHeight="1" x14ac:dyDescent="0.25">
      <c r="A61" s="417">
        <f t="shared" si="2"/>
        <v>10</v>
      </c>
      <c r="B61" s="422" t="s">
        <v>5259</v>
      </c>
      <c r="C61" s="419"/>
      <c r="D61" s="419">
        <f>'DT '!C17</f>
        <v>25000</v>
      </c>
      <c r="E61" s="419">
        <f>'DT '!D17</f>
        <v>0</v>
      </c>
      <c r="F61" s="647"/>
    </row>
    <row r="62" spans="1:6" ht="20.25" customHeight="1" x14ac:dyDescent="0.25">
      <c r="A62" s="417">
        <f t="shared" si="2"/>
        <v>11</v>
      </c>
      <c r="B62" s="422" t="s">
        <v>5260</v>
      </c>
      <c r="C62" s="419"/>
      <c r="D62" s="419">
        <f>'DT '!C18</f>
        <v>25000</v>
      </c>
      <c r="E62" s="419">
        <f>'DT '!D18</f>
        <v>0</v>
      </c>
      <c r="F62" s="647"/>
    </row>
    <row r="63" spans="1:6" ht="20.25" customHeight="1" x14ac:dyDescent="0.25">
      <c r="A63" s="417">
        <f t="shared" si="2"/>
        <v>12</v>
      </c>
      <c r="B63" s="422" t="s">
        <v>5261</v>
      </c>
      <c r="C63" s="419"/>
      <c r="D63" s="419">
        <f>'DT '!C19</f>
        <v>250000</v>
      </c>
      <c r="E63" s="419">
        <f>'DT '!D19</f>
        <v>0</v>
      </c>
      <c r="F63" s="647"/>
    </row>
    <row r="64" spans="1:6" ht="20.25" customHeight="1" x14ac:dyDescent="0.25">
      <c r="A64" s="417">
        <f t="shared" si="2"/>
        <v>13</v>
      </c>
      <c r="B64" s="422" t="s">
        <v>5262</v>
      </c>
      <c r="C64" s="419"/>
      <c r="D64" s="419">
        <f>'DT '!C20</f>
        <v>25000</v>
      </c>
      <c r="E64" s="419">
        <f>'DT '!D20</f>
        <v>0</v>
      </c>
      <c r="F64" s="647"/>
    </row>
    <row r="65" spans="1:6" ht="20.25" customHeight="1" x14ac:dyDescent="0.25">
      <c r="A65" s="417">
        <f t="shared" si="2"/>
        <v>14</v>
      </c>
      <c r="B65" s="422" t="s">
        <v>5263</v>
      </c>
      <c r="C65" s="419"/>
      <c r="D65" s="419">
        <f>'DT '!C21</f>
        <v>25000</v>
      </c>
      <c r="E65" s="419">
        <f>'DT '!D21</f>
        <v>0</v>
      </c>
      <c r="F65" s="647"/>
    </row>
    <row r="66" spans="1:6" ht="20.25" customHeight="1" x14ac:dyDescent="0.25">
      <c r="A66" s="417">
        <f t="shared" si="2"/>
        <v>15</v>
      </c>
      <c r="B66" s="422" t="s">
        <v>5264</v>
      </c>
      <c r="C66" s="419"/>
      <c r="D66" s="419">
        <f>'DT '!C22</f>
        <v>110000</v>
      </c>
      <c r="E66" s="419">
        <f>'DT '!D22</f>
        <v>0</v>
      </c>
      <c r="F66" s="647"/>
    </row>
    <row r="67" spans="1:6" ht="20.25" customHeight="1" x14ac:dyDescent="0.25">
      <c r="A67" s="417">
        <f t="shared" si="2"/>
        <v>16</v>
      </c>
      <c r="B67" s="422" t="s">
        <v>5265</v>
      </c>
      <c r="C67" s="419"/>
      <c r="D67" s="419">
        <f>'DT '!C23</f>
        <v>870000</v>
      </c>
      <c r="E67" s="419">
        <f>'DT '!D23</f>
        <v>0</v>
      </c>
      <c r="F67" s="647"/>
    </row>
    <row r="68" spans="1:6" ht="20.25" customHeight="1" x14ac:dyDescent="0.25">
      <c r="A68" s="417">
        <f t="shared" si="2"/>
        <v>17</v>
      </c>
      <c r="B68" s="422" t="s">
        <v>5266</v>
      </c>
      <c r="C68" s="419"/>
      <c r="D68" s="419">
        <f>'DT '!C24</f>
        <v>430000</v>
      </c>
      <c r="E68" s="419">
        <f>'DT '!D24</f>
        <v>0</v>
      </c>
      <c r="F68" s="647"/>
    </row>
    <row r="69" spans="1:6" ht="20.25" customHeight="1" x14ac:dyDescent="0.25">
      <c r="A69" s="417">
        <f t="shared" si="2"/>
        <v>18</v>
      </c>
      <c r="B69" s="422" t="s">
        <v>5267</v>
      </c>
      <c r="C69" s="419"/>
      <c r="D69" s="419">
        <f>'DT '!C25</f>
        <v>130000</v>
      </c>
      <c r="E69" s="419">
        <f>'DT '!D25</f>
        <v>0</v>
      </c>
      <c r="F69" s="647"/>
    </row>
    <row r="70" spans="1:6" ht="20.25" customHeight="1" x14ac:dyDescent="0.25">
      <c r="A70" s="417">
        <f t="shared" si="2"/>
        <v>19</v>
      </c>
      <c r="B70" s="423" t="s">
        <v>458</v>
      </c>
      <c r="C70" s="419"/>
      <c r="D70" s="419">
        <f>'DT '!C26</f>
        <v>20000</v>
      </c>
      <c r="E70" s="419">
        <f>'DT '!D26</f>
        <v>20000</v>
      </c>
      <c r="F70" s="647"/>
    </row>
    <row r="71" spans="1:6" ht="20.25" customHeight="1" x14ac:dyDescent="0.25">
      <c r="A71" s="417">
        <f t="shared" si="2"/>
        <v>20</v>
      </c>
      <c r="B71" s="423" t="s">
        <v>457</v>
      </c>
      <c r="C71" s="419"/>
      <c r="D71" s="419">
        <f>'DT '!C27</f>
        <v>15000</v>
      </c>
      <c r="E71" s="419">
        <f>'DT '!D27</f>
        <v>15000</v>
      </c>
      <c r="F71" s="647"/>
    </row>
    <row r="72" spans="1:6" ht="20.25" customHeight="1" x14ac:dyDescent="0.25">
      <c r="A72" s="417">
        <f t="shared" si="2"/>
        <v>21</v>
      </c>
      <c r="B72" s="423" t="s">
        <v>459</v>
      </c>
      <c r="C72" s="419"/>
      <c r="D72" s="419">
        <f>'DT '!C28</f>
        <v>20000</v>
      </c>
      <c r="E72" s="419">
        <f>'DT '!D28</f>
        <v>20000</v>
      </c>
      <c r="F72" s="647"/>
    </row>
    <row r="73" spans="1:6" ht="20.25" customHeight="1" x14ac:dyDescent="0.25">
      <c r="A73" s="417">
        <f t="shared" si="2"/>
        <v>22</v>
      </c>
      <c r="B73" s="423" t="s">
        <v>456</v>
      </c>
      <c r="C73" s="419"/>
      <c r="D73" s="419">
        <f>'DT '!C29</f>
        <v>0</v>
      </c>
      <c r="E73" s="419">
        <f>'DT '!D29</f>
        <v>20000</v>
      </c>
      <c r="F73" s="647"/>
    </row>
    <row r="74" spans="1:6" ht="20.25" customHeight="1" x14ac:dyDescent="0.25">
      <c r="A74" s="1136">
        <v>23</v>
      </c>
      <c r="B74" s="423" t="s">
        <v>460</v>
      </c>
      <c r="C74" s="419"/>
      <c r="D74" s="419">
        <f>'DT '!C30</f>
        <v>0</v>
      </c>
      <c r="E74" s="419">
        <f>'DT '!D30</f>
        <v>30000</v>
      </c>
      <c r="F74" s="647"/>
    </row>
    <row r="75" spans="1:6" ht="20.25" customHeight="1" x14ac:dyDescent="0.25">
      <c r="A75" s="1137"/>
      <c r="B75" s="423" t="s">
        <v>461</v>
      </c>
      <c r="C75" s="419"/>
      <c r="D75" s="419">
        <f>'DT '!C31</f>
        <v>0</v>
      </c>
      <c r="E75" s="419">
        <f>'DT '!D31</f>
        <v>50000</v>
      </c>
      <c r="F75" s="647"/>
    </row>
    <row r="76" spans="1:6" ht="36.75" customHeight="1" x14ac:dyDescent="0.25">
      <c r="A76" s="956">
        <v>24</v>
      </c>
      <c r="B76" s="422" t="s">
        <v>5353</v>
      </c>
      <c r="C76" s="419"/>
      <c r="D76" s="419">
        <f>'DT '!C32</f>
        <v>0</v>
      </c>
      <c r="E76" s="419">
        <f>'DT '!D32</f>
        <v>50000</v>
      </c>
      <c r="F76" s="647"/>
    </row>
    <row r="77" spans="1:6" ht="37.5" customHeight="1" x14ac:dyDescent="0.25">
      <c r="A77" s="417">
        <v>25</v>
      </c>
      <c r="B77" s="422" t="s">
        <v>462</v>
      </c>
      <c r="C77" s="419"/>
      <c r="D77" s="419">
        <f>'DT '!C33</f>
        <v>0</v>
      </c>
      <c r="E77" s="419">
        <f>'DT '!D33</f>
        <v>100000</v>
      </c>
      <c r="F77" s="647"/>
    </row>
    <row r="78" spans="1:6" ht="17.25" hidden="1" customHeight="1" x14ac:dyDescent="0.25">
      <c r="A78" s="959"/>
      <c r="B78" s="424"/>
      <c r="C78" s="425"/>
      <c r="D78" s="425"/>
      <c r="F78" s="649"/>
    </row>
    <row r="79" spans="1:6" ht="17.25" hidden="1" customHeight="1" x14ac:dyDescent="0.25">
      <c r="A79" s="959"/>
      <c r="B79" s="424"/>
      <c r="C79" s="425"/>
      <c r="D79" s="425"/>
      <c r="F79" s="649"/>
    </row>
    <row r="80" spans="1:6" ht="17.25" hidden="1" customHeight="1" x14ac:dyDescent="0.25">
      <c r="A80" s="959"/>
      <c r="B80" s="424"/>
      <c r="C80" s="425"/>
      <c r="D80" s="425"/>
      <c r="F80" s="649"/>
    </row>
    <row r="81" spans="1:6" ht="17.25" customHeight="1" x14ac:dyDescent="0.25">
      <c r="A81" s="959"/>
      <c r="B81" s="424"/>
      <c r="C81" s="425"/>
      <c r="D81" s="425"/>
      <c r="F81" s="649"/>
    </row>
    <row r="82" spans="1:6" ht="17.25" hidden="1" customHeight="1" x14ac:dyDescent="0.25">
      <c r="A82" s="959"/>
      <c r="B82" s="424"/>
      <c r="C82" s="425"/>
      <c r="D82" s="425"/>
      <c r="F82" s="649"/>
    </row>
    <row r="83" spans="1:6" ht="17.25" customHeight="1" x14ac:dyDescent="0.25">
      <c r="A83" s="959"/>
      <c r="B83" s="424"/>
      <c r="C83" s="425"/>
      <c r="D83" s="425"/>
      <c r="F83" s="649"/>
    </row>
    <row r="84" spans="1:6" ht="17.25" customHeight="1" x14ac:dyDescent="0.25">
      <c r="A84" s="959"/>
      <c r="B84" s="424"/>
      <c r="C84" s="425"/>
      <c r="D84" s="425"/>
      <c r="F84" s="649"/>
    </row>
    <row r="85" spans="1:6" ht="17.25" customHeight="1" x14ac:dyDescent="0.25">
      <c r="A85" s="959"/>
      <c r="B85" s="424"/>
      <c r="C85" s="425"/>
      <c r="D85" s="425"/>
      <c r="F85" s="649"/>
    </row>
    <row r="86" spans="1:6" ht="17.25" customHeight="1" x14ac:dyDescent="0.25">
      <c r="A86" s="959"/>
      <c r="B86" s="424"/>
      <c r="C86" s="425"/>
      <c r="D86" s="425"/>
      <c r="F86" s="649"/>
    </row>
    <row r="87" spans="1:6" ht="17.25" customHeight="1" x14ac:dyDescent="0.25">
      <c r="A87" s="959"/>
      <c r="B87" s="424"/>
      <c r="C87" s="425"/>
      <c r="D87" s="425"/>
      <c r="F87" s="649"/>
    </row>
    <row r="88" spans="1:6" ht="17.25" hidden="1" customHeight="1" x14ac:dyDescent="0.25">
      <c r="A88" s="959"/>
      <c r="B88" s="424"/>
      <c r="C88" s="425"/>
      <c r="D88" s="425"/>
      <c r="F88" s="649"/>
    </row>
    <row r="89" spans="1:6" ht="17.25" customHeight="1" x14ac:dyDescent="0.25">
      <c r="A89" s="959"/>
      <c r="B89" s="424"/>
      <c r="C89" s="425"/>
      <c r="D89" s="425"/>
      <c r="F89" s="649"/>
    </row>
    <row r="90" spans="1:6" ht="17.25" customHeight="1" x14ac:dyDescent="0.25">
      <c r="A90" s="959"/>
      <c r="B90" s="424"/>
      <c r="C90" s="425"/>
      <c r="D90" s="425"/>
      <c r="F90" s="649"/>
    </row>
    <row r="91" spans="1:6" ht="17.25" customHeight="1" x14ac:dyDescent="0.25">
      <c r="A91" s="959"/>
      <c r="B91" s="424"/>
      <c r="C91" s="425"/>
      <c r="D91" s="425"/>
      <c r="F91" s="649"/>
    </row>
    <row r="92" spans="1:6" ht="17.25" customHeight="1" x14ac:dyDescent="0.25">
      <c r="A92" s="959"/>
      <c r="B92" s="424"/>
      <c r="C92" s="425"/>
      <c r="D92" s="425"/>
      <c r="F92" s="649"/>
    </row>
    <row r="93" spans="1:6" ht="31.5" customHeight="1" x14ac:dyDescent="0.25">
      <c r="A93" s="1129" t="s">
        <v>4596</v>
      </c>
      <c r="B93" s="1129"/>
      <c r="C93" s="1129"/>
      <c r="D93" s="1129"/>
      <c r="E93" s="1129"/>
      <c r="F93" s="1129"/>
    </row>
    <row r="94" spans="1:6" ht="18.75" customHeight="1" x14ac:dyDescent="0.25"/>
    <row r="95" spans="1:6" s="415" customFormat="1" ht="30" customHeight="1" x14ac:dyDescent="0.25">
      <c r="A95" s="1125" t="s">
        <v>2</v>
      </c>
      <c r="B95" s="1125" t="s">
        <v>4590</v>
      </c>
      <c r="C95" s="1132" t="s">
        <v>4430</v>
      </c>
      <c r="D95" s="1133"/>
      <c r="E95" s="1134"/>
      <c r="F95" s="1125" t="s">
        <v>576</v>
      </c>
    </row>
    <row r="96" spans="1:6" s="415" customFormat="1" ht="21" customHeight="1" x14ac:dyDescent="0.25">
      <c r="A96" s="1135"/>
      <c r="B96" s="1135"/>
      <c r="C96" s="1125" t="s">
        <v>5403</v>
      </c>
      <c r="D96" s="1125" t="s">
        <v>5417</v>
      </c>
      <c r="E96" s="1127" t="s">
        <v>5352</v>
      </c>
      <c r="F96" s="1135"/>
    </row>
    <row r="97" spans="1:6" s="415" customFormat="1" ht="30.75" customHeight="1" x14ac:dyDescent="0.25">
      <c r="A97" s="1126"/>
      <c r="B97" s="1126"/>
      <c r="C97" s="1126" t="s">
        <v>4567</v>
      </c>
      <c r="D97" s="1126"/>
      <c r="E97" s="1128"/>
      <c r="F97" s="1126"/>
    </row>
    <row r="98" spans="1:6" ht="27.75" customHeight="1" x14ac:dyDescent="0.25">
      <c r="A98" s="1132" t="s">
        <v>4597</v>
      </c>
      <c r="B98" s="1134"/>
      <c r="C98" s="421"/>
      <c r="D98" s="421"/>
      <c r="E98" s="421"/>
      <c r="F98" s="651"/>
    </row>
    <row r="99" spans="1:6" ht="20.25" customHeight="1" x14ac:dyDescent="0.25">
      <c r="A99" s="427" t="s">
        <v>470</v>
      </c>
      <c r="B99" s="428" t="s">
        <v>542</v>
      </c>
      <c r="C99" s="419"/>
      <c r="D99" s="429"/>
      <c r="E99" s="430"/>
      <c r="F99" s="647"/>
    </row>
    <row r="100" spans="1:6" ht="20.25" customHeight="1" x14ac:dyDescent="0.25">
      <c r="A100" s="431">
        <v>1</v>
      </c>
      <c r="B100" s="432" t="s">
        <v>471</v>
      </c>
      <c r="C100" s="419"/>
      <c r="D100" s="419"/>
      <c r="E100" s="430"/>
      <c r="F100" s="647"/>
    </row>
    <row r="101" spans="1:6" ht="38.25" customHeight="1" x14ac:dyDescent="0.25">
      <c r="A101" s="431"/>
      <c r="B101" s="432" t="s">
        <v>472</v>
      </c>
      <c r="C101" s="419" t="str">
        <f>'phong (moi)'!C13</f>
        <v>359.200 đ/người/ngày</v>
      </c>
      <c r="D101" s="419" t="str">
        <f>'phong (moi)'!D13</f>
        <v>359.200 đ/người/ngày</v>
      </c>
      <c r="E101" s="430"/>
      <c r="F101" s="647"/>
    </row>
    <row r="102" spans="1:6" ht="38.25" customHeight="1" x14ac:dyDescent="0.25">
      <c r="A102" s="431"/>
      <c r="B102" s="432" t="s">
        <v>5123</v>
      </c>
      <c r="C102" s="419" t="str">
        <f>'phong (moi)'!C14</f>
        <v>212.600 đ/người/ngày</v>
      </c>
      <c r="D102" s="419" t="str">
        <f>'phong (moi)'!D14</f>
        <v>212.600 đ/người/ngày</v>
      </c>
      <c r="E102" s="430"/>
      <c r="F102" s="647"/>
    </row>
    <row r="103" spans="1:6" ht="33.75" customHeight="1" x14ac:dyDescent="0.25">
      <c r="A103" s="431"/>
      <c r="B103" s="432" t="s">
        <v>5275</v>
      </c>
      <c r="C103" s="419" t="str">
        <f>'phong (moi)'!C15</f>
        <v>212.600 đ/người/ngày</v>
      </c>
      <c r="D103" s="419" t="str">
        <f>'phong (moi)'!D15</f>
        <v>212.600 đ/người/ngày</v>
      </c>
      <c r="E103" s="430"/>
      <c r="F103" s="647"/>
    </row>
    <row r="104" spans="1:6" ht="33.75" customHeight="1" x14ac:dyDescent="0.25">
      <c r="A104" s="431"/>
      <c r="B104" s="432" t="s">
        <v>476</v>
      </c>
      <c r="C104" s="419" t="str">
        <f>'phong (moi)'!C16</f>
        <v>212.600 đ/người/ngày</v>
      </c>
      <c r="D104" s="419" t="str">
        <f>'phong (moi)'!D16</f>
        <v>212.600 đ/người/ngày</v>
      </c>
      <c r="E104" s="430"/>
      <c r="F104" s="647"/>
    </row>
    <row r="105" spans="1:6" ht="33" customHeight="1" x14ac:dyDescent="0.25">
      <c r="A105" s="431"/>
      <c r="B105" s="432" t="s">
        <v>477</v>
      </c>
      <c r="C105" s="419" t="str">
        <f>'phong (moi)'!C17</f>
        <v>182.700 đ/người/ngày</v>
      </c>
      <c r="D105" s="419" t="str">
        <f>'phong (moi)'!D17</f>
        <v>182.700 đ/người/ngày</v>
      </c>
      <c r="E105" s="430"/>
      <c r="F105" s="647"/>
    </row>
    <row r="106" spans="1:6" ht="24.75" customHeight="1" x14ac:dyDescent="0.25">
      <c r="A106" s="431"/>
      <c r="B106" s="432" t="s">
        <v>479</v>
      </c>
      <c r="C106" s="419" t="str">
        <f>'phong (moi)'!C18</f>
        <v>182.700 đ/người/ngày</v>
      </c>
      <c r="D106" s="419" t="str">
        <f>'phong (moi)'!D18</f>
        <v>182.700 đ/người/ngày</v>
      </c>
      <c r="E106" s="430"/>
      <c r="F106" s="647"/>
    </row>
    <row r="107" spans="1:6" ht="40.5" customHeight="1" x14ac:dyDescent="0.25">
      <c r="A107" s="431"/>
      <c r="B107" s="432" t="s">
        <v>480</v>
      </c>
      <c r="C107" s="419" t="str">
        <f>'phong (moi)'!C19</f>
        <v>182.700 đ/người/ngày</v>
      </c>
      <c r="D107" s="419" t="str">
        <f>'phong (moi)'!D19</f>
        <v>182.700 đ/người/ngày</v>
      </c>
      <c r="E107" s="430"/>
      <c r="F107" s="647"/>
    </row>
    <row r="108" spans="1:6" ht="22.5" customHeight="1" x14ac:dyDescent="0.25">
      <c r="A108" s="431"/>
      <c r="B108" s="432" t="s">
        <v>481</v>
      </c>
      <c r="C108" s="419" t="str">
        <f>'phong (moi)'!C20</f>
        <v>182.700 đ/người/ngày</v>
      </c>
      <c r="D108" s="419" t="str">
        <f>'phong (moi)'!D20</f>
        <v>182.700 đ/người/ngày</v>
      </c>
      <c r="E108" s="430"/>
      <c r="F108" s="647"/>
    </row>
    <row r="109" spans="1:6" ht="23.25" customHeight="1" x14ac:dyDescent="0.25">
      <c r="A109" s="431">
        <v>2</v>
      </c>
      <c r="B109" s="432" t="s">
        <v>4611</v>
      </c>
      <c r="C109" s="419">
        <f>'phong (moi)'!C21</f>
        <v>0</v>
      </c>
      <c r="D109" s="419">
        <f>'phong (moi)'!D21</f>
        <v>0</v>
      </c>
      <c r="E109" s="430"/>
      <c r="F109" s="647"/>
    </row>
    <row r="110" spans="1:6" ht="21.75" customHeight="1" x14ac:dyDescent="0.25">
      <c r="A110" s="431"/>
      <c r="B110" s="433" t="s">
        <v>5276</v>
      </c>
      <c r="C110" s="419" t="str">
        <f>'phong (moi)'!C22</f>
        <v>359.200 đ/người/ngày</v>
      </c>
      <c r="D110" s="419" t="str">
        <f>'phong (moi)'!D22</f>
        <v>359.200 đ/người/ngày</v>
      </c>
      <c r="E110" s="430"/>
      <c r="F110" s="647"/>
    </row>
    <row r="111" spans="1:6" ht="21.75" customHeight="1" x14ac:dyDescent="0.25">
      <c r="A111" s="431"/>
      <c r="B111" s="433" t="s">
        <v>5275</v>
      </c>
      <c r="C111" s="419" t="str">
        <f>'phong (moi)'!C23</f>
        <v>212.600 đ/người/ngày</v>
      </c>
      <c r="D111" s="419" t="str">
        <f>'phong (moi)'!D23</f>
        <v>212.600 đ/người/ngày</v>
      </c>
      <c r="E111" s="430"/>
      <c r="F111" s="647"/>
    </row>
    <row r="112" spans="1:6" ht="21" customHeight="1" x14ac:dyDescent="0.25">
      <c r="A112" s="431">
        <v>3</v>
      </c>
      <c r="B112" s="432" t="s">
        <v>483</v>
      </c>
      <c r="C112" s="419">
        <f>'phong (moi)'!C24</f>
        <v>0</v>
      </c>
      <c r="D112" s="419">
        <f>'phong (moi)'!D24</f>
        <v>0</v>
      </c>
      <c r="E112" s="430"/>
      <c r="F112" s="647"/>
    </row>
    <row r="113" spans="1:6" ht="21.75" customHeight="1" x14ac:dyDescent="0.25">
      <c r="A113" s="431"/>
      <c r="B113" s="432" t="s">
        <v>484</v>
      </c>
      <c r="C113" s="419" t="str">
        <f>'phong (moi)'!C25</f>
        <v>359.200 đ/người/ngày</v>
      </c>
      <c r="D113" s="419" t="str">
        <f>'phong (moi)'!D25</f>
        <v>359.200 đ/người/ngày</v>
      </c>
      <c r="E113" s="430"/>
      <c r="F113" s="647"/>
    </row>
    <row r="114" spans="1:6" ht="21.75" customHeight="1" x14ac:dyDescent="0.25">
      <c r="A114" s="431"/>
      <c r="B114" s="432" t="s">
        <v>476</v>
      </c>
      <c r="C114" s="419" t="str">
        <f>'phong (moi)'!C26</f>
        <v>212.600 đ/người/ngày</v>
      </c>
      <c r="D114" s="419" t="str">
        <f>'phong (moi)'!D26</f>
        <v>212.600 đ/người/ngày</v>
      </c>
      <c r="E114" s="430"/>
      <c r="F114" s="647"/>
    </row>
    <row r="115" spans="1:6" ht="21.75" customHeight="1" x14ac:dyDescent="0.25">
      <c r="A115" s="431">
        <v>4</v>
      </c>
      <c r="B115" s="432" t="s">
        <v>485</v>
      </c>
      <c r="C115" s="419">
        <f>'phong (moi)'!C27</f>
        <v>0</v>
      </c>
      <c r="D115" s="419">
        <f>'phong (moi)'!D27</f>
        <v>0</v>
      </c>
      <c r="E115" s="430"/>
      <c r="F115" s="647"/>
    </row>
    <row r="116" spans="1:6" ht="22.5" customHeight="1" x14ac:dyDescent="0.25">
      <c r="A116" s="431"/>
      <c r="B116" s="432" t="s">
        <v>479</v>
      </c>
      <c r="C116" s="419" t="str">
        <f>'phong (moi)'!C28</f>
        <v>182.700 đ/người/ngày</v>
      </c>
      <c r="D116" s="419" t="str">
        <f>'phong (moi)'!D28</f>
        <v>182.700 đ/người/ngày</v>
      </c>
      <c r="E116" s="430"/>
      <c r="F116" s="652"/>
    </row>
    <row r="117" spans="1:6" ht="22.5" customHeight="1" x14ac:dyDescent="0.25">
      <c r="A117" s="431"/>
      <c r="B117" s="432" t="s">
        <v>486</v>
      </c>
      <c r="C117" s="419" t="str">
        <f>'phong (moi)'!C29</f>
        <v>287.500 đ/người/ngày</v>
      </c>
      <c r="D117" s="419" t="str">
        <f>'phong (moi)'!D29</f>
        <v>287.500 đ/người/ngày</v>
      </c>
      <c r="E117" s="430"/>
      <c r="F117" s="652"/>
    </row>
    <row r="118" spans="1:6" ht="22.5" customHeight="1" x14ac:dyDescent="0.25">
      <c r="A118" s="431"/>
      <c r="B118" s="432" t="s">
        <v>488</v>
      </c>
      <c r="C118" s="419" t="str">
        <f>'phong (moi)'!C30</f>
        <v>252.100 đ/người/ngày</v>
      </c>
      <c r="D118" s="419" t="str">
        <f>'phong (moi)'!D30</f>
        <v>252.100 đ/người/ngày</v>
      </c>
      <c r="E118" s="430"/>
      <c r="F118" s="652"/>
    </row>
    <row r="119" spans="1:6" ht="22.5" customHeight="1" x14ac:dyDescent="0.25">
      <c r="A119" s="431"/>
      <c r="B119" s="432" t="s">
        <v>490</v>
      </c>
      <c r="C119" s="419" t="str">
        <f>'phong (moi)'!C31</f>
        <v>224.700 đ/người/ngày</v>
      </c>
      <c r="D119" s="419" t="str">
        <f>'phong (moi)'!D31</f>
        <v>224.700 đ/người/ngày</v>
      </c>
      <c r="E119" s="430"/>
      <c r="F119" s="647"/>
    </row>
    <row r="120" spans="1:6" ht="22.5" customHeight="1" x14ac:dyDescent="0.25">
      <c r="A120" s="431"/>
      <c r="B120" s="432" t="s">
        <v>492</v>
      </c>
      <c r="C120" s="419" t="str">
        <f>'phong (moi)'!C32</f>
        <v>192.100 đ/người/ngày</v>
      </c>
      <c r="D120" s="419" t="str">
        <f>'phong (moi)'!D32</f>
        <v>192.100 đ/người/ngày</v>
      </c>
      <c r="E120" s="430"/>
      <c r="F120" s="652"/>
    </row>
    <row r="121" spans="1:6" ht="21.75" customHeight="1" x14ac:dyDescent="0.25">
      <c r="A121" s="431">
        <v>5</v>
      </c>
      <c r="B121" s="432" t="s">
        <v>494</v>
      </c>
      <c r="C121" s="419">
        <f>'phong (moi)'!C33</f>
        <v>0</v>
      </c>
      <c r="D121" s="419">
        <f>'phong (moi)'!D33</f>
        <v>0</v>
      </c>
      <c r="E121" s="430"/>
      <c r="F121" s="647"/>
    </row>
    <row r="122" spans="1:6" ht="22.5" customHeight="1" x14ac:dyDescent="0.25">
      <c r="A122" s="431"/>
      <c r="B122" s="432" t="s">
        <v>481</v>
      </c>
      <c r="C122" s="419" t="str">
        <f>'phong (moi)'!C34</f>
        <v>182.700 đ/người/ngày</v>
      </c>
      <c r="D122" s="419" t="str">
        <f>'phong (moi)'!D34</f>
        <v>182.700 đ/người/ngày</v>
      </c>
      <c r="E122" s="430"/>
      <c r="F122" s="647"/>
    </row>
    <row r="123" spans="1:6" ht="22.5" customHeight="1" x14ac:dyDescent="0.25">
      <c r="A123" s="431"/>
      <c r="B123" s="432" t="s">
        <v>495</v>
      </c>
      <c r="C123" s="419" t="str">
        <f>'phong (moi)'!C35</f>
        <v>287.500 đ/người/ngày</v>
      </c>
      <c r="D123" s="419" t="str">
        <f>'phong (moi)'!D35</f>
        <v>287.500 đ/người/ngày</v>
      </c>
      <c r="E123" s="430"/>
      <c r="F123" s="647"/>
    </row>
    <row r="124" spans="1:6" ht="22.5" customHeight="1" x14ac:dyDescent="0.25">
      <c r="A124" s="431"/>
      <c r="B124" s="432" t="s">
        <v>496</v>
      </c>
      <c r="C124" s="419" t="str">
        <f>'phong (moi)'!C36</f>
        <v>252.100 đ/người/ngày</v>
      </c>
      <c r="D124" s="419" t="str">
        <f>'phong (moi)'!D36</f>
        <v>252.100 đ/người/ngày</v>
      </c>
      <c r="E124" s="430"/>
      <c r="F124" s="647"/>
    </row>
    <row r="125" spans="1:6" ht="22.5" customHeight="1" x14ac:dyDescent="0.25">
      <c r="A125" s="431"/>
      <c r="B125" s="432" t="s">
        <v>497</v>
      </c>
      <c r="C125" s="419" t="str">
        <f>'phong (moi)'!C37</f>
        <v>224.700 đ/người/ngày</v>
      </c>
      <c r="D125" s="419" t="str">
        <f>'phong (moi)'!D37</f>
        <v>224.700 đ/người/ngày</v>
      </c>
      <c r="E125" s="430"/>
      <c r="F125" s="647"/>
    </row>
    <row r="126" spans="1:6" ht="22.5" customHeight="1" x14ac:dyDescent="0.25">
      <c r="A126" s="431"/>
      <c r="B126" s="432" t="s">
        <v>498</v>
      </c>
      <c r="C126" s="419" t="str">
        <f>'phong (moi)'!C38</f>
        <v>192.100 đ/người/ngày</v>
      </c>
      <c r="D126" s="419" t="str">
        <f>'phong (moi)'!D38</f>
        <v>192.100 đ/người/ngày</v>
      </c>
      <c r="E126" s="430"/>
      <c r="F126" s="647"/>
    </row>
    <row r="127" spans="1:6" ht="24.75" customHeight="1" x14ac:dyDescent="0.25">
      <c r="A127" s="431">
        <v>6</v>
      </c>
      <c r="B127" s="432" t="s">
        <v>499</v>
      </c>
      <c r="C127" s="419">
        <f>'phong (moi)'!C39</f>
        <v>0</v>
      </c>
      <c r="D127" s="419">
        <f>'phong (moi)'!D39</f>
        <v>0</v>
      </c>
      <c r="E127" s="430"/>
      <c r="F127" s="647"/>
    </row>
    <row r="128" spans="1:6" ht="42.75" customHeight="1" x14ac:dyDescent="0.25">
      <c r="A128" s="431"/>
      <c r="B128" s="432" t="s">
        <v>480</v>
      </c>
      <c r="C128" s="419" t="str">
        <f>'phong (moi)'!C40</f>
        <v>182.700 đ/người/ngày</v>
      </c>
      <c r="D128" s="419" t="str">
        <f>'phong (moi)'!D40</f>
        <v>182.700 đ/người/ngày</v>
      </c>
      <c r="E128" s="430"/>
      <c r="F128" s="647"/>
    </row>
    <row r="129" spans="1:6" ht="42.75" customHeight="1" x14ac:dyDescent="0.25">
      <c r="A129" s="431"/>
      <c r="B129" s="432" t="s">
        <v>500</v>
      </c>
      <c r="C129" s="419" t="str">
        <f>'phong (moi)'!C41</f>
        <v>287.500 đ/người/ngày</v>
      </c>
      <c r="D129" s="419" t="str">
        <f>'phong (moi)'!D41</f>
        <v>287.500 đ/người/ngày</v>
      </c>
      <c r="E129" s="430"/>
      <c r="F129" s="647"/>
    </row>
    <row r="130" spans="1:6" ht="42.75" customHeight="1" x14ac:dyDescent="0.25">
      <c r="A130" s="431"/>
      <c r="B130" s="432" t="s">
        <v>501</v>
      </c>
      <c r="C130" s="419" t="str">
        <f>'phong (moi)'!C42</f>
        <v>252.100 đ/người/ngày</v>
      </c>
      <c r="D130" s="419" t="str">
        <f>'phong (moi)'!D42</f>
        <v>252.100 đ/người/ngày</v>
      </c>
      <c r="E130" s="430"/>
      <c r="F130" s="647"/>
    </row>
    <row r="131" spans="1:6" ht="42.75" customHeight="1" x14ac:dyDescent="0.25">
      <c r="A131" s="431"/>
      <c r="B131" s="432" t="s">
        <v>502</v>
      </c>
      <c r="C131" s="419" t="str">
        <f>'phong (moi)'!C43</f>
        <v>224.700 đ/người/ngày</v>
      </c>
      <c r="D131" s="419" t="str">
        <f>'phong (moi)'!D43</f>
        <v>224.700 đ/người/ngày</v>
      </c>
      <c r="E131" s="430"/>
      <c r="F131" s="647"/>
    </row>
    <row r="132" spans="1:6" ht="42.75" customHeight="1" x14ac:dyDescent="0.25">
      <c r="A132" s="431"/>
      <c r="B132" s="432" t="s">
        <v>503</v>
      </c>
      <c r="C132" s="419" t="str">
        <f>'phong (moi)'!C44</f>
        <v>192.100 đ/người/ngày</v>
      </c>
      <c r="D132" s="419" t="str">
        <f>'phong (moi)'!D44</f>
        <v>192.100 đ/người/ngày</v>
      </c>
      <c r="E132" s="430"/>
      <c r="F132" s="647"/>
    </row>
    <row r="133" spans="1:6" ht="27.75" customHeight="1" x14ac:dyDescent="0.25">
      <c r="A133" s="431">
        <v>7</v>
      </c>
      <c r="B133" s="432" t="s">
        <v>504</v>
      </c>
      <c r="C133" s="419">
        <f>'phong (moi)'!C45</f>
        <v>0</v>
      </c>
      <c r="D133" s="419">
        <f>'phong (moi)'!D45</f>
        <v>0</v>
      </c>
      <c r="E133" s="430"/>
      <c r="F133" s="647"/>
    </row>
    <row r="134" spans="1:6" ht="43.5" customHeight="1" x14ac:dyDescent="0.25">
      <c r="A134" s="431"/>
      <c r="B134" s="432" t="s">
        <v>477</v>
      </c>
      <c r="C134" s="419" t="str">
        <f>'phong (moi)'!C46</f>
        <v>182.700 đ/người/ngày</v>
      </c>
      <c r="D134" s="419" t="str">
        <f>'phong (moi)'!D46</f>
        <v>182.700 đ/người/ngày</v>
      </c>
      <c r="E134" s="430"/>
      <c r="F134" s="647"/>
    </row>
    <row r="135" spans="1:6" ht="43.5" customHeight="1" x14ac:dyDescent="0.25">
      <c r="A135" s="431"/>
      <c r="B135" s="432" t="s">
        <v>505</v>
      </c>
      <c r="C135" s="419" t="str">
        <f>'phong (moi)'!C47</f>
        <v>287.500 đ/người/ngày</v>
      </c>
      <c r="D135" s="419" t="str">
        <f>'phong (moi)'!D47</f>
        <v>287.500 đ/người/ngày</v>
      </c>
      <c r="E135" s="430"/>
      <c r="F135" s="647"/>
    </row>
    <row r="136" spans="1:6" ht="43.5" customHeight="1" x14ac:dyDescent="0.25">
      <c r="A136" s="431"/>
      <c r="B136" s="432" t="s">
        <v>506</v>
      </c>
      <c r="C136" s="419" t="str">
        <f>'phong (moi)'!C48</f>
        <v>252.100 đ/người/ngày</v>
      </c>
      <c r="D136" s="419" t="str">
        <f>'phong (moi)'!D48</f>
        <v>252.100 đ/người/ngày</v>
      </c>
      <c r="E136" s="430"/>
      <c r="F136" s="647"/>
    </row>
    <row r="137" spans="1:6" ht="43.5" customHeight="1" x14ac:dyDescent="0.25">
      <c r="A137" s="431"/>
      <c r="B137" s="432" t="s">
        <v>507</v>
      </c>
      <c r="C137" s="419" t="str">
        <f>'phong (moi)'!C49</f>
        <v>224.700 đ/người/ngày</v>
      </c>
      <c r="D137" s="419" t="str">
        <f>'phong (moi)'!D49</f>
        <v>224.700 đ/người/ngày</v>
      </c>
      <c r="E137" s="430"/>
      <c r="F137" s="647"/>
    </row>
    <row r="138" spans="1:6" ht="43.5" customHeight="1" x14ac:dyDescent="0.25">
      <c r="A138" s="431"/>
      <c r="B138" s="432" t="s">
        <v>508</v>
      </c>
      <c r="C138" s="419" t="str">
        <f>'phong (moi)'!C50</f>
        <v>192.100 đ/người/ngày</v>
      </c>
      <c r="D138" s="419" t="str">
        <f>'phong (moi)'!D50</f>
        <v>192.100 đ/người/ngày</v>
      </c>
      <c r="E138" s="430"/>
      <c r="F138" s="647"/>
    </row>
    <row r="139" spans="1:6" ht="25.5" customHeight="1" x14ac:dyDescent="0.25">
      <c r="A139" s="431">
        <v>8</v>
      </c>
      <c r="B139" s="432" t="s">
        <v>4612</v>
      </c>
      <c r="C139" s="419">
        <f>'phong (moi)'!C51</f>
        <v>0</v>
      </c>
      <c r="D139" s="419">
        <f>'phong (moi)'!D51</f>
        <v>0</v>
      </c>
      <c r="E139" s="430"/>
      <c r="F139" s="647"/>
    </row>
    <row r="140" spans="1:6" ht="25.5" customHeight="1" x14ac:dyDescent="0.25">
      <c r="A140" s="431"/>
      <c r="B140" s="432" t="s">
        <v>510</v>
      </c>
      <c r="C140" s="419" t="str">
        <f>'phong (moi)'!C52</f>
        <v>359.200 đ/người/ngày</v>
      </c>
      <c r="D140" s="419" t="str">
        <f>'phong (moi)'!D52</f>
        <v>359.200 đ/người/ngày</v>
      </c>
      <c r="E140" s="430"/>
      <c r="F140" s="647"/>
    </row>
    <row r="141" spans="1:6" ht="25.5" customHeight="1" x14ac:dyDescent="0.25">
      <c r="A141" s="431"/>
      <c r="B141" s="432" t="s">
        <v>511</v>
      </c>
      <c r="C141" s="419" t="str">
        <f>'phong (moi)'!C53</f>
        <v>287.500 đ/người/ngày</v>
      </c>
      <c r="D141" s="419" t="str">
        <f>'phong (moi)'!D53</f>
        <v>287.500 đ/người/ngày</v>
      </c>
      <c r="E141" s="430"/>
      <c r="F141" s="647"/>
    </row>
    <row r="142" spans="1:6" ht="25.5" customHeight="1" x14ac:dyDescent="0.25">
      <c r="A142" s="427"/>
      <c r="B142" s="432" t="s">
        <v>512</v>
      </c>
      <c r="C142" s="419" t="str">
        <f>'phong (moi)'!C54</f>
        <v>252.100 đ/người/ngày</v>
      </c>
      <c r="D142" s="419" t="str">
        <f>'phong (moi)'!D54</f>
        <v>252.100 đ/người/ngày</v>
      </c>
      <c r="E142" s="430"/>
      <c r="F142" s="647"/>
    </row>
    <row r="143" spans="1:6" ht="25.5" customHeight="1" x14ac:dyDescent="0.25">
      <c r="A143" s="427"/>
      <c r="B143" s="432" t="s">
        <v>513</v>
      </c>
      <c r="C143" s="419" t="str">
        <f>'phong (moi)'!C55</f>
        <v>224.700 đ/người/ngày</v>
      </c>
      <c r="D143" s="419" t="str">
        <f>'phong (moi)'!D55</f>
        <v>224.700 đ/người/ngày</v>
      </c>
      <c r="E143" s="430"/>
      <c r="F143" s="647"/>
    </row>
    <row r="144" spans="1:6" ht="25.5" customHeight="1" x14ac:dyDescent="0.25">
      <c r="A144" s="427"/>
      <c r="B144" s="432" t="s">
        <v>514</v>
      </c>
      <c r="C144" s="419" t="str">
        <f>'phong (moi)'!C56</f>
        <v>192.100 đ/người/ngày</v>
      </c>
      <c r="D144" s="419" t="str">
        <f>'phong (moi)'!D56</f>
        <v>192.100 đ/người/ngày</v>
      </c>
      <c r="E144" s="430"/>
      <c r="F144" s="647"/>
    </row>
    <row r="145" spans="1:6" s="680" customFormat="1" ht="27" customHeight="1" x14ac:dyDescent="0.25">
      <c r="A145" s="674" t="s">
        <v>515</v>
      </c>
      <c r="B145" s="925" t="s">
        <v>5498</v>
      </c>
      <c r="C145" s="676"/>
      <c r="D145" s="677"/>
      <c r="E145" s="678">
        <f>'phong (moi)'!E57</f>
        <v>0</v>
      </c>
      <c r="F145" s="679"/>
    </row>
    <row r="146" spans="1:6" s="680" customFormat="1" ht="61.5" customHeight="1" x14ac:dyDescent="0.25">
      <c r="A146" s="681">
        <v>1</v>
      </c>
      <c r="B146" s="385" t="s">
        <v>5452</v>
      </c>
      <c r="C146" s="676"/>
      <c r="D146" s="677"/>
      <c r="E146" s="678" t="str">
        <f>'phong (moi)'!E58</f>
        <v>1.800.000 đ/người/ngày (75.000/giờ)</v>
      </c>
      <c r="F146" s="679"/>
    </row>
    <row r="147" spans="1:6" s="680" customFormat="1" ht="61.5" customHeight="1" x14ac:dyDescent="0.25">
      <c r="A147" s="681">
        <v>2</v>
      </c>
      <c r="B147" s="385" t="s">
        <v>5453</v>
      </c>
      <c r="C147" s="676"/>
      <c r="D147" s="677"/>
      <c r="E147" s="678" t="str">
        <f>'phong (moi)'!E59</f>
        <v>900..000 đ/người/ngày (37.500/giờ)</v>
      </c>
      <c r="F147" s="679"/>
    </row>
    <row r="148" spans="1:6" s="680" customFormat="1" ht="61.5" customHeight="1" x14ac:dyDescent="0.25">
      <c r="A148" s="681">
        <v>3</v>
      </c>
      <c r="B148" s="385" t="s">
        <v>5454</v>
      </c>
      <c r="C148" s="676"/>
      <c r="D148" s="677"/>
      <c r="E148" s="678" t="str">
        <f>'phong (moi)'!E60</f>
        <v>600.000 đ/người/ngày (25.000/giờ)</v>
      </c>
      <c r="F148" s="679"/>
    </row>
    <row r="149" spans="1:6" s="680" customFormat="1" ht="61.5" customHeight="1" x14ac:dyDescent="0.25">
      <c r="A149" s="681">
        <v>4</v>
      </c>
      <c r="B149" s="385" t="s">
        <v>5455</v>
      </c>
      <c r="C149" s="676"/>
      <c r="D149" s="677"/>
      <c r="E149" s="678" t="str">
        <f>'phong (moi)'!E61</f>
        <v>420.000 đ/người/ngày (17.500/giờ)</v>
      </c>
      <c r="F149" s="679"/>
    </row>
    <row r="150" spans="1:6" s="680" customFormat="1" ht="61.5" customHeight="1" x14ac:dyDescent="0.25">
      <c r="A150" s="681">
        <v>5</v>
      </c>
      <c r="B150" s="385" t="s">
        <v>5510</v>
      </c>
      <c r="C150" s="676"/>
      <c r="D150" s="677"/>
      <c r="E150" s="678" t="str">
        <f>'phong (moi)'!E62</f>
        <v>330.000 đ/người/ngày (13.750/giờ)</v>
      </c>
      <c r="F150" s="679"/>
    </row>
    <row r="151" spans="1:6" s="680" customFormat="1" ht="61.5" customHeight="1" x14ac:dyDescent="0.25">
      <c r="A151" s="681">
        <v>6</v>
      </c>
      <c r="B151" s="385" t="s">
        <v>5501</v>
      </c>
      <c r="C151" s="676"/>
      <c r="D151" s="677"/>
      <c r="E151" s="678" t="str">
        <f>'phong (moi)'!E63</f>
        <v>420.000 đ/người/ngày (17.500/giờ)</v>
      </c>
      <c r="F151" s="679"/>
    </row>
    <row r="152" spans="1:6" s="680" customFormat="1" ht="26.25" customHeight="1" x14ac:dyDescent="0.25">
      <c r="A152" s="674" t="s">
        <v>516</v>
      </c>
      <c r="B152" s="926" t="s">
        <v>5499</v>
      </c>
      <c r="C152" s="676"/>
      <c r="D152" s="677"/>
      <c r="E152" s="678">
        <f>'phong (moi)'!E64</f>
        <v>0</v>
      </c>
      <c r="F152" s="679"/>
    </row>
    <row r="153" spans="1:6" s="680" customFormat="1" ht="26.25" customHeight="1" x14ac:dyDescent="0.25">
      <c r="A153" s="684" t="s">
        <v>517</v>
      </c>
      <c r="B153" s="926" t="s">
        <v>518</v>
      </c>
      <c r="C153" s="676"/>
      <c r="D153" s="677"/>
      <c r="E153" s="678">
        <f>'phong (moi)'!E65</f>
        <v>0</v>
      </c>
      <c r="F153" s="679"/>
    </row>
    <row r="154" spans="1:6" s="680" customFormat="1" ht="26.25" customHeight="1" x14ac:dyDescent="0.25">
      <c r="A154" s="681">
        <v>1</v>
      </c>
      <c r="B154" s="385" t="s">
        <v>5460</v>
      </c>
      <c r="C154" s="676"/>
      <c r="D154" s="677"/>
      <c r="E154" s="678" t="str">
        <f>'phong (moi)'!E66</f>
        <v>1.587.400/ngày</v>
      </c>
      <c r="F154" s="679"/>
    </row>
    <row r="155" spans="1:6" s="680" customFormat="1" ht="26.25" customHeight="1" x14ac:dyDescent="0.25">
      <c r="A155" s="681">
        <v>2</v>
      </c>
      <c r="B155" s="385" t="s">
        <v>5461</v>
      </c>
      <c r="C155" s="676"/>
      <c r="D155" s="677"/>
      <c r="E155" s="678" t="str">
        <f>'phong (moi)'!E67</f>
        <v>687.400/ngày</v>
      </c>
      <c r="F155" s="679"/>
    </row>
    <row r="156" spans="1:6" s="680" customFormat="1" ht="26.25" customHeight="1" x14ac:dyDescent="0.25">
      <c r="A156" s="681">
        <v>3</v>
      </c>
      <c r="B156" s="385" t="s">
        <v>5462</v>
      </c>
      <c r="C156" s="676"/>
      <c r="D156" s="677"/>
      <c r="E156" s="678" t="str">
        <f>'phong (moi)'!E68</f>
        <v>387.400/ngày</v>
      </c>
      <c r="F156" s="679"/>
    </row>
    <row r="157" spans="1:6" s="680" customFormat="1" ht="26.25" customHeight="1" x14ac:dyDescent="0.25">
      <c r="A157" s="681">
        <v>4</v>
      </c>
      <c r="B157" s="385" t="s">
        <v>5511</v>
      </c>
      <c r="C157" s="676"/>
      <c r="D157" s="677"/>
      <c r="E157" s="678" t="str">
        <f>'phong (moi)'!E69</f>
        <v>207.400/ngày</v>
      </c>
      <c r="F157" s="679"/>
    </row>
    <row r="158" spans="1:6" s="680" customFormat="1" ht="26.25" customHeight="1" x14ac:dyDescent="0.25">
      <c r="A158" s="681">
        <v>5</v>
      </c>
      <c r="B158" s="385" t="s">
        <v>5463</v>
      </c>
      <c r="C158" s="676"/>
      <c r="D158" s="677"/>
      <c r="E158" s="678" t="str">
        <f>'phong (moi)'!E70</f>
        <v>117.400/ngày</v>
      </c>
      <c r="F158" s="679"/>
    </row>
    <row r="159" spans="1:6" s="680" customFormat="1" ht="26.25" customHeight="1" x14ac:dyDescent="0.25">
      <c r="A159" s="684" t="s">
        <v>519</v>
      </c>
      <c r="B159" s="926" t="s">
        <v>520</v>
      </c>
      <c r="C159" s="676"/>
      <c r="D159" s="677"/>
      <c r="E159" s="678">
        <f>'phong (moi)'!E71</f>
        <v>0</v>
      </c>
      <c r="F159" s="679"/>
    </row>
    <row r="160" spans="1:6" s="680" customFormat="1" ht="26.25" customHeight="1" x14ac:dyDescent="0.25">
      <c r="A160" s="681">
        <v>1</v>
      </c>
      <c r="B160" s="385" t="s">
        <v>5468</v>
      </c>
      <c r="C160" s="676"/>
      <c r="D160" s="677"/>
      <c r="E160" s="678" t="str">
        <f>'phong (moi)'!E72</f>
        <v>1.617.300/ngày</v>
      </c>
      <c r="F160" s="679"/>
    </row>
    <row r="161" spans="1:6" s="680" customFormat="1" ht="26.25" customHeight="1" x14ac:dyDescent="0.25">
      <c r="A161" s="681">
        <v>2</v>
      </c>
      <c r="B161" s="385" t="s">
        <v>5469</v>
      </c>
      <c r="C161" s="676"/>
      <c r="D161" s="677"/>
      <c r="E161" s="678" t="str">
        <f>'phong (moi)'!E73</f>
        <v>717.300/ngày</v>
      </c>
      <c r="F161" s="679"/>
    </row>
    <row r="162" spans="1:6" s="680" customFormat="1" ht="26.25" customHeight="1" x14ac:dyDescent="0.25">
      <c r="A162" s="681">
        <v>3</v>
      </c>
      <c r="B162" s="385" t="s">
        <v>5470</v>
      </c>
      <c r="C162" s="676"/>
      <c r="D162" s="677"/>
      <c r="E162" s="678" t="str">
        <f>'phong (moi)'!E74</f>
        <v>417.300/ngày</v>
      </c>
      <c r="F162" s="679"/>
    </row>
    <row r="163" spans="1:6" s="680" customFormat="1" ht="26.25" customHeight="1" x14ac:dyDescent="0.25">
      <c r="A163" s="681">
        <v>4</v>
      </c>
      <c r="B163" s="385" t="s">
        <v>5471</v>
      </c>
      <c r="C163" s="676"/>
      <c r="D163" s="677"/>
      <c r="E163" s="678" t="str">
        <f>'phong (moi)'!E75</f>
        <v>237.300/ngày</v>
      </c>
      <c r="F163" s="679"/>
    </row>
    <row r="164" spans="1:6" s="680" customFormat="1" ht="40.5" customHeight="1" x14ac:dyDescent="0.25">
      <c r="A164" s="684" t="s">
        <v>521</v>
      </c>
      <c r="B164" s="926" t="s">
        <v>522</v>
      </c>
      <c r="C164" s="676"/>
      <c r="D164" s="677"/>
      <c r="E164" s="678">
        <f>'phong (moi)'!E76</f>
        <v>0</v>
      </c>
      <c r="F164" s="679"/>
    </row>
    <row r="165" spans="1:6" s="680" customFormat="1" ht="40.5" customHeight="1" x14ac:dyDescent="0.25">
      <c r="A165" s="681">
        <v>1</v>
      </c>
      <c r="B165" s="385" t="s">
        <v>5474</v>
      </c>
      <c r="C165" s="676"/>
      <c r="D165" s="677"/>
      <c r="E165" s="678" t="str">
        <f>'phong (moi)'!E77</f>
        <v>1.512.500/ngày</v>
      </c>
      <c r="F165" s="679"/>
    </row>
    <row r="166" spans="1:6" s="680" customFormat="1" ht="40.5" customHeight="1" x14ac:dyDescent="0.25">
      <c r="A166" s="681">
        <v>2</v>
      </c>
      <c r="B166" s="385" t="s">
        <v>5475</v>
      </c>
      <c r="C166" s="676"/>
      <c r="D166" s="677"/>
      <c r="E166" s="678" t="str">
        <f>'phong (moi)'!E78</f>
        <v>612.500/ngày</v>
      </c>
      <c r="F166" s="679"/>
    </row>
    <row r="167" spans="1:6" s="680" customFormat="1" ht="40.5" customHeight="1" x14ac:dyDescent="0.25">
      <c r="A167" s="681">
        <v>3</v>
      </c>
      <c r="B167" s="385" t="s">
        <v>5476</v>
      </c>
      <c r="C167" s="676"/>
      <c r="D167" s="677"/>
      <c r="E167" s="678" t="str">
        <f>'phong (moi)'!E79</f>
        <v>312.500/ngày</v>
      </c>
      <c r="F167" s="679"/>
    </row>
    <row r="168" spans="1:6" s="680" customFormat="1" ht="40.5" customHeight="1" x14ac:dyDescent="0.25">
      <c r="A168" s="681">
        <v>4</v>
      </c>
      <c r="B168" s="385" t="s">
        <v>5477</v>
      </c>
      <c r="C168" s="676"/>
      <c r="D168" s="677"/>
      <c r="E168" s="678" t="str">
        <f>'phong (moi)'!E80</f>
        <v>132.500/ngày</v>
      </c>
      <c r="F168" s="679"/>
    </row>
    <row r="169" spans="1:6" s="680" customFormat="1" ht="40.5" customHeight="1" x14ac:dyDescent="0.25">
      <c r="A169" s="684" t="s">
        <v>523</v>
      </c>
      <c r="B169" s="926" t="s">
        <v>524</v>
      </c>
      <c r="C169" s="676"/>
      <c r="D169" s="677"/>
      <c r="E169" s="678">
        <f>'phong (moi)'!E81</f>
        <v>0</v>
      </c>
      <c r="F169" s="679"/>
    </row>
    <row r="170" spans="1:6" s="680" customFormat="1" ht="40.5" customHeight="1" x14ac:dyDescent="0.25">
      <c r="A170" s="681">
        <v>1</v>
      </c>
      <c r="B170" s="385" t="s">
        <v>5481</v>
      </c>
      <c r="C170" s="676"/>
      <c r="D170" s="677"/>
      <c r="E170" s="678" t="str">
        <f>'phong (moi)'!E82</f>
        <v>1.547.900/ngày</v>
      </c>
      <c r="F170" s="679"/>
    </row>
    <row r="171" spans="1:6" s="680" customFormat="1" ht="40.5" customHeight="1" x14ac:dyDescent="0.25">
      <c r="A171" s="681">
        <v>2</v>
      </c>
      <c r="B171" s="385" t="s">
        <v>5482</v>
      </c>
      <c r="C171" s="676"/>
      <c r="D171" s="677"/>
      <c r="E171" s="678" t="str">
        <f>'phong (moi)'!E83</f>
        <v>647.900/ngày</v>
      </c>
      <c r="F171" s="679"/>
    </row>
    <row r="172" spans="1:6" s="680" customFormat="1" ht="40.5" customHeight="1" x14ac:dyDescent="0.25">
      <c r="A172" s="681">
        <v>3</v>
      </c>
      <c r="B172" s="385" t="s">
        <v>5483</v>
      </c>
      <c r="C172" s="676"/>
      <c r="D172" s="677"/>
      <c r="E172" s="678" t="str">
        <f>'phong (moi)'!E84</f>
        <v>347.900/ngày</v>
      </c>
      <c r="F172" s="679"/>
    </row>
    <row r="173" spans="1:6" s="680" customFormat="1" ht="40.5" customHeight="1" x14ac:dyDescent="0.25">
      <c r="A173" s="681">
        <v>4</v>
      </c>
      <c r="B173" s="385" t="s">
        <v>5484</v>
      </c>
      <c r="C173" s="676"/>
      <c r="D173" s="677"/>
      <c r="E173" s="678" t="str">
        <f>'phong (moi)'!E85</f>
        <v>167.900/ngày</v>
      </c>
      <c r="F173" s="679"/>
    </row>
    <row r="174" spans="1:6" s="680" customFormat="1" ht="40.5" customHeight="1" x14ac:dyDescent="0.25">
      <c r="A174" s="684" t="s">
        <v>525</v>
      </c>
      <c r="B174" s="926" t="s">
        <v>526</v>
      </c>
      <c r="C174" s="676"/>
      <c r="D174" s="677"/>
      <c r="E174" s="678">
        <f>'phong (moi)'!E86</f>
        <v>0</v>
      </c>
      <c r="F174" s="679"/>
    </row>
    <row r="175" spans="1:6" s="680" customFormat="1" ht="40.5" customHeight="1" x14ac:dyDescent="0.25">
      <c r="A175" s="681">
        <v>1</v>
      </c>
      <c r="B175" s="385" t="s">
        <v>5488</v>
      </c>
      <c r="C175" s="676"/>
      <c r="D175" s="677"/>
      <c r="E175" s="678" t="str">
        <f>'phong (moi)'!E87</f>
        <v>1.575.300/ngày</v>
      </c>
      <c r="F175" s="679"/>
    </row>
    <row r="176" spans="1:6" s="680" customFormat="1" ht="40.5" customHeight="1" x14ac:dyDescent="0.25">
      <c r="A176" s="681">
        <v>2</v>
      </c>
      <c r="B176" s="385" t="s">
        <v>5489</v>
      </c>
      <c r="C176" s="676"/>
      <c r="D176" s="677"/>
      <c r="E176" s="678" t="str">
        <f>'phong (moi)'!E88</f>
        <v>675.300/ngày</v>
      </c>
      <c r="F176" s="679"/>
    </row>
    <row r="177" spans="1:6" s="680" customFormat="1" ht="40.5" customHeight="1" x14ac:dyDescent="0.25">
      <c r="A177" s="681">
        <v>3</v>
      </c>
      <c r="B177" s="385" t="s">
        <v>5490</v>
      </c>
      <c r="C177" s="676"/>
      <c r="D177" s="677"/>
      <c r="E177" s="678" t="str">
        <f>'phong (moi)'!E89</f>
        <v>375.300/ngày</v>
      </c>
      <c r="F177" s="679"/>
    </row>
    <row r="178" spans="1:6" s="680" customFormat="1" ht="40.5" customHeight="1" x14ac:dyDescent="0.25">
      <c r="A178" s="681">
        <v>4</v>
      </c>
      <c r="B178" s="385" t="s">
        <v>5491</v>
      </c>
      <c r="C178" s="676"/>
      <c r="D178" s="677"/>
      <c r="E178" s="678" t="str">
        <f>'phong (moi)'!E90</f>
        <v>195.300/ngày</v>
      </c>
      <c r="F178" s="679"/>
    </row>
    <row r="179" spans="1:6" s="680" customFormat="1" ht="40.5" customHeight="1" x14ac:dyDescent="0.25">
      <c r="A179" s="684" t="s">
        <v>527</v>
      </c>
      <c r="B179" s="926" t="s">
        <v>528</v>
      </c>
      <c r="C179" s="676"/>
      <c r="D179" s="677"/>
      <c r="E179" s="678">
        <f>'phong (moi)'!E91</f>
        <v>0</v>
      </c>
      <c r="F179" s="679"/>
    </row>
    <row r="180" spans="1:6" s="680" customFormat="1" ht="40.5" customHeight="1" x14ac:dyDescent="0.25">
      <c r="A180" s="681">
        <v>1</v>
      </c>
      <c r="B180" s="385" t="s">
        <v>5506</v>
      </c>
      <c r="C180" s="676"/>
      <c r="D180" s="677"/>
      <c r="E180" s="678" t="str">
        <f>'phong (moi)'!E92</f>
        <v>1.607.900/ngày</v>
      </c>
      <c r="F180" s="679"/>
    </row>
    <row r="181" spans="1:6" s="680" customFormat="1" ht="40.5" customHeight="1" x14ac:dyDescent="0.25">
      <c r="A181" s="681">
        <v>2</v>
      </c>
      <c r="B181" s="385" t="s">
        <v>5507</v>
      </c>
      <c r="C181" s="676"/>
      <c r="D181" s="677"/>
      <c r="E181" s="678" t="str">
        <f>'phong (moi)'!E93</f>
        <v>707.900/ngày</v>
      </c>
      <c r="F181" s="679"/>
    </row>
    <row r="182" spans="1:6" s="680" customFormat="1" ht="40.5" customHeight="1" x14ac:dyDescent="0.25">
      <c r="A182" s="681">
        <v>3</v>
      </c>
      <c r="B182" s="385" t="s">
        <v>5508</v>
      </c>
      <c r="C182" s="676"/>
      <c r="D182" s="677"/>
      <c r="E182" s="678" t="str">
        <f>'phong (moi)'!E94</f>
        <v>407.900/ngày</v>
      </c>
      <c r="F182" s="679"/>
    </row>
    <row r="183" spans="1:6" s="680" customFormat="1" ht="40.5" customHeight="1" x14ac:dyDescent="0.25">
      <c r="A183" s="681">
        <v>4</v>
      </c>
      <c r="B183" s="385" t="s">
        <v>5509</v>
      </c>
      <c r="C183" s="676"/>
      <c r="D183" s="677"/>
      <c r="E183" s="678" t="str">
        <f>'phong (moi)'!E95</f>
        <v>227.900/ngày</v>
      </c>
      <c r="F183" s="679"/>
    </row>
    <row r="184" spans="1:6" ht="25.5" customHeight="1" x14ac:dyDescent="0.25">
      <c r="A184" s="427" t="s">
        <v>529</v>
      </c>
      <c r="B184" s="434" t="str">
        <f>'[1]phong (moi)'!B105</f>
        <v>GIÁ TẠM ỨNG</v>
      </c>
      <c r="C184" s="419"/>
      <c r="D184" s="419"/>
      <c r="E184" s="430"/>
      <c r="F184" s="647"/>
    </row>
    <row r="185" spans="1:6" ht="42.75" customHeight="1" x14ac:dyDescent="0.25">
      <c r="A185" s="438"/>
      <c r="B185" s="439" t="str">
        <f>'[1]phong (moi)'!B106</f>
        <v>Thực hiện theo đúng qui định đã ban hành. Áp dụng cho cả bệnh nhân dịch vụ và BN BHYT</v>
      </c>
      <c r="C185" s="419"/>
      <c r="D185" s="419"/>
      <c r="E185" s="430"/>
      <c r="F185" s="647"/>
    </row>
    <row r="186" spans="1:6" ht="25.5" customHeight="1" x14ac:dyDescent="0.25">
      <c r="A186" s="436" t="s">
        <v>532</v>
      </c>
      <c r="B186" s="437" t="str">
        <f>'[1]phong (moi)'!B107</f>
        <v>KHÁC</v>
      </c>
      <c r="C186" s="419"/>
      <c r="D186" s="419"/>
      <c r="E186" s="430"/>
      <c r="F186" s="647"/>
    </row>
    <row r="187" spans="1:6" ht="25.5" customHeight="1" x14ac:dyDescent="0.25">
      <c r="A187" s="431">
        <f>'[1]phong (moi)'!A108</f>
        <v>1</v>
      </c>
      <c r="B187" s="432" t="str">
        <f>'[1]phong (moi)'!B108</f>
        <v>Ghế bố cho thân nhân</v>
      </c>
      <c r="C187" s="419"/>
      <c r="D187" s="419"/>
      <c r="E187" s="440" t="str">
        <f>'phong (moi)'!E99</f>
        <v xml:space="preserve">30.000/ghế/ngày </v>
      </c>
      <c r="F187" s="647"/>
    </row>
    <row r="188" spans="1:6" ht="25.5" customHeight="1" x14ac:dyDescent="0.25">
      <c r="A188" s="431">
        <f>'[1]phong (moi)'!A109</f>
        <v>2</v>
      </c>
      <c r="B188" s="432" t="str">
        <f>'[1]phong (moi)'!B109</f>
        <v>Thay ra giường thêm</v>
      </c>
      <c r="C188" s="419"/>
      <c r="D188" s="419"/>
      <c r="E188" s="430" t="str">
        <f>'phong (moi)'!E100</f>
        <v>10.000/lần</v>
      </c>
      <c r="F188" s="647"/>
    </row>
    <row r="189" spans="1:6" ht="36" customHeight="1" x14ac:dyDescent="0.25">
      <c r="A189" s="1132" t="s">
        <v>4598</v>
      </c>
      <c r="B189" s="1133"/>
      <c r="C189" s="1133"/>
      <c r="D189" s="1133"/>
      <c r="E189" s="1133"/>
      <c r="F189" s="1134"/>
    </row>
    <row r="190" spans="1:6" ht="24" customHeight="1" x14ac:dyDescent="0.25">
      <c r="A190" s="417">
        <v>1</v>
      </c>
      <c r="B190" s="441" t="s">
        <v>4564</v>
      </c>
      <c r="C190" s="421"/>
      <c r="D190" s="419">
        <v>50000</v>
      </c>
      <c r="E190" s="442"/>
      <c r="F190" s="651"/>
    </row>
    <row r="191" spans="1:6" ht="24" customHeight="1" x14ac:dyDescent="0.25">
      <c r="A191" s="417">
        <v>2</v>
      </c>
      <c r="B191" s="443" t="s">
        <v>928</v>
      </c>
      <c r="C191" s="421"/>
      <c r="D191" s="419">
        <f>TC!E8</f>
        <v>1130000</v>
      </c>
      <c r="E191" s="440"/>
      <c r="F191" s="653"/>
    </row>
    <row r="192" spans="1:6" ht="24" customHeight="1" x14ac:dyDescent="0.25">
      <c r="A192" s="417">
        <v>3</v>
      </c>
      <c r="B192" s="443" t="s">
        <v>929</v>
      </c>
      <c r="C192" s="419"/>
      <c r="D192" s="419">
        <f>TC!E9</f>
        <v>220000</v>
      </c>
      <c r="E192" s="440"/>
      <c r="F192" s="653"/>
    </row>
    <row r="193" spans="1:6" ht="20.25" customHeight="1" x14ac:dyDescent="0.25">
      <c r="A193" s="1136">
        <v>4</v>
      </c>
      <c r="B193" s="1140" t="s">
        <v>930</v>
      </c>
      <c r="C193" s="419"/>
      <c r="D193" s="419">
        <f>TC!E10</f>
        <v>590000</v>
      </c>
      <c r="E193" s="440"/>
      <c r="F193" s="653"/>
    </row>
    <row r="194" spans="1:6" ht="20.25" customHeight="1" x14ac:dyDescent="0.25">
      <c r="A194" s="1142"/>
      <c r="B194" s="1143"/>
      <c r="C194" s="419"/>
      <c r="D194" s="419">
        <f>TC!E11</f>
        <v>650000</v>
      </c>
      <c r="E194" s="440"/>
      <c r="F194" s="653"/>
    </row>
    <row r="195" spans="1:6" ht="20.25" customHeight="1" x14ac:dyDescent="0.25">
      <c r="A195" s="1137"/>
      <c r="B195" s="1141"/>
      <c r="C195" s="419"/>
      <c r="D195" s="419">
        <f>TC!E12</f>
        <v>840000</v>
      </c>
      <c r="E195" s="440"/>
      <c r="F195" s="653"/>
    </row>
    <row r="196" spans="1:6" ht="20.25" customHeight="1" x14ac:dyDescent="0.25">
      <c r="A196" s="1136">
        <v>5</v>
      </c>
      <c r="B196" s="1140" t="s">
        <v>931</v>
      </c>
      <c r="C196" s="419"/>
      <c r="D196" s="419">
        <f>TC!E13</f>
        <v>200000</v>
      </c>
      <c r="E196" s="440"/>
      <c r="F196" s="653"/>
    </row>
    <row r="197" spans="1:6" ht="20.25" customHeight="1" x14ac:dyDescent="0.25">
      <c r="A197" s="1137">
        <v>6</v>
      </c>
      <c r="B197" s="1141"/>
      <c r="C197" s="419"/>
      <c r="D197" s="419">
        <f>TC!E14</f>
        <v>170000</v>
      </c>
      <c r="E197" s="440"/>
      <c r="F197" s="653"/>
    </row>
    <row r="198" spans="1:6" ht="20.25" customHeight="1" x14ac:dyDescent="0.25">
      <c r="A198" s="1138">
        <v>6</v>
      </c>
      <c r="B198" s="1140" t="s">
        <v>932</v>
      </c>
      <c r="C198" s="419"/>
      <c r="D198" s="419">
        <f>TC!E15</f>
        <v>230000</v>
      </c>
      <c r="E198" s="440"/>
      <c r="F198" s="653"/>
    </row>
    <row r="199" spans="1:6" ht="20.25" customHeight="1" x14ac:dyDescent="0.25">
      <c r="A199" s="1139"/>
      <c r="B199" s="1141"/>
      <c r="C199" s="419"/>
      <c r="D199" s="419">
        <f>TC!E16</f>
        <v>300000</v>
      </c>
      <c r="E199" s="440"/>
      <c r="F199" s="653"/>
    </row>
    <row r="200" spans="1:6" ht="17.25" customHeight="1" x14ac:dyDescent="0.25">
      <c r="A200" s="1136">
        <v>7</v>
      </c>
      <c r="B200" s="1140" t="s">
        <v>933</v>
      </c>
      <c r="C200" s="419"/>
      <c r="D200" s="419">
        <f>TC!E17</f>
        <v>100000</v>
      </c>
      <c r="E200" s="440"/>
      <c r="F200" s="653"/>
    </row>
    <row r="201" spans="1:6" ht="17.25" customHeight="1" x14ac:dyDescent="0.25">
      <c r="A201" s="1137"/>
      <c r="B201" s="1141"/>
      <c r="C201" s="419"/>
      <c r="D201" s="419">
        <f>TC!E18</f>
        <v>620000</v>
      </c>
      <c r="E201" s="440"/>
      <c r="F201" s="653"/>
    </row>
    <row r="202" spans="1:6" ht="20.25" customHeight="1" x14ac:dyDescent="0.25">
      <c r="A202" s="1136">
        <v>8</v>
      </c>
      <c r="B202" s="1140" t="s">
        <v>934</v>
      </c>
      <c r="C202" s="419"/>
      <c r="D202" s="419">
        <f>TC!E19</f>
        <v>100000</v>
      </c>
      <c r="E202" s="440"/>
      <c r="F202" s="653"/>
    </row>
    <row r="203" spans="1:6" ht="20.25" customHeight="1" x14ac:dyDescent="0.25">
      <c r="A203" s="1137"/>
      <c r="B203" s="1141"/>
      <c r="C203" s="419"/>
      <c r="D203" s="419">
        <f>TC!E20</f>
        <v>100000</v>
      </c>
      <c r="E203" s="440"/>
      <c r="F203" s="653"/>
    </row>
    <row r="204" spans="1:6" ht="20.25" customHeight="1" x14ac:dyDescent="0.25">
      <c r="A204" s="1136">
        <v>9</v>
      </c>
      <c r="B204" s="1140" t="s">
        <v>935</v>
      </c>
      <c r="C204" s="419"/>
      <c r="D204" s="419">
        <f>TC!E21</f>
        <v>140000</v>
      </c>
      <c r="E204" s="440"/>
      <c r="F204" s="653"/>
    </row>
    <row r="205" spans="1:6" ht="20.25" customHeight="1" x14ac:dyDescent="0.25">
      <c r="A205" s="1142"/>
      <c r="B205" s="1143"/>
      <c r="C205" s="419"/>
      <c r="D205" s="419">
        <f>TC!E22</f>
        <v>140000</v>
      </c>
      <c r="E205" s="440"/>
      <c r="F205" s="653"/>
    </row>
    <row r="206" spans="1:6" ht="16.5" customHeight="1" x14ac:dyDescent="0.25">
      <c r="A206" s="1137"/>
      <c r="B206" s="1141"/>
      <c r="C206" s="419"/>
      <c r="D206" s="419">
        <f>TC!E23</f>
        <v>150000</v>
      </c>
      <c r="E206" s="440"/>
      <c r="F206" s="653"/>
    </row>
    <row r="207" spans="1:6" ht="18" customHeight="1" x14ac:dyDescent="0.25">
      <c r="A207" s="444">
        <v>10</v>
      </c>
      <c r="B207" s="443" t="s">
        <v>936</v>
      </c>
      <c r="C207" s="419"/>
      <c r="D207" s="419">
        <f>TC!E24</f>
        <v>220000</v>
      </c>
      <c r="E207" s="440"/>
      <c r="F207" s="653"/>
    </row>
    <row r="208" spans="1:6" ht="20.25" customHeight="1" x14ac:dyDescent="0.25">
      <c r="A208" s="1136">
        <v>11</v>
      </c>
      <c r="B208" s="1140" t="s">
        <v>937</v>
      </c>
      <c r="C208" s="419"/>
      <c r="D208" s="419">
        <f>TC!E25</f>
        <v>330000</v>
      </c>
      <c r="E208" s="440"/>
      <c r="F208" s="653"/>
    </row>
    <row r="209" spans="1:6" ht="20.25" customHeight="1" x14ac:dyDescent="0.25">
      <c r="A209" s="1142"/>
      <c r="B209" s="1143"/>
      <c r="C209" s="419"/>
      <c r="D209" s="419">
        <f>TC!E26</f>
        <v>300000</v>
      </c>
      <c r="E209" s="440"/>
      <c r="F209" s="653"/>
    </row>
    <row r="210" spans="1:6" ht="20.25" customHeight="1" x14ac:dyDescent="0.25">
      <c r="A210" s="1137">
        <v>14</v>
      </c>
      <c r="B210" s="1141"/>
      <c r="C210" s="419"/>
      <c r="D210" s="419">
        <f>TC!E27</f>
        <v>320000</v>
      </c>
      <c r="E210" s="440"/>
      <c r="F210" s="653"/>
    </row>
    <row r="211" spans="1:6" ht="20.25" customHeight="1" x14ac:dyDescent="0.25">
      <c r="A211" s="417">
        <v>12</v>
      </c>
      <c r="B211" s="443" t="s">
        <v>938</v>
      </c>
      <c r="C211" s="419"/>
      <c r="D211" s="419">
        <f>TC!E28</f>
        <v>200000</v>
      </c>
      <c r="E211" s="440"/>
      <c r="F211" s="653"/>
    </row>
    <row r="212" spans="1:6" ht="20.25" customHeight="1" x14ac:dyDescent="0.25">
      <c r="A212" s="417">
        <v>13</v>
      </c>
      <c r="B212" s="443" t="s">
        <v>939</v>
      </c>
      <c r="C212" s="419"/>
      <c r="D212" s="419">
        <f>TC!E29</f>
        <v>430000</v>
      </c>
      <c r="E212" s="440"/>
      <c r="F212" s="653"/>
    </row>
    <row r="213" spans="1:6" ht="20.25" customHeight="1" x14ac:dyDescent="0.25">
      <c r="A213" s="417">
        <v>14</v>
      </c>
      <c r="B213" s="443" t="s">
        <v>940</v>
      </c>
      <c r="C213" s="419"/>
      <c r="D213" s="419">
        <f>TC!E30</f>
        <v>560000</v>
      </c>
      <c r="E213" s="440"/>
      <c r="F213" s="653"/>
    </row>
    <row r="214" spans="1:6" ht="20.25" customHeight="1" x14ac:dyDescent="0.25">
      <c r="A214" s="417">
        <v>15</v>
      </c>
      <c r="B214" s="443" t="s">
        <v>941</v>
      </c>
      <c r="C214" s="419"/>
      <c r="D214" s="419">
        <f>TC!E31</f>
        <v>770000</v>
      </c>
      <c r="E214" s="440"/>
      <c r="F214" s="653"/>
    </row>
    <row r="215" spans="1:6" ht="20.25" customHeight="1" x14ac:dyDescent="0.25">
      <c r="A215" s="417">
        <v>16</v>
      </c>
      <c r="B215" s="443" t="s">
        <v>942</v>
      </c>
      <c r="C215" s="419"/>
      <c r="D215" s="419">
        <f>TC!E32</f>
        <v>900000</v>
      </c>
      <c r="E215" s="440"/>
      <c r="F215" s="653"/>
    </row>
    <row r="216" spans="1:6" ht="35.25" customHeight="1" x14ac:dyDescent="0.25">
      <c r="A216" s="417">
        <v>17</v>
      </c>
      <c r="B216" s="445" t="s">
        <v>4548</v>
      </c>
      <c r="C216" s="419"/>
      <c r="D216" s="419">
        <f>TC!E33</f>
        <v>1220000</v>
      </c>
      <c r="E216" s="440"/>
      <c r="F216" s="653"/>
    </row>
    <row r="217" spans="1:6" ht="38.25" customHeight="1" x14ac:dyDescent="0.25">
      <c r="A217" s="417">
        <v>18</v>
      </c>
      <c r="B217" s="446" t="s">
        <v>943</v>
      </c>
      <c r="C217" s="419"/>
      <c r="D217" s="419">
        <f>TC!E34</f>
        <v>700000</v>
      </c>
      <c r="E217" s="440"/>
      <c r="F217" s="653"/>
    </row>
    <row r="218" spans="1:6" ht="40.5" customHeight="1" x14ac:dyDescent="0.25">
      <c r="A218" s="417">
        <v>19</v>
      </c>
      <c r="B218" s="446" t="s">
        <v>944</v>
      </c>
      <c r="C218" s="419"/>
      <c r="D218" s="419">
        <f>TC!E35</f>
        <v>930000</v>
      </c>
      <c r="E218" s="440"/>
      <c r="F218" s="653"/>
    </row>
    <row r="219" spans="1:6" ht="42.75" customHeight="1" x14ac:dyDescent="0.25">
      <c r="A219" s="417">
        <v>20</v>
      </c>
      <c r="B219" s="446" t="s">
        <v>945</v>
      </c>
      <c r="C219" s="419"/>
      <c r="D219" s="419">
        <f>TC!E36</f>
        <v>450000</v>
      </c>
      <c r="E219" s="440"/>
      <c r="F219" s="653"/>
    </row>
    <row r="220" spans="1:6" ht="20.25" customHeight="1" x14ac:dyDescent="0.25">
      <c r="A220" s="1138">
        <v>21</v>
      </c>
      <c r="B220" s="1140" t="s">
        <v>946</v>
      </c>
      <c r="C220" s="419"/>
      <c r="D220" s="419">
        <f>TC!E37</f>
        <v>840000</v>
      </c>
      <c r="E220" s="440"/>
      <c r="F220" s="653"/>
    </row>
    <row r="221" spans="1:6" ht="20.25" customHeight="1" x14ac:dyDescent="0.25">
      <c r="A221" s="1139"/>
      <c r="B221" s="1141"/>
      <c r="C221" s="419"/>
      <c r="D221" s="419">
        <f>TC!E38</f>
        <v>1600000</v>
      </c>
      <c r="E221" s="440"/>
      <c r="F221" s="653"/>
    </row>
    <row r="222" spans="1:6" ht="20.25" customHeight="1" x14ac:dyDescent="0.25">
      <c r="A222" s="417">
        <v>22</v>
      </c>
      <c r="B222" s="435" t="s">
        <v>4599</v>
      </c>
      <c r="C222" s="419"/>
      <c r="D222" s="419">
        <f>TC!E39</f>
        <v>170000</v>
      </c>
      <c r="E222" s="440"/>
      <c r="F222" s="653"/>
    </row>
    <row r="223" spans="1:6" ht="20.25" customHeight="1" x14ac:dyDescent="0.25">
      <c r="A223" s="417">
        <v>23</v>
      </c>
      <c r="B223" s="435" t="s">
        <v>4557</v>
      </c>
      <c r="C223" s="419"/>
      <c r="D223" s="419">
        <f>TC!E40</f>
        <v>670000</v>
      </c>
      <c r="E223" s="440"/>
      <c r="F223" s="653"/>
    </row>
    <row r="224" spans="1:6" ht="20.25" customHeight="1" x14ac:dyDescent="0.25">
      <c r="A224" s="417">
        <v>24</v>
      </c>
      <c r="B224" s="435" t="s">
        <v>4559</v>
      </c>
      <c r="C224" s="419"/>
      <c r="D224" s="419">
        <f>TC!E41</f>
        <v>540000</v>
      </c>
      <c r="E224" s="440"/>
      <c r="F224" s="653"/>
    </row>
    <row r="225" spans="1:6" ht="20.25" customHeight="1" x14ac:dyDescent="0.25">
      <c r="A225" s="959"/>
      <c r="B225" s="447"/>
      <c r="C225" s="425"/>
      <c r="D225" s="425"/>
      <c r="F225" s="649"/>
    </row>
    <row r="226" spans="1:6" ht="20.25" customHeight="1" x14ac:dyDescent="0.25">
      <c r="A226" s="959"/>
      <c r="B226" s="447"/>
      <c r="C226" s="425"/>
      <c r="D226" s="425"/>
      <c r="F226" s="649"/>
    </row>
    <row r="227" spans="1:6" ht="20.25" customHeight="1" x14ac:dyDescent="0.25">
      <c r="A227" s="959"/>
      <c r="B227" s="447"/>
      <c r="C227" s="425"/>
      <c r="D227" s="425"/>
      <c r="F227" s="649"/>
    </row>
    <row r="228" spans="1:6" ht="20.25" customHeight="1" x14ac:dyDescent="0.25">
      <c r="A228" s="959"/>
      <c r="B228" s="447"/>
      <c r="C228" s="425"/>
      <c r="D228" s="425"/>
      <c r="F228" s="649"/>
    </row>
    <row r="229" spans="1:6" ht="20.25" customHeight="1" x14ac:dyDescent="0.25">
      <c r="A229" s="959"/>
      <c r="B229" s="447"/>
      <c r="C229" s="425"/>
      <c r="D229" s="425"/>
      <c r="F229" s="649"/>
    </row>
    <row r="230" spans="1:6" ht="20.25" customHeight="1" x14ac:dyDescent="0.25">
      <c r="A230" s="959"/>
      <c r="B230" s="447"/>
      <c r="C230" s="425"/>
      <c r="D230" s="425"/>
      <c r="F230" s="649"/>
    </row>
    <row r="231" spans="1:6" ht="20.25" customHeight="1" x14ac:dyDescent="0.25">
      <c r="A231" s="959"/>
      <c r="B231" s="447"/>
      <c r="C231" s="425"/>
      <c r="D231" s="425"/>
      <c r="F231" s="649"/>
    </row>
    <row r="232" spans="1:6" ht="20.25" customHeight="1" x14ac:dyDescent="0.25">
      <c r="A232" s="959"/>
      <c r="B232" s="447"/>
      <c r="C232" s="425"/>
      <c r="D232" s="425"/>
      <c r="F232" s="649"/>
    </row>
    <row r="233" spans="1:6" ht="20.25" customHeight="1" x14ac:dyDescent="0.25">
      <c r="A233" s="959"/>
      <c r="B233" s="447"/>
      <c r="C233" s="425"/>
      <c r="D233" s="425"/>
      <c r="F233" s="649"/>
    </row>
    <row r="234" spans="1:6" ht="20.25" customHeight="1" x14ac:dyDescent="0.25">
      <c r="A234" s="959"/>
      <c r="B234" s="447"/>
      <c r="C234" s="425"/>
      <c r="D234" s="425"/>
      <c r="F234" s="649"/>
    </row>
    <row r="235" spans="1:6" ht="20.25" customHeight="1" x14ac:dyDescent="0.25">
      <c r="A235" s="959"/>
      <c r="B235" s="447"/>
      <c r="C235" s="425"/>
      <c r="D235" s="425"/>
      <c r="F235" s="649"/>
    </row>
    <row r="236" spans="1:6" ht="20.25" customHeight="1" x14ac:dyDescent="0.25">
      <c r="A236" s="959"/>
      <c r="B236" s="447"/>
      <c r="C236" s="425"/>
      <c r="D236" s="425"/>
      <c r="F236" s="649"/>
    </row>
    <row r="237" spans="1:6" ht="20.25" customHeight="1" x14ac:dyDescent="0.25">
      <c r="A237" s="959"/>
      <c r="B237" s="447"/>
      <c r="C237" s="425"/>
      <c r="D237" s="425"/>
      <c r="F237" s="649"/>
    </row>
    <row r="238" spans="1:6" ht="20.25" customHeight="1" x14ac:dyDescent="0.25">
      <c r="A238" s="959"/>
      <c r="B238" s="447"/>
      <c r="C238" s="425"/>
      <c r="D238" s="425"/>
      <c r="F238" s="649"/>
    </row>
    <row r="239" spans="1:6" ht="32.25" customHeight="1" x14ac:dyDescent="0.25">
      <c r="A239" s="959"/>
      <c r="B239" s="447"/>
      <c r="C239" s="425"/>
      <c r="D239" s="425"/>
      <c r="F239" s="649"/>
    </row>
    <row r="240" spans="1:6" ht="21" customHeight="1" x14ac:dyDescent="0.25">
      <c r="A240" s="959"/>
      <c r="B240" s="447"/>
      <c r="C240" s="425"/>
      <c r="D240" s="425"/>
      <c r="F240" s="649"/>
    </row>
    <row r="241" spans="1:6" ht="20.25" customHeight="1" x14ac:dyDescent="0.25">
      <c r="A241" s="959"/>
      <c r="B241" s="447"/>
      <c r="C241" s="425"/>
      <c r="D241" s="425"/>
      <c r="F241" s="649"/>
    </row>
    <row r="242" spans="1:6" ht="20.25" customHeight="1" x14ac:dyDescent="0.25">
      <c r="A242" s="959"/>
      <c r="B242" s="447"/>
      <c r="C242" s="425"/>
      <c r="D242" s="425"/>
      <c r="F242" s="649"/>
    </row>
    <row r="243" spans="1:6" ht="18.75" customHeight="1" x14ac:dyDescent="0.25">
      <c r="A243" s="959"/>
      <c r="B243" s="447"/>
      <c r="C243" s="425"/>
      <c r="D243" s="425"/>
      <c r="F243" s="649"/>
    </row>
    <row r="244" spans="1:6" ht="20.25" customHeight="1" x14ac:dyDescent="0.25">
      <c r="A244" s="959"/>
      <c r="B244" s="447"/>
      <c r="C244" s="425"/>
      <c r="D244" s="425"/>
      <c r="F244" s="649"/>
    </row>
    <row r="245" spans="1:6" ht="25.5" customHeight="1" x14ac:dyDescent="0.25">
      <c r="A245" s="959"/>
      <c r="B245" s="447"/>
      <c r="C245" s="425"/>
      <c r="D245" s="425"/>
      <c r="F245" s="649"/>
    </row>
    <row r="246" spans="1:6" ht="20.25" customHeight="1" x14ac:dyDescent="0.25">
      <c r="A246" s="959"/>
      <c r="B246" s="447"/>
      <c r="C246" s="425"/>
      <c r="D246" s="425"/>
      <c r="F246" s="649"/>
    </row>
    <row r="247" spans="1:6" ht="20.25" hidden="1" customHeight="1" x14ac:dyDescent="0.25">
      <c r="A247" s="959"/>
      <c r="B247" s="447"/>
      <c r="C247" s="425"/>
      <c r="D247" s="425"/>
      <c r="F247" s="649"/>
    </row>
    <row r="248" spans="1:6" ht="20.25" hidden="1" customHeight="1" x14ac:dyDescent="0.25">
      <c r="A248" s="959"/>
      <c r="B248" s="447"/>
      <c r="C248" s="425"/>
      <c r="D248" s="425"/>
      <c r="F248" s="649"/>
    </row>
    <row r="249" spans="1:6" ht="20.25" hidden="1" customHeight="1" x14ac:dyDescent="0.25">
      <c r="A249" s="959"/>
      <c r="B249" s="447"/>
      <c r="C249" s="425"/>
      <c r="D249" s="425"/>
      <c r="F249" s="649"/>
    </row>
    <row r="250" spans="1:6" ht="20.25" hidden="1" customHeight="1" x14ac:dyDescent="0.25">
      <c r="A250" s="959"/>
      <c r="B250" s="447"/>
      <c r="C250" s="425"/>
      <c r="D250" s="425"/>
      <c r="F250" s="649"/>
    </row>
    <row r="251" spans="1:6" ht="16.5" customHeight="1" x14ac:dyDescent="0.25">
      <c r="A251" s="959"/>
      <c r="B251" s="447"/>
      <c r="C251" s="425"/>
      <c r="D251" s="425"/>
      <c r="F251" s="649"/>
    </row>
    <row r="252" spans="1:6" ht="22.5" customHeight="1" x14ac:dyDescent="0.25">
      <c r="A252" s="959"/>
      <c r="B252" s="447"/>
      <c r="C252" s="425"/>
      <c r="D252" s="425"/>
      <c r="F252" s="649"/>
    </row>
    <row r="253" spans="1:6" ht="25.5" customHeight="1" x14ac:dyDescent="0.25">
      <c r="C253" s="412"/>
      <c r="E253" s="448"/>
    </row>
    <row r="254" spans="1:6" ht="27.75" customHeight="1" x14ac:dyDescent="0.25">
      <c r="A254" s="1129" t="s">
        <v>4600</v>
      </c>
      <c r="B254" s="1129"/>
      <c r="C254" s="1129"/>
      <c r="D254" s="1129"/>
      <c r="E254" s="1129"/>
      <c r="F254" s="1129"/>
    </row>
    <row r="255" spans="1:6" ht="20.25" customHeight="1" x14ac:dyDescent="0.25">
      <c r="A255" s="955"/>
      <c r="B255" s="955"/>
      <c r="C255" s="955"/>
      <c r="D255" s="955"/>
      <c r="E255" s="449"/>
      <c r="F255" s="654"/>
    </row>
    <row r="256" spans="1:6" ht="8.25" customHeight="1" x14ac:dyDescent="0.25">
      <c r="A256" s="955"/>
      <c r="B256" s="955"/>
      <c r="C256" s="955"/>
      <c r="D256" s="955"/>
      <c r="E256" s="449"/>
      <c r="F256" s="654"/>
    </row>
    <row r="257" spans="1:6" s="415" customFormat="1" ht="30" customHeight="1" x14ac:dyDescent="0.25">
      <c r="A257" s="1125" t="s">
        <v>2</v>
      </c>
      <c r="B257" s="1125" t="s">
        <v>4590</v>
      </c>
      <c r="C257" s="1132" t="s">
        <v>4430</v>
      </c>
      <c r="D257" s="1133"/>
      <c r="E257" s="1134"/>
      <c r="F257" s="1125" t="s">
        <v>576</v>
      </c>
    </row>
    <row r="258" spans="1:6" s="415" customFormat="1" ht="21" customHeight="1" x14ac:dyDescent="0.25">
      <c r="A258" s="1135"/>
      <c r="B258" s="1135"/>
      <c r="C258" s="1125" t="s">
        <v>5403</v>
      </c>
      <c r="D258" s="1125" t="s">
        <v>5417</v>
      </c>
      <c r="E258" s="1127" t="s">
        <v>5351</v>
      </c>
      <c r="F258" s="1135"/>
    </row>
    <row r="259" spans="1:6" s="415" customFormat="1" ht="31.5" customHeight="1" x14ac:dyDescent="0.25">
      <c r="A259" s="1126"/>
      <c r="B259" s="1126"/>
      <c r="C259" s="1126"/>
      <c r="D259" s="1126"/>
      <c r="E259" s="1128"/>
      <c r="F259" s="1126"/>
    </row>
    <row r="260" spans="1:6" ht="26.25" customHeight="1" x14ac:dyDescent="0.25">
      <c r="A260" s="1144" t="s">
        <v>4601</v>
      </c>
      <c r="B260" s="1145"/>
      <c r="C260" s="1145"/>
      <c r="D260" s="1145"/>
      <c r="E260" s="1145"/>
      <c r="F260" s="1146"/>
    </row>
    <row r="261" spans="1:6" ht="20.25" customHeight="1" x14ac:dyDescent="0.25">
      <c r="A261" s="417">
        <v>1</v>
      </c>
      <c r="B261" s="441" t="s">
        <v>635</v>
      </c>
      <c r="C261" s="419">
        <f>'CCNV (m)'!D8</f>
        <v>498000</v>
      </c>
      <c r="D261" s="419">
        <f>'CCNV (m)'!E8</f>
        <v>498000</v>
      </c>
      <c r="E261" s="419">
        <f>'CCNV (m)'!F8</f>
        <v>0</v>
      </c>
      <c r="F261" s="653"/>
    </row>
    <row r="262" spans="1:6" ht="20.25" customHeight="1" x14ac:dyDescent="0.25">
      <c r="A262" s="417">
        <f>A261+1</f>
        <v>2</v>
      </c>
      <c r="B262" s="441" t="s">
        <v>641</v>
      </c>
      <c r="C262" s="419">
        <f>'CCNV (m)'!D9</f>
        <v>485000</v>
      </c>
      <c r="D262" s="419">
        <f>'CCNV (m)'!E9</f>
        <v>485000</v>
      </c>
      <c r="E262" s="419">
        <f>'CCNV (m)'!F9</f>
        <v>0</v>
      </c>
      <c r="F262" s="653"/>
    </row>
    <row r="263" spans="1:6" ht="20.25" customHeight="1" x14ac:dyDescent="0.25">
      <c r="A263" s="417">
        <f t="shared" ref="A263:A316" si="3">A262+1</f>
        <v>3</v>
      </c>
      <c r="B263" s="441" t="s">
        <v>646</v>
      </c>
      <c r="C263" s="419">
        <f>'CCNV (m)'!D10</f>
        <v>579000</v>
      </c>
      <c r="D263" s="419">
        <f>'CCNV (m)'!E10</f>
        <v>579000</v>
      </c>
      <c r="E263" s="419">
        <f>'CCNV (m)'!F10</f>
        <v>0</v>
      </c>
      <c r="F263" s="653"/>
    </row>
    <row r="264" spans="1:6" ht="20.25" customHeight="1" x14ac:dyDescent="0.25">
      <c r="A264" s="417">
        <f>A263+1</f>
        <v>4</v>
      </c>
      <c r="B264" s="441" t="s">
        <v>649</v>
      </c>
      <c r="C264" s="419">
        <f>'CCNV (m)'!D11</f>
        <v>579000</v>
      </c>
      <c r="D264" s="419">
        <f>'CCNV (m)'!E11</f>
        <v>579000</v>
      </c>
      <c r="E264" s="419">
        <f>'CCNV (m)'!F11</f>
        <v>0</v>
      </c>
      <c r="F264" s="653"/>
    </row>
    <row r="265" spans="1:6" ht="20.25" customHeight="1" x14ac:dyDescent="0.25">
      <c r="A265" s="417">
        <f t="shared" si="3"/>
        <v>5</v>
      </c>
      <c r="B265" s="441" t="s">
        <v>651</v>
      </c>
      <c r="C265" s="419">
        <f>'CCNV (m)'!D12</f>
        <v>579000</v>
      </c>
      <c r="D265" s="419">
        <f>'CCNV (m)'!E12</f>
        <v>579000</v>
      </c>
      <c r="E265" s="419">
        <f>'CCNV (m)'!F12</f>
        <v>0</v>
      </c>
      <c r="F265" s="653"/>
    </row>
    <row r="266" spans="1:6" ht="20.25" customHeight="1" x14ac:dyDescent="0.25">
      <c r="A266" s="417">
        <f t="shared" si="3"/>
        <v>6</v>
      </c>
      <c r="B266" s="441" t="s">
        <v>653</v>
      </c>
      <c r="C266" s="419">
        <f>'CCNV (m)'!D13</f>
        <v>734000</v>
      </c>
      <c r="D266" s="419">
        <f>'CCNV (m)'!E13</f>
        <v>734000</v>
      </c>
      <c r="E266" s="419">
        <f>'CCNV (m)'!F13</f>
        <v>0</v>
      </c>
      <c r="F266" s="653"/>
    </row>
    <row r="267" spans="1:6" ht="20.25" customHeight="1" x14ac:dyDescent="0.25">
      <c r="A267" s="417">
        <f t="shared" si="3"/>
        <v>7</v>
      </c>
      <c r="B267" s="441" t="s">
        <v>658</v>
      </c>
      <c r="C267" s="419">
        <f>'CCNV (m)'!D14</f>
        <v>734000</v>
      </c>
      <c r="D267" s="419">
        <f>'CCNV (m)'!E14</f>
        <v>734000</v>
      </c>
      <c r="E267" s="419">
        <f>'CCNV (m)'!F14</f>
        <v>0</v>
      </c>
      <c r="F267" s="653"/>
    </row>
    <row r="268" spans="1:6" ht="20.25" customHeight="1" x14ac:dyDescent="0.25">
      <c r="A268" s="417">
        <f t="shared" si="3"/>
        <v>8</v>
      </c>
      <c r="B268" s="441" t="s">
        <v>660</v>
      </c>
      <c r="C268" s="419">
        <f>'CCNV (m)'!D15</f>
        <v>734000</v>
      </c>
      <c r="D268" s="419">
        <f>'CCNV (m)'!E15</f>
        <v>734000</v>
      </c>
      <c r="E268" s="419">
        <f>'CCNV (m)'!F15</f>
        <v>0</v>
      </c>
      <c r="F268" s="653"/>
    </row>
    <row r="269" spans="1:6" ht="20.25" customHeight="1" x14ac:dyDescent="0.25">
      <c r="A269" s="417">
        <f t="shared" si="3"/>
        <v>9</v>
      </c>
      <c r="B269" s="445" t="s">
        <v>663</v>
      </c>
      <c r="C269" s="419">
        <f>'CCNV (m)'!D16</f>
        <v>734000</v>
      </c>
      <c r="D269" s="419">
        <f>'CCNV (m)'!E16</f>
        <v>734000</v>
      </c>
      <c r="E269" s="419">
        <f>'CCNV (m)'!F16</f>
        <v>0</v>
      </c>
      <c r="F269" s="653"/>
    </row>
    <row r="270" spans="1:6" ht="20.25" customHeight="1" x14ac:dyDescent="0.25">
      <c r="A270" s="417">
        <f t="shared" si="3"/>
        <v>10</v>
      </c>
      <c r="B270" s="445" t="s">
        <v>616</v>
      </c>
      <c r="C270" s="419">
        <f>'CCNV (m)'!D17</f>
        <v>734000</v>
      </c>
      <c r="D270" s="419">
        <f>'CCNV (m)'!E17</f>
        <v>734000</v>
      </c>
      <c r="E270" s="419">
        <f>'CCNV (m)'!F17</f>
        <v>0</v>
      </c>
      <c r="F270" s="653"/>
    </row>
    <row r="271" spans="1:6" ht="20.25" customHeight="1" x14ac:dyDescent="0.25">
      <c r="A271" s="417">
        <f t="shared" si="3"/>
        <v>11</v>
      </c>
      <c r="B271" s="422" t="s">
        <v>5187</v>
      </c>
      <c r="C271" s="419">
        <f>'CCNV (m)'!D18</f>
        <v>734000</v>
      </c>
      <c r="D271" s="419">
        <f>'CCNV (m)'!E18</f>
        <v>734000</v>
      </c>
      <c r="E271" s="419">
        <f>'CCNV (m)'!F18</f>
        <v>0</v>
      </c>
      <c r="F271" s="653"/>
    </row>
    <row r="272" spans="1:6" ht="20.25" customHeight="1" x14ac:dyDescent="0.25">
      <c r="A272" s="417">
        <f t="shared" si="3"/>
        <v>12</v>
      </c>
      <c r="B272" s="422" t="s">
        <v>5188</v>
      </c>
      <c r="C272" s="419">
        <f>'CCNV (m)'!D19</f>
        <v>734000</v>
      </c>
      <c r="D272" s="419">
        <f>'CCNV (m)'!E19</f>
        <v>734000</v>
      </c>
      <c r="E272" s="419">
        <f>'CCNV (m)'!F19</f>
        <v>0</v>
      </c>
      <c r="F272" s="653"/>
    </row>
    <row r="273" spans="1:6" ht="20.25" customHeight="1" x14ac:dyDescent="0.25">
      <c r="A273" s="417">
        <f t="shared" si="3"/>
        <v>13</v>
      </c>
      <c r="B273" s="441" t="s">
        <v>666</v>
      </c>
      <c r="C273" s="419">
        <f>'CCNV (m)'!D20</f>
        <v>0</v>
      </c>
      <c r="D273" s="419">
        <f>'CCNV (m)'!E20</f>
        <v>300000</v>
      </c>
      <c r="E273" s="419">
        <f>'CCNV (m)'!F20</f>
        <v>0</v>
      </c>
      <c r="F273" s="653"/>
    </row>
    <row r="274" spans="1:6" ht="20.25" customHeight="1" x14ac:dyDescent="0.25">
      <c r="A274" s="417">
        <f t="shared" si="3"/>
        <v>14</v>
      </c>
      <c r="B274" s="441" t="s">
        <v>668</v>
      </c>
      <c r="C274" s="419">
        <f>'CCNV (m)'!D21</f>
        <v>0</v>
      </c>
      <c r="D274" s="419">
        <f>'CCNV (m)'!E21</f>
        <v>450000</v>
      </c>
      <c r="E274" s="419">
        <f>'CCNV (m)'!F21</f>
        <v>0</v>
      </c>
      <c r="F274" s="653"/>
    </row>
    <row r="275" spans="1:6" ht="20.25" customHeight="1" x14ac:dyDescent="0.25">
      <c r="A275" s="417">
        <f t="shared" si="3"/>
        <v>15</v>
      </c>
      <c r="B275" s="441" t="s">
        <v>670</v>
      </c>
      <c r="C275" s="419">
        <f>'CCNV (m)'!D22</f>
        <v>0</v>
      </c>
      <c r="D275" s="419">
        <f>'CCNV (m)'!E22</f>
        <v>180000</v>
      </c>
      <c r="E275" s="419">
        <f>'CCNV (m)'!F22</f>
        <v>0</v>
      </c>
      <c r="F275" s="653"/>
    </row>
    <row r="276" spans="1:6" ht="20.25" customHeight="1" x14ac:dyDescent="0.25">
      <c r="A276" s="417">
        <f t="shared" si="3"/>
        <v>16</v>
      </c>
      <c r="B276" s="441" t="s">
        <v>4568</v>
      </c>
      <c r="C276" s="419">
        <f>'CCNV (m)'!D23</f>
        <v>37500</v>
      </c>
      <c r="D276" s="419">
        <f>'CCNV (m)'!E23</f>
        <v>37500</v>
      </c>
      <c r="E276" s="419">
        <f>'CCNV (m)'!F23</f>
        <v>90000</v>
      </c>
      <c r="F276" s="653"/>
    </row>
    <row r="277" spans="1:6" ht="20.25" customHeight="1" x14ac:dyDescent="0.25">
      <c r="A277" s="417">
        <f t="shared" si="3"/>
        <v>17</v>
      </c>
      <c r="B277" s="450" t="s">
        <v>472</v>
      </c>
      <c r="C277" s="419">
        <f>'CCNV (m)'!D24</f>
        <v>359200</v>
      </c>
      <c r="D277" s="419">
        <f>'CCNV (m)'!E24</f>
        <v>359200</v>
      </c>
      <c r="E277" s="419">
        <f>'CCNV (m)'!F24</f>
        <v>0</v>
      </c>
      <c r="F277" s="653"/>
    </row>
    <row r="278" spans="1:6" ht="20.25" customHeight="1" x14ac:dyDescent="0.25">
      <c r="A278" s="417">
        <f t="shared" si="3"/>
        <v>18</v>
      </c>
      <c r="B278" s="441" t="s">
        <v>474</v>
      </c>
      <c r="C278" s="419">
        <f>'CCNV (m)'!D25</f>
        <v>212600</v>
      </c>
      <c r="D278" s="419">
        <f>'CCNV (m)'!E25</f>
        <v>212600</v>
      </c>
      <c r="E278" s="419">
        <f>'CCNV (m)'!F25</f>
        <v>0</v>
      </c>
      <c r="F278" s="653"/>
    </row>
    <row r="279" spans="1:6" ht="20.25" customHeight="1" x14ac:dyDescent="0.25">
      <c r="A279" s="417">
        <f t="shared" si="3"/>
        <v>19</v>
      </c>
      <c r="B279" s="441" t="s">
        <v>476</v>
      </c>
      <c r="C279" s="419">
        <f>'CCNV (m)'!D26</f>
        <v>212600</v>
      </c>
      <c r="D279" s="419">
        <f>'CCNV (m)'!E26</f>
        <v>212600</v>
      </c>
      <c r="E279" s="419">
        <f>'CCNV (m)'!F26</f>
        <v>0</v>
      </c>
      <c r="F279" s="653"/>
    </row>
    <row r="280" spans="1:6" ht="20.25" customHeight="1" x14ac:dyDescent="0.25">
      <c r="A280" s="417">
        <f t="shared" si="3"/>
        <v>20</v>
      </c>
      <c r="B280" s="441" t="s">
        <v>477</v>
      </c>
      <c r="C280" s="419">
        <f>'CCNV (m)'!D27</f>
        <v>182700</v>
      </c>
      <c r="D280" s="419">
        <f>'CCNV (m)'!E27</f>
        <v>182700</v>
      </c>
      <c r="E280" s="419">
        <f>'CCNV (m)'!F27</f>
        <v>0</v>
      </c>
      <c r="F280" s="653"/>
    </row>
    <row r="281" spans="1:6" ht="20.25" customHeight="1" x14ac:dyDescent="0.25">
      <c r="A281" s="417">
        <f t="shared" si="3"/>
        <v>21</v>
      </c>
      <c r="B281" s="441" t="s">
        <v>479</v>
      </c>
      <c r="C281" s="419">
        <f>'CCNV (m)'!D28</f>
        <v>182700</v>
      </c>
      <c r="D281" s="419">
        <f>'CCNV (m)'!E28</f>
        <v>182700</v>
      </c>
      <c r="E281" s="419">
        <f>'CCNV (m)'!F28</f>
        <v>0</v>
      </c>
      <c r="F281" s="653"/>
    </row>
    <row r="282" spans="1:6" ht="20.25" customHeight="1" x14ac:dyDescent="0.25">
      <c r="A282" s="417">
        <f t="shared" si="3"/>
        <v>22</v>
      </c>
      <c r="B282" s="441" t="s">
        <v>480</v>
      </c>
      <c r="C282" s="419">
        <f>'CCNV (m)'!D29</f>
        <v>182700</v>
      </c>
      <c r="D282" s="419">
        <f>'CCNV (m)'!E29</f>
        <v>182700</v>
      </c>
      <c r="E282" s="419">
        <f>'CCNV (m)'!F29</f>
        <v>0</v>
      </c>
      <c r="F282" s="653"/>
    </row>
    <row r="283" spans="1:6" ht="20.25" customHeight="1" x14ac:dyDescent="0.25">
      <c r="A283" s="417">
        <f t="shared" si="3"/>
        <v>23</v>
      </c>
      <c r="B283" s="441" t="s">
        <v>481</v>
      </c>
      <c r="C283" s="419">
        <f>'CCNV (m)'!D30</f>
        <v>182700</v>
      </c>
      <c r="D283" s="419">
        <f>'CCNV (m)'!E30</f>
        <v>182700</v>
      </c>
      <c r="E283" s="419">
        <f>'CCNV (m)'!F30</f>
        <v>0</v>
      </c>
      <c r="F283" s="653"/>
    </row>
    <row r="284" spans="1:6" ht="20.25" customHeight="1" x14ac:dyDescent="0.25">
      <c r="A284" s="417">
        <f t="shared" si="3"/>
        <v>24</v>
      </c>
      <c r="B284" s="441" t="s">
        <v>5184</v>
      </c>
      <c r="C284" s="419">
        <f>'CCNV (m)'!D31</f>
        <v>17800</v>
      </c>
      <c r="D284" s="419">
        <f>'CCNV (m)'!E31</f>
        <v>17800</v>
      </c>
      <c r="E284" s="419">
        <f>'CCNV (m)'!F31</f>
        <v>30000</v>
      </c>
      <c r="F284" s="653"/>
    </row>
    <row r="285" spans="1:6" ht="20.25" customHeight="1" x14ac:dyDescent="0.25">
      <c r="A285" s="417">
        <f t="shared" si="3"/>
        <v>25</v>
      </c>
      <c r="B285" s="441" t="s">
        <v>4613</v>
      </c>
      <c r="C285" s="419">
        <f>'CCNV (m)'!D32</f>
        <v>0</v>
      </c>
      <c r="D285" s="419">
        <f>'CCNV (m)'!E32</f>
        <v>0</v>
      </c>
      <c r="E285" s="419">
        <f>'CCNV (m)'!F32</f>
        <v>50000</v>
      </c>
      <c r="F285" s="653"/>
    </row>
    <row r="286" spans="1:6" ht="20.25" customHeight="1" x14ac:dyDescent="0.25">
      <c r="A286" s="417">
        <f t="shared" si="3"/>
        <v>26</v>
      </c>
      <c r="B286" s="441" t="s">
        <v>683</v>
      </c>
      <c r="C286" s="419">
        <f>'CCNV (m)'!D33</f>
        <v>94300</v>
      </c>
      <c r="D286" s="419">
        <f>'CCNV (m)'!E33</f>
        <v>94300</v>
      </c>
      <c r="E286" s="419">
        <f>'CCNV (m)'!F33</f>
        <v>0</v>
      </c>
      <c r="F286" s="653"/>
    </row>
    <row r="287" spans="1:6" ht="20.25" customHeight="1" x14ac:dyDescent="0.25">
      <c r="A287" s="417">
        <f t="shared" si="3"/>
        <v>27</v>
      </c>
      <c r="B287" s="441" t="s">
        <v>686</v>
      </c>
      <c r="C287" s="419">
        <f>'CCNV (m)'!D34</f>
        <v>252000</v>
      </c>
      <c r="D287" s="419">
        <f>'CCNV (m)'!E34</f>
        <v>252000</v>
      </c>
      <c r="E287" s="419">
        <f>'CCNV (m)'!F34</f>
        <v>0</v>
      </c>
      <c r="F287" s="653"/>
    </row>
    <row r="288" spans="1:6" ht="35.25" customHeight="1" x14ac:dyDescent="0.25">
      <c r="A288" s="417">
        <f t="shared" si="3"/>
        <v>28</v>
      </c>
      <c r="B288" s="451" t="s">
        <v>691</v>
      </c>
      <c r="C288" s="419">
        <f>'CCNV (m)'!D35</f>
        <v>12200</v>
      </c>
      <c r="D288" s="419">
        <f>'CCNV (m)'!E35</f>
        <v>12200</v>
      </c>
      <c r="E288" s="419">
        <f>'CCNV (m)'!F35</f>
        <v>0</v>
      </c>
      <c r="F288" s="653"/>
    </row>
    <row r="289" spans="1:6" ht="35.25" customHeight="1" x14ac:dyDescent="0.25">
      <c r="A289" s="417">
        <f t="shared" si="3"/>
        <v>29</v>
      </c>
      <c r="B289" s="451" t="s">
        <v>695</v>
      </c>
      <c r="C289" s="419">
        <f>'CCNV (m)'!D36</f>
        <v>12200</v>
      </c>
      <c r="D289" s="419">
        <f>'CCNV (m)'!E36</f>
        <v>12200</v>
      </c>
      <c r="E289" s="419">
        <f>'CCNV (m)'!F36</f>
        <v>0</v>
      </c>
      <c r="F289" s="653"/>
    </row>
    <row r="290" spans="1:6" ht="20.25" customHeight="1" x14ac:dyDescent="0.25">
      <c r="A290" s="417">
        <f t="shared" si="3"/>
        <v>30</v>
      </c>
      <c r="B290" s="441" t="s">
        <v>697</v>
      </c>
      <c r="C290" s="419">
        <f>'CCNV (m)'!D37</f>
        <v>131000</v>
      </c>
      <c r="D290" s="419">
        <f>'CCNV (m)'!E37</f>
        <v>131000</v>
      </c>
      <c r="E290" s="419">
        <f>'CCNV (m)'!F37</f>
        <v>0</v>
      </c>
      <c r="F290" s="653"/>
    </row>
    <row r="291" spans="1:6" ht="20.25" customHeight="1" x14ac:dyDescent="0.25">
      <c r="A291" s="417">
        <f t="shared" si="3"/>
        <v>31</v>
      </c>
      <c r="B291" s="441" t="s">
        <v>702</v>
      </c>
      <c r="C291" s="419">
        <f>'CCNV (m)'!D38</f>
        <v>601000</v>
      </c>
      <c r="D291" s="419">
        <f>'CCNV (m)'!E38</f>
        <v>601000</v>
      </c>
      <c r="E291" s="419">
        <f>'CCNV (m)'!F38</f>
        <v>0</v>
      </c>
      <c r="F291" s="653"/>
    </row>
    <row r="292" spans="1:6" ht="20.25" customHeight="1" x14ac:dyDescent="0.25">
      <c r="A292" s="417">
        <f t="shared" si="3"/>
        <v>32</v>
      </c>
      <c r="B292" s="441" t="s">
        <v>707</v>
      </c>
      <c r="C292" s="419">
        <f>'CCNV (m)'!D39</f>
        <v>209000</v>
      </c>
      <c r="D292" s="419">
        <f>'CCNV (m)'!E39</f>
        <v>209000</v>
      </c>
      <c r="E292" s="419">
        <f>'CCNV (m)'!F39</f>
        <v>0</v>
      </c>
      <c r="F292" s="653"/>
    </row>
    <row r="293" spans="1:6" ht="20.25" customHeight="1" x14ac:dyDescent="0.25">
      <c r="A293" s="417">
        <f t="shared" si="3"/>
        <v>33</v>
      </c>
      <c r="B293" s="441" t="s">
        <v>713</v>
      </c>
      <c r="C293" s="419">
        <f>'CCNV (m)'!D40</f>
        <v>94300</v>
      </c>
      <c r="D293" s="419">
        <f>'CCNV (m)'!E40</f>
        <v>94300</v>
      </c>
      <c r="E293" s="419">
        <f>'CCNV (m)'!F40</f>
        <v>0</v>
      </c>
      <c r="F293" s="653"/>
    </row>
    <row r="294" spans="1:6" ht="20.25" customHeight="1" x14ac:dyDescent="0.25">
      <c r="A294" s="417">
        <f t="shared" si="3"/>
        <v>34</v>
      </c>
      <c r="B294" s="441" t="s">
        <v>718</v>
      </c>
      <c r="C294" s="419">
        <f>'CCNV (m)'!D41</f>
        <v>85900</v>
      </c>
      <c r="D294" s="419">
        <f>'CCNV (m)'!E41</f>
        <v>85900</v>
      </c>
      <c r="E294" s="419">
        <f>'CCNV (m)'!F41</f>
        <v>0</v>
      </c>
      <c r="F294" s="653"/>
    </row>
    <row r="295" spans="1:6" ht="20.25" customHeight="1" x14ac:dyDescent="0.25">
      <c r="A295" s="417"/>
      <c r="B295" s="441" t="s">
        <v>722</v>
      </c>
      <c r="C295" s="419">
        <f>'CCNV (m)'!D42</f>
        <v>0</v>
      </c>
      <c r="D295" s="419">
        <f>'CCNV (m)'!E42</f>
        <v>0</v>
      </c>
      <c r="E295" s="419">
        <f>'CCNV (m)'!F42</f>
        <v>0</v>
      </c>
      <c r="F295" s="653"/>
    </row>
    <row r="296" spans="1:6" ht="20.25" customHeight="1" x14ac:dyDescent="0.25">
      <c r="A296" s="417">
        <f>A294+1</f>
        <v>35</v>
      </c>
      <c r="B296" s="451" t="s">
        <v>724</v>
      </c>
      <c r="C296" s="419" t="str">
        <f>'CCNV (m)'!D43</f>
        <v>1.080/giờ</v>
      </c>
      <c r="D296" s="419" t="str">
        <f>'CCNV (m)'!E43</f>
        <v>1.080/giờ</v>
      </c>
      <c r="E296" s="419">
        <f>'CCNV (m)'!F43</f>
        <v>0</v>
      </c>
      <c r="F296" s="653"/>
    </row>
    <row r="297" spans="1:6" ht="20.25" customHeight="1" x14ac:dyDescent="0.25">
      <c r="A297" s="417">
        <f t="shared" si="3"/>
        <v>36</v>
      </c>
      <c r="B297" s="451" t="s">
        <v>728</v>
      </c>
      <c r="C297" s="419" t="str">
        <f>'CCNV (m)'!D44</f>
        <v>1.620/giờ</v>
      </c>
      <c r="D297" s="419" t="str">
        <f>'CCNV (m)'!E44</f>
        <v>1.620/giờ</v>
      </c>
      <c r="E297" s="419">
        <f>'CCNV (m)'!F44</f>
        <v>0</v>
      </c>
      <c r="F297" s="653"/>
    </row>
    <row r="298" spans="1:6" ht="20.25" customHeight="1" x14ac:dyDescent="0.25">
      <c r="A298" s="417">
        <f t="shared" si="3"/>
        <v>37</v>
      </c>
      <c r="B298" s="451" t="s">
        <v>731</v>
      </c>
      <c r="C298" s="419" t="str">
        <f>'CCNV (m)'!D45</f>
        <v>2.700/giờ</v>
      </c>
      <c r="D298" s="419" t="str">
        <f>'CCNV (m)'!E45</f>
        <v>2.700/giờ</v>
      </c>
      <c r="E298" s="419">
        <f>'CCNV (m)'!F45</f>
        <v>0</v>
      </c>
      <c r="F298" s="653"/>
    </row>
    <row r="299" spans="1:6" ht="20.25" customHeight="1" x14ac:dyDescent="0.25">
      <c r="A299" s="417">
        <f t="shared" si="3"/>
        <v>38</v>
      </c>
      <c r="B299" s="451" t="s">
        <v>734</v>
      </c>
      <c r="C299" s="419" t="str">
        <f>'CCNV (m)'!D46</f>
        <v>3.780/giờ</v>
      </c>
      <c r="D299" s="419" t="str">
        <f>'CCNV (m)'!E46</f>
        <v>3.780/giờ</v>
      </c>
      <c r="E299" s="419">
        <f>'CCNV (m)'!F46</f>
        <v>0</v>
      </c>
      <c r="F299" s="653"/>
    </row>
    <row r="300" spans="1:6" ht="20.25" customHeight="1" x14ac:dyDescent="0.25">
      <c r="A300" s="417">
        <f t="shared" si="3"/>
        <v>39</v>
      </c>
      <c r="B300" s="451" t="s">
        <v>737</v>
      </c>
      <c r="C300" s="419" t="str">
        <f>'CCNV (m)'!D47</f>
        <v>4.860/giờ</v>
      </c>
      <c r="D300" s="419" t="str">
        <f>'CCNV (m)'!E47</f>
        <v>4.860/giờ</v>
      </c>
      <c r="E300" s="419">
        <f>'CCNV (m)'!F47</f>
        <v>0</v>
      </c>
      <c r="F300" s="653"/>
    </row>
    <row r="301" spans="1:6" ht="20.25" customHeight="1" x14ac:dyDescent="0.25">
      <c r="A301" s="417">
        <f t="shared" si="3"/>
        <v>40</v>
      </c>
      <c r="B301" s="451" t="s">
        <v>740</v>
      </c>
      <c r="C301" s="419">
        <f>'CCNV (m)'!D48</f>
        <v>23000</v>
      </c>
      <c r="D301" s="419">
        <f>'CCNV (m)'!E48</f>
        <v>23000</v>
      </c>
      <c r="E301" s="419">
        <f>'CCNV (m)'!F48</f>
        <v>0</v>
      </c>
      <c r="F301" s="653"/>
    </row>
    <row r="302" spans="1:6" ht="20.25" customHeight="1" x14ac:dyDescent="0.25">
      <c r="A302" s="417">
        <f t="shared" si="3"/>
        <v>41</v>
      </c>
      <c r="B302" s="451" t="s">
        <v>743</v>
      </c>
      <c r="C302" s="419">
        <f>'CCNV (m)'!D49</f>
        <v>23000</v>
      </c>
      <c r="D302" s="419">
        <f>'CCNV (m)'!E49</f>
        <v>23000</v>
      </c>
      <c r="E302" s="419">
        <f>'CCNV (m)'!F49</f>
        <v>0</v>
      </c>
      <c r="F302" s="653"/>
    </row>
    <row r="303" spans="1:6" ht="20.25" customHeight="1" x14ac:dyDescent="0.25">
      <c r="A303" s="417">
        <f t="shared" si="3"/>
        <v>42</v>
      </c>
      <c r="B303" s="451" t="s">
        <v>745</v>
      </c>
      <c r="C303" s="419">
        <f>'CCNV (m)'!D50</f>
        <v>35600</v>
      </c>
      <c r="D303" s="419">
        <f>'CCNV (m)'!E50</f>
        <v>35600</v>
      </c>
      <c r="E303" s="419">
        <f>'CCNV (m)'!F50</f>
        <v>50000</v>
      </c>
      <c r="F303" s="653"/>
    </row>
    <row r="304" spans="1:6" ht="20.25" customHeight="1" x14ac:dyDescent="0.25">
      <c r="A304" s="417">
        <f t="shared" si="3"/>
        <v>43</v>
      </c>
      <c r="B304" s="441" t="s">
        <v>751</v>
      </c>
      <c r="C304" s="419">
        <f>'CCNV (m)'!D51</f>
        <v>0</v>
      </c>
      <c r="D304" s="419">
        <f>'CCNV (m)'!E51</f>
        <v>0</v>
      </c>
      <c r="E304" s="419">
        <f>'CCNV (m)'!F51</f>
        <v>50000</v>
      </c>
      <c r="F304" s="653"/>
    </row>
    <row r="305" spans="1:6" ht="20.25" customHeight="1" x14ac:dyDescent="0.25">
      <c r="A305" s="417">
        <f t="shared" si="3"/>
        <v>44</v>
      </c>
      <c r="B305" s="388" t="s">
        <v>5193</v>
      </c>
      <c r="C305" s="419">
        <f>'CCNV (m)'!D52</f>
        <v>60000</v>
      </c>
      <c r="D305" s="419">
        <f>'CCNV (m)'!E52</f>
        <v>60000</v>
      </c>
      <c r="E305" s="419">
        <f>'CCNV (m)'!F52</f>
        <v>0</v>
      </c>
      <c r="F305" s="1151" t="s">
        <v>5191</v>
      </c>
    </row>
    <row r="306" spans="1:6" ht="37.5" customHeight="1" x14ac:dyDescent="0.25">
      <c r="A306" s="417">
        <f t="shared" si="3"/>
        <v>45</v>
      </c>
      <c r="B306" s="388" t="s">
        <v>5194</v>
      </c>
      <c r="C306" s="419">
        <f>'CCNV (m)'!D53</f>
        <v>85000</v>
      </c>
      <c r="D306" s="419">
        <f>'CCNV (m)'!E53</f>
        <v>85000</v>
      </c>
      <c r="E306" s="419">
        <f>'CCNV (m)'!F53</f>
        <v>0</v>
      </c>
      <c r="F306" s="1152"/>
    </row>
    <row r="307" spans="1:6" ht="39" customHeight="1" x14ac:dyDescent="0.25">
      <c r="A307" s="417">
        <f t="shared" si="3"/>
        <v>46</v>
      </c>
      <c r="B307" s="388" t="s">
        <v>5195</v>
      </c>
      <c r="C307" s="419">
        <f>'CCNV (m)'!D54</f>
        <v>115000</v>
      </c>
      <c r="D307" s="419">
        <f>'CCNV (m)'!E54</f>
        <v>115000</v>
      </c>
      <c r="E307" s="419">
        <f>'CCNV (m)'!F54</f>
        <v>0</v>
      </c>
      <c r="F307" s="1152"/>
    </row>
    <row r="308" spans="1:6" ht="20.25" customHeight="1" x14ac:dyDescent="0.25">
      <c r="A308" s="417">
        <f t="shared" si="3"/>
        <v>47</v>
      </c>
      <c r="B308" s="388" t="s">
        <v>5196</v>
      </c>
      <c r="C308" s="419">
        <f>'CCNV (m)'!D55</f>
        <v>139000</v>
      </c>
      <c r="D308" s="419">
        <f>'CCNV (m)'!E55</f>
        <v>139000</v>
      </c>
      <c r="E308" s="419">
        <f>'CCNV (m)'!F55</f>
        <v>0</v>
      </c>
      <c r="F308" s="1152"/>
    </row>
    <row r="309" spans="1:6" ht="39" customHeight="1" x14ac:dyDescent="0.25">
      <c r="A309" s="417">
        <f t="shared" si="3"/>
        <v>48</v>
      </c>
      <c r="B309" s="388" t="s">
        <v>5197</v>
      </c>
      <c r="C309" s="419">
        <f>'CCNV (m)'!D56</f>
        <v>184000</v>
      </c>
      <c r="D309" s="419">
        <f>'CCNV (m)'!E56</f>
        <v>184000</v>
      </c>
      <c r="E309" s="419">
        <f>'CCNV (m)'!F56</f>
        <v>0</v>
      </c>
      <c r="F309" s="1152"/>
    </row>
    <row r="310" spans="1:6" ht="39" customHeight="1" x14ac:dyDescent="0.25">
      <c r="A310" s="417">
        <f t="shared" si="3"/>
        <v>49</v>
      </c>
      <c r="B310" s="388" t="s">
        <v>5198</v>
      </c>
      <c r="C310" s="419">
        <f>'CCNV (m)'!D57</f>
        <v>253000</v>
      </c>
      <c r="D310" s="419">
        <f>'CCNV (m)'!E57</f>
        <v>253000</v>
      </c>
      <c r="E310" s="419">
        <f>'CCNV (m)'!F57</f>
        <v>0</v>
      </c>
      <c r="F310" s="1153"/>
    </row>
    <row r="311" spans="1:6" ht="20.25" customHeight="1" x14ac:dyDescent="0.25">
      <c r="A311" s="417">
        <f t="shared" si="3"/>
        <v>50</v>
      </c>
      <c r="B311" s="441" t="s">
        <v>770</v>
      </c>
      <c r="C311" s="419">
        <f>'CCNV (m)'!D58</f>
        <v>258000</v>
      </c>
      <c r="D311" s="419">
        <f>'CCNV (m)'!E58</f>
        <v>258000</v>
      </c>
      <c r="E311" s="419">
        <f>'CCNV (m)'!F58</f>
        <v>0</v>
      </c>
      <c r="F311" s="653"/>
    </row>
    <row r="312" spans="1:6" ht="20.25" customHeight="1" x14ac:dyDescent="0.25">
      <c r="A312" s="417">
        <f t="shared" si="3"/>
        <v>51</v>
      </c>
      <c r="B312" s="441" t="s">
        <v>775</v>
      </c>
      <c r="C312" s="419">
        <f>'CCNV (m)'!D59</f>
        <v>0</v>
      </c>
      <c r="D312" s="419">
        <f>'CCNV (m)'!E59</f>
        <v>0</v>
      </c>
      <c r="E312" s="419" t="str">
        <f>'CCNV (m)'!F59</f>
        <v>50,000 - 100,000</v>
      </c>
      <c r="F312" s="653"/>
    </row>
    <row r="313" spans="1:6" ht="36" customHeight="1" x14ac:dyDescent="0.25">
      <c r="A313" s="417">
        <f t="shared" si="3"/>
        <v>52</v>
      </c>
      <c r="B313" s="451" t="s">
        <v>778</v>
      </c>
      <c r="C313" s="419">
        <f>'CCNV (m)'!D60</f>
        <v>184000</v>
      </c>
      <c r="D313" s="419">
        <f>'CCNV (m)'!E60</f>
        <v>184000</v>
      </c>
      <c r="E313" s="419">
        <f>'CCNV (m)'!F60</f>
        <v>220000</v>
      </c>
      <c r="F313" s="653"/>
    </row>
    <row r="314" spans="1:6" ht="36" customHeight="1" x14ac:dyDescent="0.25">
      <c r="A314" s="417">
        <f t="shared" si="3"/>
        <v>53</v>
      </c>
      <c r="B314" s="451" t="s">
        <v>783</v>
      </c>
      <c r="C314" s="419">
        <f>'CCNV (m)'!D61</f>
        <v>248000</v>
      </c>
      <c r="D314" s="419">
        <f>'CCNV (m)'!E61</f>
        <v>248000</v>
      </c>
      <c r="E314" s="419">
        <f>'CCNV (m)'!F61</f>
        <v>280000</v>
      </c>
      <c r="F314" s="653"/>
    </row>
    <row r="315" spans="1:6" ht="36" customHeight="1" x14ac:dyDescent="0.25">
      <c r="A315" s="417">
        <f t="shared" si="3"/>
        <v>54</v>
      </c>
      <c r="B315" s="451" t="s">
        <v>788</v>
      </c>
      <c r="C315" s="419">
        <f>'CCNV (m)'!D62</f>
        <v>268000</v>
      </c>
      <c r="D315" s="419">
        <f>'CCNV (m)'!E62</f>
        <v>268000</v>
      </c>
      <c r="E315" s="419">
        <f>'CCNV (m)'!F62</f>
        <v>300000</v>
      </c>
      <c r="F315" s="653"/>
    </row>
    <row r="316" spans="1:6" ht="36" customHeight="1" x14ac:dyDescent="0.25">
      <c r="A316" s="417">
        <f t="shared" si="3"/>
        <v>55</v>
      </c>
      <c r="B316" s="451" t="s">
        <v>793</v>
      </c>
      <c r="C316" s="419">
        <f>'CCNV (m)'!D63</f>
        <v>323000</v>
      </c>
      <c r="D316" s="419">
        <f>'CCNV (m)'!E63</f>
        <v>323000</v>
      </c>
      <c r="E316" s="419">
        <f>'CCNV (m)'!F63</f>
        <v>360000</v>
      </c>
      <c r="F316" s="653"/>
    </row>
    <row r="317" spans="1:6" ht="20.25" customHeight="1" x14ac:dyDescent="0.25">
      <c r="A317" s="417"/>
      <c r="B317" s="452" t="s">
        <v>798</v>
      </c>
      <c r="C317" s="419">
        <f>'CCNV (m)'!D64</f>
        <v>0</v>
      </c>
      <c r="D317" s="419">
        <f>'CCNV (m)'!E64</f>
        <v>0</v>
      </c>
      <c r="E317" s="419">
        <f>'CCNV (m)'!F64</f>
        <v>0</v>
      </c>
      <c r="F317" s="653"/>
    </row>
    <row r="318" spans="1:6" ht="20.25" customHeight="1" x14ac:dyDescent="0.25">
      <c r="A318" s="417">
        <f>A316+1</f>
        <v>56</v>
      </c>
      <c r="B318" s="388" t="s">
        <v>5344</v>
      </c>
      <c r="C318" s="419">
        <f>'CCNV (m)'!D65</f>
        <v>12800</v>
      </c>
      <c r="D318" s="419">
        <f>'CCNV (m)'!E65</f>
        <v>12800</v>
      </c>
      <c r="E318" s="419">
        <f>'CCNV (m)'!F65</f>
        <v>20000</v>
      </c>
      <c r="F318" s="653"/>
    </row>
    <row r="319" spans="1:6" ht="20.25" customHeight="1" x14ac:dyDescent="0.25">
      <c r="A319" s="417">
        <f t="shared" ref="A319:A341" si="4">A318+1</f>
        <v>57</v>
      </c>
      <c r="B319" s="388" t="s">
        <v>5343</v>
      </c>
      <c r="C319" s="419">
        <f>'CCNV (m)'!D66</f>
        <v>12800</v>
      </c>
      <c r="D319" s="419">
        <f>'CCNV (m)'!E66</f>
        <v>12800</v>
      </c>
      <c r="E319" s="419">
        <f>'CCNV (m)'!F66</f>
        <v>20000</v>
      </c>
      <c r="F319" s="653"/>
    </row>
    <row r="320" spans="1:6" ht="20.25" customHeight="1" x14ac:dyDescent="0.25">
      <c r="A320" s="417">
        <f t="shared" si="4"/>
        <v>58</v>
      </c>
      <c r="B320" s="388" t="s">
        <v>5345</v>
      </c>
      <c r="C320" s="419">
        <f>'CCNV (m)'!D67</f>
        <v>12800</v>
      </c>
      <c r="D320" s="419">
        <f>'CCNV (m)'!E67</f>
        <v>12800</v>
      </c>
      <c r="E320" s="419">
        <f>'CCNV (m)'!F67</f>
        <v>20000</v>
      </c>
      <c r="F320" s="653"/>
    </row>
    <row r="321" spans="1:6" ht="20.25" customHeight="1" x14ac:dyDescent="0.25">
      <c r="A321" s="417">
        <f t="shared" si="4"/>
        <v>59</v>
      </c>
      <c r="B321" s="441" t="s">
        <v>810</v>
      </c>
      <c r="C321" s="419">
        <f>'CCNV (m)'!D68</f>
        <v>0</v>
      </c>
      <c r="D321" s="419">
        <f>'CCNV (m)'!E68</f>
        <v>0</v>
      </c>
      <c r="E321" s="419">
        <f>'CCNV (m)'!F68</f>
        <v>30000</v>
      </c>
      <c r="F321" s="653"/>
    </row>
    <row r="322" spans="1:6" ht="20.25" customHeight="1" x14ac:dyDescent="0.25">
      <c r="A322" s="417">
        <f t="shared" si="4"/>
        <v>60</v>
      </c>
      <c r="B322" s="441" t="s">
        <v>812</v>
      </c>
      <c r="C322" s="419">
        <f>'CCNV (m)'!D69</f>
        <v>0</v>
      </c>
      <c r="D322" s="419">
        <f>'CCNV (m)'!E69</f>
        <v>0</v>
      </c>
      <c r="E322" s="419">
        <f>'CCNV (m)'!F69</f>
        <v>30000</v>
      </c>
      <c r="F322" s="653"/>
    </row>
    <row r="323" spans="1:6" ht="20.25" customHeight="1" x14ac:dyDescent="0.25">
      <c r="A323" s="417">
        <f t="shared" si="4"/>
        <v>61</v>
      </c>
      <c r="B323" s="441" t="s">
        <v>814</v>
      </c>
      <c r="C323" s="419">
        <f>'CCNV (m)'!D70</f>
        <v>0</v>
      </c>
      <c r="D323" s="419">
        <f>'CCNV (m)'!E70</f>
        <v>0</v>
      </c>
      <c r="E323" s="419">
        <f>'CCNV (m)'!F70</f>
        <v>50000</v>
      </c>
      <c r="F323" s="653"/>
    </row>
    <row r="324" spans="1:6" ht="20.25" customHeight="1" x14ac:dyDescent="0.25">
      <c r="A324" s="417">
        <f t="shared" si="4"/>
        <v>62</v>
      </c>
      <c r="B324" s="454" t="s">
        <v>5251</v>
      </c>
      <c r="C324" s="419">
        <f>'CCNV (m)'!D71</f>
        <v>35400</v>
      </c>
      <c r="D324" s="419">
        <f>'CCNV (m)'!E71</f>
        <v>35400</v>
      </c>
      <c r="E324" s="419">
        <f>'CCNV (m)'!F71</f>
        <v>60000</v>
      </c>
      <c r="F324" s="653"/>
    </row>
    <row r="325" spans="1:6" ht="20.25" customHeight="1" x14ac:dyDescent="0.25">
      <c r="A325" s="417">
        <f t="shared" si="4"/>
        <v>63</v>
      </c>
      <c r="B325" s="455" t="s">
        <v>818</v>
      </c>
      <c r="C325" s="419">
        <f>'CCNV (m)'!D72</f>
        <v>49300</v>
      </c>
      <c r="D325" s="419">
        <f>'CCNV (m)'!E72</f>
        <v>49300</v>
      </c>
      <c r="E325" s="419">
        <f>'CCNV (m)'!F72</f>
        <v>0</v>
      </c>
      <c r="F325" s="653"/>
    </row>
    <row r="326" spans="1:6" ht="20.25" customHeight="1" x14ac:dyDescent="0.25">
      <c r="A326" s="417">
        <f t="shared" si="4"/>
        <v>64</v>
      </c>
      <c r="B326" s="451" t="s">
        <v>820</v>
      </c>
      <c r="C326" s="419">
        <f>'CCNV (m)'!D73</f>
        <v>143000</v>
      </c>
      <c r="D326" s="419">
        <f>'CCNV (m)'!E73</f>
        <v>143000</v>
      </c>
      <c r="E326" s="419">
        <f>'CCNV (m)'!F73</f>
        <v>0</v>
      </c>
      <c r="F326" s="653"/>
    </row>
    <row r="327" spans="1:6" ht="20.25" customHeight="1" x14ac:dyDescent="0.25">
      <c r="A327" s="417">
        <f t="shared" si="4"/>
        <v>65</v>
      </c>
      <c r="B327" s="451" t="s">
        <v>825</v>
      </c>
      <c r="C327" s="419">
        <f>'CCNV (m)'!D74</f>
        <v>150000</v>
      </c>
      <c r="D327" s="419">
        <f>'CCNV (m)'!E74</f>
        <v>150000</v>
      </c>
      <c r="E327" s="419">
        <f>'CCNV (m)'!F74</f>
        <v>0</v>
      </c>
      <c r="F327" s="653"/>
    </row>
    <row r="328" spans="1:6" ht="35.25" customHeight="1" x14ac:dyDescent="0.25">
      <c r="A328" s="417">
        <f t="shared" si="4"/>
        <v>66</v>
      </c>
      <c r="B328" s="451" t="s">
        <v>830</v>
      </c>
      <c r="C328" s="419">
        <f>'CCNV (m)'!D75</f>
        <v>0</v>
      </c>
      <c r="D328" s="419">
        <f>'CCNV (m)'!E75</f>
        <v>183000</v>
      </c>
      <c r="E328" s="419">
        <f>'CCNV (m)'!F75</f>
        <v>0</v>
      </c>
      <c r="F328" s="653"/>
    </row>
    <row r="329" spans="1:6" ht="20.25" customHeight="1" x14ac:dyDescent="0.25">
      <c r="A329" s="417">
        <f t="shared" si="4"/>
        <v>67</v>
      </c>
      <c r="B329" s="451" t="s">
        <v>834</v>
      </c>
      <c r="C329" s="419">
        <f>'CCNV (m)'!D76</f>
        <v>114000</v>
      </c>
      <c r="D329" s="419">
        <f>'CCNV (m)'!E76</f>
        <v>114000</v>
      </c>
      <c r="E329" s="419">
        <f>'CCNV (m)'!F76</f>
        <v>0</v>
      </c>
      <c r="F329" s="653"/>
    </row>
    <row r="330" spans="1:6" ht="20.25" customHeight="1" x14ac:dyDescent="0.25">
      <c r="A330" s="417">
        <f t="shared" si="4"/>
        <v>68</v>
      </c>
      <c r="B330" s="441" t="s">
        <v>840</v>
      </c>
      <c r="C330" s="419">
        <f>'CCNV (m)'!D77</f>
        <v>41600</v>
      </c>
      <c r="D330" s="419">
        <f>'CCNV (m)'!E77</f>
        <v>41600</v>
      </c>
      <c r="E330" s="419">
        <f>'CCNV (m)'!F77</f>
        <v>0</v>
      </c>
      <c r="F330" s="653"/>
    </row>
    <row r="331" spans="1:6" ht="18.75" customHeight="1" x14ac:dyDescent="0.25">
      <c r="A331" s="417">
        <f t="shared" si="4"/>
        <v>69</v>
      </c>
      <c r="B331" s="451" t="s">
        <v>844</v>
      </c>
      <c r="C331" s="419">
        <f>'CCNV (m)'!D78</f>
        <v>15500</v>
      </c>
      <c r="D331" s="419">
        <f>'CCNV (m)'!E78</f>
        <v>15500</v>
      </c>
      <c r="E331" s="419">
        <f>'CCNV (m)'!F78</f>
        <v>20000</v>
      </c>
      <c r="F331" s="653"/>
    </row>
    <row r="332" spans="1:6" ht="20.25" customHeight="1" x14ac:dyDescent="0.25">
      <c r="A332" s="417">
        <f t="shared" si="4"/>
        <v>70</v>
      </c>
      <c r="B332" s="451" t="s">
        <v>847</v>
      </c>
      <c r="C332" s="419">
        <f>'CCNV (m)'!D79</f>
        <v>0</v>
      </c>
      <c r="D332" s="419">
        <f>'CCNV (m)'!E79</f>
        <v>0</v>
      </c>
      <c r="E332" s="419">
        <f>'CCNV (m)'!F79</f>
        <v>30000</v>
      </c>
      <c r="F332" s="653"/>
    </row>
    <row r="333" spans="1:6" ht="20.25" customHeight="1" x14ac:dyDescent="0.25">
      <c r="A333" s="417">
        <f t="shared" si="4"/>
        <v>71</v>
      </c>
      <c r="B333" s="451" t="s">
        <v>848</v>
      </c>
      <c r="C333" s="419">
        <f>'CCNV (m)'!D80</f>
        <v>23700</v>
      </c>
      <c r="D333" s="419">
        <f>'CCNV (m)'!E80</f>
        <v>23700</v>
      </c>
      <c r="E333" s="419">
        <f>'CCNV (m)'!F80</f>
        <v>0</v>
      </c>
      <c r="F333" s="653"/>
    </row>
    <row r="334" spans="1:6" ht="20.25" customHeight="1" x14ac:dyDescent="0.25">
      <c r="A334" s="417">
        <f t="shared" si="4"/>
        <v>72</v>
      </c>
      <c r="B334" s="451" t="s">
        <v>849</v>
      </c>
      <c r="C334" s="419">
        <f>'CCNV (m)'!D81</f>
        <v>664000</v>
      </c>
      <c r="D334" s="419">
        <f>'CCNV (m)'!E81</f>
        <v>664000</v>
      </c>
      <c r="E334" s="419">
        <f>'CCNV (m)'!F81</f>
        <v>0</v>
      </c>
      <c r="F334" s="653"/>
    </row>
    <row r="335" spans="1:6" ht="20.25" customHeight="1" x14ac:dyDescent="0.25">
      <c r="A335" s="417">
        <f t="shared" si="4"/>
        <v>73</v>
      </c>
      <c r="B335" s="451" t="s">
        <v>854</v>
      </c>
      <c r="C335" s="419">
        <f>'CCNV (m)'!D82</f>
        <v>1137000</v>
      </c>
      <c r="D335" s="419">
        <f>'CCNV (m)'!E82</f>
        <v>1137000</v>
      </c>
      <c r="E335" s="419">
        <f>'CCNV (m)'!F82</f>
        <v>0</v>
      </c>
      <c r="F335" s="653"/>
    </row>
    <row r="336" spans="1:6" ht="20.25" customHeight="1" x14ac:dyDescent="0.25">
      <c r="A336" s="417">
        <f t="shared" si="4"/>
        <v>74</v>
      </c>
      <c r="B336" s="451" t="s">
        <v>859</v>
      </c>
      <c r="C336" s="419">
        <f>'CCNV (m)'!D83</f>
        <v>557000</v>
      </c>
      <c r="D336" s="419">
        <f>'CCNV (m)'!E83</f>
        <v>557000</v>
      </c>
      <c r="E336" s="419">
        <f>'CCNV (m)'!F83</f>
        <v>0</v>
      </c>
      <c r="F336" s="653"/>
    </row>
    <row r="337" spans="1:6" ht="20.25" customHeight="1" x14ac:dyDescent="0.25">
      <c r="A337" s="417">
        <f t="shared" si="4"/>
        <v>75</v>
      </c>
      <c r="B337" s="451" t="s">
        <v>864</v>
      </c>
      <c r="C337" s="419">
        <f>'CCNV (m)'!D84</f>
        <v>1379000</v>
      </c>
      <c r="D337" s="419">
        <f>'CCNV (m)'!E84</f>
        <v>1379000</v>
      </c>
      <c r="E337" s="419">
        <f>'CCNV (m)'!F84</f>
        <v>0</v>
      </c>
      <c r="F337" s="653"/>
    </row>
    <row r="338" spans="1:6" ht="20.25" customHeight="1" x14ac:dyDescent="0.25">
      <c r="A338" s="417">
        <f t="shared" si="4"/>
        <v>76</v>
      </c>
      <c r="B338" s="451" t="s">
        <v>869</v>
      </c>
      <c r="C338" s="419">
        <f>'CCNV (m)'!D85</f>
        <v>807000</v>
      </c>
      <c r="D338" s="419">
        <f>'CCNV (m)'!E85</f>
        <v>807000</v>
      </c>
      <c r="E338" s="419">
        <f>'CCNV (m)'!F85</f>
        <v>0</v>
      </c>
      <c r="F338" s="653"/>
    </row>
    <row r="339" spans="1:6" ht="32.25" customHeight="1" x14ac:dyDescent="0.25">
      <c r="A339" s="417">
        <f t="shared" si="4"/>
        <v>77</v>
      </c>
      <c r="B339" s="451" t="s">
        <v>873</v>
      </c>
      <c r="C339" s="419">
        <f>'CCNV (m)'!D86</f>
        <v>485000</v>
      </c>
      <c r="D339" s="419">
        <f>'CCNV (m)'!E86</f>
        <v>485000</v>
      </c>
      <c r="E339" s="419">
        <f>'CCNV (m)'!F86</f>
        <v>0</v>
      </c>
      <c r="F339" s="653"/>
    </row>
    <row r="340" spans="1:6" ht="20.25" customHeight="1" x14ac:dyDescent="0.25">
      <c r="A340" s="417">
        <f t="shared" si="4"/>
        <v>78</v>
      </c>
      <c r="B340" s="451" t="s">
        <v>876</v>
      </c>
      <c r="C340" s="419">
        <f>'CCNV (m)'!D87</f>
        <v>35600</v>
      </c>
      <c r="D340" s="419">
        <f>'CCNV (m)'!E87</f>
        <v>35600</v>
      </c>
      <c r="E340" s="419">
        <f>'CCNV (m)'!F87</f>
        <v>0</v>
      </c>
      <c r="F340" s="653"/>
    </row>
    <row r="341" spans="1:6" ht="20.25" customHeight="1" x14ac:dyDescent="0.25">
      <c r="A341" s="417">
        <f t="shared" si="4"/>
        <v>79</v>
      </c>
      <c r="B341" s="451" t="s">
        <v>878</v>
      </c>
      <c r="C341" s="419">
        <f>'CCNV (m)'!D88</f>
        <v>227000</v>
      </c>
      <c r="D341" s="419">
        <f>'CCNV (m)'!E88</f>
        <v>227000</v>
      </c>
      <c r="E341" s="419">
        <f>'CCNV (m)'!F88</f>
        <v>0</v>
      </c>
      <c r="F341" s="653"/>
    </row>
    <row r="342" spans="1:6" ht="39" customHeight="1" x14ac:dyDescent="0.25">
      <c r="A342" s="417"/>
      <c r="B342" s="441" t="s">
        <v>4569</v>
      </c>
      <c r="C342" s="429" t="s">
        <v>5161</v>
      </c>
      <c r="D342" s="440" t="s">
        <v>5162</v>
      </c>
      <c r="E342" s="440"/>
      <c r="F342" s="653"/>
    </row>
    <row r="343" spans="1:6" ht="21" customHeight="1" x14ac:dyDescent="0.25">
      <c r="A343" s="417"/>
      <c r="B343" s="456" t="s">
        <v>891</v>
      </c>
      <c r="C343" s="429"/>
      <c r="D343" s="429"/>
      <c r="E343" s="440"/>
      <c r="F343" s="653"/>
    </row>
    <row r="344" spans="1:6" ht="20.25" customHeight="1" x14ac:dyDescent="0.25">
      <c r="A344" s="457">
        <f>A341+1</f>
        <v>80</v>
      </c>
      <c r="B344" s="453" t="s">
        <v>4481</v>
      </c>
      <c r="C344" s="458">
        <v>2.2000000000000002</v>
      </c>
      <c r="D344" s="1147" t="s">
        <v>5163</v>
      </c>
      <c r="E344" s="459">
        <v>132000</v>
      </c>
      <c r="F344" s="653"/>
    </row>
    <row r="345" spans="1:6" ht="20.25" customHeight="1" x14ac:dyDescent="0.25">
      <c r="A345" s="457">
        <f t="shared" ref="A345:A391" si="5">1+A344</f>
        <v>81</v>
      </c>
      <c r="B345" s="453" t="s">
        <v>4482</v>
      </c>
      <c r="C345" s="458">
        <v>2.4000000000000004</v>
      </c>
      <c r="D345" s="1150"/>
      <c r="E345" s="445">
        <v>144000</v>
      </c>
      <c r="F345" s="653"/>
    </row>
    <row r="346" spans="1:6" ht="20.25" customHeight="1" x14ac:dyDescent="0.25">
      <c r="A346" s="457">
        <f t="shared" si="5"/>
        <v>82</v>
      </c>
      <c r="B346" s="453" t="s">
        <v>4483</v>
      </c>
      <c r="C346" s="458">
        <v>2.2000000000000002</v>
      </c>
      <c r="D346" s="1150"/>
      <c r="E346" s="445">
        <v>132000</v>
      </c>
      <c r="F346" s="653"/>
    </row>
    <row r="347" spans="1:6" ht="20.25" customHeight="1" x14ac:dyDescent="0.25">
      <c r="A347" s="457">
        <f t="shared" si="5"/>
        <v>83</v>
      </c>
      <c r="B347" s="453" t="s">
        <v>4484</v>
      </c>
      <c r="C347" s="458">
        <v>2.4000000000000004</v>
      </c>
      <c r="D347" s="1150"/>
      <c r="E347" s="445">
        <v>144000</v>
      </c>
      <c r="F347" s="653"/>
    </row>
    <row r="348" spans="1:6" ht="20.25" customHeight="1" x14ac:dyDescent="0.25">
      <c r="A348" s="457">
        <f t="shared" si="5"/>
        <v>84</v>
      </c>
      <c r="B348" s="453" t="s">
        <v>4485</v>
      </c>
      <c r="C348" s="458">
        <v>2.8000000000000003</v>
      </c>
      <c r="D348" s="1150"/>
      <c r="E348" s="445">
        <v>168000</v>
      </c>
      <c r="F348" s="653"/>
    </row>
    <row r="349" spans="1:6" ht="20.25" customHeight="1" x14ac:dyDescent="0.25">
      <c r="A349" s="457">
        <f t="shared" si="5"/>
        <v>85</v>
      </c>
      <c r="B349" s="453" t="s">
        <v>4486</v>
      </c>
      <c r="C349" s="458">
        <v>2.4000000000000004</v>
      </c>
      <c r="D349" s="1150"/>
      <c r="E349" s="445">
        <v>144000</v>
      </c>
      <c r="F349" s="653"/>
    </row>
    <row r="350" spans="1:6" ht="20.25" customHeight="1" x14ac:dyDescent="0.25">
      <c r="A350" s="457">
        <f t="shared" si="5"/>
        <v>86</v>
      </c>
      <c r="B350" s="453" t="s">
        <v>4487</v>
      </c>
      <c r="C350" s="458">
        <v>2.4000000000000004</v>
      </c>
      <c r="D350" s="1150"/>
      <c r="E350" s="445">
        <v>144000</v>
      </c>
      <c r="F350" s="653"/>
    </row>
    <row r="351" spans="1:6" ht="20.25" customHeight="1" x14ac:dyDescent="0.25">
      <c r="A351" s="457">
        <f t="shared" si="5"/>
        <v>87</v>
      </c>
      <c r="B351" s="453" t="s">
        <v>4488</v>
      </c>
      <c r="C351" s="458">
        <v>2.4000000000000004</v>
      </c>
      <c r="D351" s="1150"/>
      <c r="E351" s="445">
        <v>144000</v>
      </c>
      <c r="F351" s="653"/>
    </row>
    <row r="352" spans="1:6" ht="20.25" customHeight="1" x14ac:dyDescent="0.25">
      <c r="A352" s="457">
        <f t="shared" si="5"/>
        <v>88</v>
      </c>
      <c r="B352" s="453" t="s">
        <v>4522</v>
      </c>
      <c r="C352" s="458">
        <v>2.8000000000000003</v>
      </c>
      <c r="D352" s="1150"/>
      <c r="E352" s="445">
        <v>168000</v>
      </c>
      <c r="F352" s="653"/>
    </row>
    <row r="353" spans="1:6" ht="20.25" customHeight="1" x14ac:dyDescent="0.25">
      <c r="A353" s="457">
        <f t="shared" si="5"/>
        <v>89</v>
      </c>
      <c r="B353" s="453" t="s">
        <v>4523</v>
      </c>
      <c r="C353" s="458">
        <v>2</v>
      </c>
      <c r="D353" s="1150"/>
      <c r="E353" s="445">
        <v>120000</v>
      </c>
      <c r="F353" s="653"/>
    </row>
    <row r="354" spans="1:6" ht="20.25" customHeight="1" x14ac:dyDescent="0.25">
      <c r="A354" s="457">
        <f t="shared" si="5"/>
        <v>90</v>
      </c>
      <c r="B354" s="453" t="s">
        <v>4489</v>
      </c>
      <c r="C354" s="458">
        <v>2.4000000000000004</v>
      </c>
      <c r="D354" s="1150"/>
      <c r="E354" s="445">
        <v>144000</v>
      </c>
      <c r="F354" s="653"/>
    </row>
    <row r="355" spans="1:6" ht="20.25" customHeight="1" x14ac:dyDescent="0.25">
      <c r="A355" s="457">
        <f t="shared" si="5"/>
        <v>91</v>
      </c>
      <c r="B355" s="453" t="s">
        <v>4490</v>
      </c>
      <c r="C355" s="458">
        <v>2.4000000000000004</v>
      </c>
      <c r="D355" s="1150"/>
      <c r="E355" s="445">
        <v>144000</v>
      </c>
      <c r="F355" s="653"/>
    </row>
    <row r="356" spans="1:6" ht="20.25" customHeight="1" x14ac:dyDescent="0.25">
      <c r="A356" s="457">
        <f t="shared" si="5"/>
        <v>92</v>
      </c>
      <c r="B356" s="453" t="s">
        <v>4491</v>
      </c>
      <c r="C356" s="458">
        <v>2.4000000000000004</v>
      </c>
      <c r="D356" s="1150"/>
      <c r="E356" s="445">
        <v>144000</v>
      </c>
      <c r="F356" s="653"/>
    </row>
    <row r="357" spans="1:6" ht="20.25" customHeight="1" x14ac:dyDescent="0.25">
      <c r="A357" s="457">
        <f t="shared" si="5"/>
        <v>93</v>
      </c>
      <c r="B357" s="453" t="s">
        <v>4527</v>
      </c>
      <c r="C357" s="458">
        <v>2.4000000000000004</v>
      </c>
      <c r="D357" s="1150"/>
      <c r="E357" s="445">
        <v>144000</v>
      </c>
      <c r="F357" s="653"/>
    </row>
    <row r="358" spans="1:6" ht="20.25" customHeight="1" x14ac:dyDescent="0.25">
      <c r="A358" s="457">
        <f t="shared" si="5"/>
        <v>94</v>
      </c>
      <c r="B358" s="453" t="s">
        <v>4492</v>
      </c>
      <c r="C358" s="458">
        <v>2.4000000000000004</v>
      </c>
      <c r="D358" s="1150"/>
      <c r="E358" s="445">
        <v>144000</v>
      </c>
      <c r="F358" s="653"/>
    </row>
    <row r="359" spans="1:6" ht="20.25" customHeight="1" x14ac:dyDescent="0.25">
      <c r="A359" s="457">
        <f t="shared" si="5"/>
        <v>95</v>
      </c>
      <c r="B359" s="453" t="s">
        <v>4493</v>
      </c>
      <c r="C359" s="458">
        <v>2.4000000000000004</v>
      </c>
      <c r="D359" s="1150"/>
      <c r="E359" s="445">
        <v>144000</v>
      </c>
      <c r="F359" s="653"/>
    </row>
    <row r="360" spans="1:6" ht="20.25" customHeight="1" x14ac:dyDescent="0.25">
      <c r="A360" s="457">
        <f t="shared" si="5"/>
        <v>96</v>
      </c>
      <c r="B360" s="453" t="s">
        <v>4494</v>
      </c>
      <c r="C360" s="458">
        <v>3.2</v>
      </c>
      <c r="D360" s="1150"/>
      <c r="E360" s="445">
        <v>192000</v>
      </c>
      <c r="F360" s="653"/>
    </row>
    <row r="361" spans="1:6" ht="20.25" customHeight="1" x14ac:dyDescent="0.25">
      <c r="A361" s="457">
        <f t="shared" si="5"/>
        <v>97</v>
      </c>
      <c r="B361" s="453" t="s">
        <v>4495</v>
      </c>
      <c r="C361" s="458">
        <v>2.8000000000000003</v>
      </c>
      <c r="D361" s="1150"/>
      <c r="E361" s="445">
        <v>168000</v>
      </c>
      <c r="F361" s="653"/>
    </row>
    <row r="362" spans="1:6" ht="20.25" customHeight="1" x14ac:dyDescent="0.25">
      <c r="A362" s="457">
        <f t="shared" si="5"/>
        <v>98</v>
      </c>
      <c r="B362" s="453" t="s">
        <v>4496</v>
      </c>
      <c r="C362" s="458">
        <v>3.4000000000000004</v>
      </c>
      <c r="D362" s="1150"/>
      <c r="E362" s="445">
        <v>204000</v>
      </c>
      <c r="F362" s="653"/>
    </row>
    <row r="363" spans="1:6" ht="20.25" customHeight="1" x14ac:dyDescent="0.25">
      <c r="A363" s="457">
        <f t="shared" si="5"/>
        <v>99</v>
      </c>
      <c r="B363" s="453" t="s">
        <v>4497</v>
      </c>
      <c r="C363" s="458">
        <v>3.2</v>
      </c>
      <c r="D363" s="1150"/>
      <c r="E363" s="445">
        <v>192000</v>
      </c>
      <c r="F363" s="653"/>
    </row>
    <row r="364" spans="1:6" ht="20.25" customHeight="1" x14ac:dyDescent="0.25">
      <c r="A364" s="457">
        <f t="shared" si="5"/>
        <v>100</v>
      </c>
      <c r="B364" s="453" t="s">
        <v>4498</v>
      </c>
      <c r="C364" s="458">
        <v>3.2</v>
      </c>
      <c r="D364" s="1150"/>
      <c r="E364" s="445">
        <v>192000</v>
      </c>
      <c r="F364" s="653"/>
    </row>
    <row r="365" spans="1:6" ht="20.25" customHeight="1" x14ac:dyDescent="0.25">
      <c r="A365" s="457">
        <f t="shared" si="5"/>
        <v>101</v>
      </c>
      <c r="B365" s="453" t="s">
        <v>4499</v>
      </c>
      <c r="C365" s="458">
        <v>3.2</v>
      </c>
      <c r="D365" s="1150"/>
      <c r="E365" s="445">
        <v>192000</v>
      </c>
      <c r="F365" s="653"/>
    </row>
    <row r="366" spans="1:6" ht="20.25" customHeight="1" x14ac:dyDescent="0.25">
      <c r="A366" s="457">
        <f t="shared" si="5"/>
        <v>102</v>
      </c>
      <c r="B366" s="453" t="s">
        <v>4500</v>
      </c>
      <c r="C366" s="458">
        <v>3.2</v>
      </c>
      <c r="D366" s="1150"/>
      <c r="E366" s="445">
        <v>192000</v>
      </c>
      <c r="F366" s="653"/>
    </row>
    <row r="367" spans="1:6" ht="20.25" customHeight="1" x14ac:dyDescent="0.25">
      <c r="A367" s="457">
        <f t="shared" si="5"/>
        <v>103</v>
      </c>
      <c r="B367" s="453" t="s">
        <v>4501</v>
      </c>
      <c r="C367" s="458">
        <v>3.6</v>
      </c>
      <c r="D367" s="1150"/>
      <c r="E367" s="445">
        <v>216000</v>
      </c>
      <c r="F367" s="653"/>
    </row>
    <row r="368" spans="1:6" ht="20.25" customHeight="1" x14ac:dyDescent="0.25">
      <c r="A368" s="457">
        <f t="shared" si="5"/>
        <v>104</v>
      </c>
      <c r="B368" s="453" t="s">
        <v>4524</v>
      </c>
      <c r="C368" s="458">
        <v>3</v>
      </c>
      <c r="D368" s="1150"/>
      <c r="E368" s="445">
        <v>180000</v>
      </c>
      <c r="F368" s="653"/>
    </row>
    <row r="369" spans="1:6" ht="20.25" customHeight="1" x14ac:dyDescent="0.25">
      <c r="A369" s="457">
        <f t="shared" si="5"/>
        <v>105</v>
      </c>
      <c r="B369" s="453" t="s">
        <v>4502</v>
      </c>
      <c r="C369" s="458">
        <v>3.6</v>
      </c>
      <c r="D369" s="1150"/>
      <c r="E369" s="445">
        <v>216000</v>
      </c>
      <c r="F369" s="653"/>
    </row>
    <row r="370" spans="1:6" ht="20.25" customHeight="1" x14ac:dyDescent="0.25">
      <c r="A370" s="457">
        <f t="shared" si="5"/>
        <v>106</v>
      </c>
      <c r="B370" s="453" t="s">
        <v>4503</v>
      </c>
      <c r="C370" s="458">
        <v>3.6</v>
      </c>
      <c r="D370" s="1150"/>
      <c r="E370" s="445">
        <v>216000</v>
      </c>
      <c r="F370" s="653"/>
    </row>
    <row r="371" spans="1:6" ht="20.25" customHeight="1" x14ac:dyDescent="0.25">
      <c r="A371" s="457">
        <f t="shared" si="5"/>
        <v>107</v>
      </c>
      <c r="B371" s="453" t="s">
        <v>4525</v>
      </c>
      <c r="C371" s="458">
        <v>8</v>
      </c>
      <c r="D371" s="1150"/>
      <c r="E371" s="445">
        <v>480000</v>
      </c>
      <c r="F371" s="653"/>
    </row>
    <row r="372" spans="1:6" ht="20.25" customHeight="1" x14ac:dyDescent="0.25">
      <c r="A372" s="457">
        <f t="shared" si="5"/>
        <v>108</v>
      </c>
      <c r="B372" s="453" t="s">
        <v>4526</v>
      </c>
      <c r="C372" s="458">
        <v>8</v>
      </c>
      <c r="D372" s="1150"/>
      <c r="E372" s="445">
        <v>480000</v>
      </c>
      <c r="F372" s="653"/>
    </row>
    <row r="373" spans="1:6" ht="20.25" customHeight="1" x14ac:dyDescent="0.25">
      <c r="A373" s="457">
        <f t="shared" si="5"/>
        <v>109</v>
      </c>
      <c r="B373" s="453" t="s">
        <v>4504</v>
      </c>
      <c r="C373" s="458">
        <v>2.8000000000000003</v>
      </c>
      <c r="D373" s="1150"/>
      <c r="E373" s="445">
        <v>168000</v>
      </c>
      <c r="F373" s="653"/>
    </row>
    <row r="374" spans="1:6" ht="20.25" customHeight="1" x14ac:dyDescent="0.25">
      <c r="A374" s="457">
        <f t="shared" si="5"/>
        <v>110</v>
      </c>
      <c r="B374" s="453" t="s">
        <v>4505</v>
      </c>
      <c r="C374" s="458">
        <v>6</v>
      </c>
      <c r="D374" s="1150"/>
      <c r="E374" s="445">
        <v>360000</v>
      </c>
      <c r="F374" s="653"/>
    </row>
    <row r="375" spans="1:6" ht="20.25" customHeight="1" x14ac:dyDescent="0.25">
      <c r="A375" s="457">
        <f t="shared" si="5"/>
        <v>111</v>
      </c>
      <c r="B375" s="453" t="s">
        <v>4623</v>
      </c>
      <c r="C375" s="458"/>
      <c r="D375" s="445"/>
      <c r="E375" s="445">
        <v>900000</v>
      </c>
      <c r="F375" s="653"/>
    </row>
    <row r="376" spans="1:6" ht="20.25" customHeight="1" x14ac:dyDescent="0.25">
      <c r="A376" s="457">
        <f t="shared" si="5"/>
        <v>112</v>
      </c>
      <c r="B376" s="453" t="s">
        <v>4624</v>
      </c>
      <c r="C376" s="458"/>
      <c r="D376" s="445"/>
      <c r="E376" s="445">
        <v>1560000</v>
      </c>
      <c r="F376" s="653"/>
    </row>
    <row r="377" spans="1:6" ht="20.25" customHeight="1" x14ac:dyDescent="0.25">
      <c r="A377" s="457">
        <f t="shared" si="5"/>
        <v>113</v>
      </c>
      <c r="B377" s="453" t="s">
        <v>4627</v>
      </c>
      <c r="C377" s="458"/>
      <c r="D377" s="957"/>
      <c r="E377" s="445">
        <v>480000</v>
      </c>
      <c r="F377" s="653"/>
    </row>
    <row r="378" spans="1:6" ht="20.25" customHeight="1" x14ac:dyDescent="0.25">
      <c r="A378" s="457">
        <f t="shared" si="5"/>
        <v>114</v>
      </c>
      <c r="B378" s="453" t="s">
        <v>4628</v>
      </c>
      <c r="C378" s="458"/>
      <c r="D378" s="957"/>
      <c r="E378" s="445">
        <v>144000</v>
      </c>
      <c r="F378" s="653"/>
    </row>
    <row r="379" spans="1:6" ht="20.25" customHeight="1" x14ac:dyDescent="0.25">
      <c r="A379" s="457"/>
      <c r="B379" s="456" t="s">
        <v>912</v>
      </c>
      <c r="C379" s="440"/>
      <c r="D379" s="440"/>
      <c r="E379" s="440"/>
      <c r="F379" s="653"/>
    </row>
    <row r="380" spans="1:6" ht="20.25" customHeight="1" x14ac:dyDescent="0.25">
      <c r="A380" s="457">
        <v>114</v>
      </c>
      <c r="B380" s="453" t="s">
        <v>4506</v>
      </c>
      <c r="C380" s="458">
        <v>1.8</v>
      </c>
      <c r="D380" s="1147" t="s">
        <v>5163</v>
      </c>
      <c r="E380" s="459">
        <v>108000</v>
      </c>
      <c r="F380" s="653"/>
    </row>
    <row r="381" spans="1:6" ht="20.25" customHeight="1" x14ac:dyDescent="0.25">
      <c r="A381" s="457">
        <f t="shared" si="5"/>
        <v>115</v>
      </c>
      <c r="B381" s="453" t="s">
        <v>4507</v>
      </c>
      <c r="C381" s="458">
        <v>1.6</v>
      </c>
      <c r="D381" s="1148"/>
      <c r="E381" s="445">
        <v>96000</v>
      </c>
      <c r="F381" s="653"/>
    </row>
    <row r="382" spans="1:6" ht="20.25" customHeight="1" x14ac:dyDescent="0.25">
      <c r="A382" s="457">
        <f t="shared" si="5"/>
        <v>116</v>
      </c>
      <c r="B382" s="453" t="s">
        <v>4508</v>
      </c>
      <c r="C382" s="458">
        <v>1.6</v>
      </c>
      <c r="D382" s="1148"/>
      <c r="E382" s="445">
        <v>96000</v>
      </c>
      <c r="F382" s="653"/>
    </row>
    <row r="383" spans="1:6" ht="20.25" customHeight="1" x14ac:dyDescent="0.25">
      <c r="A383" s="457">
        <f t="shared" si="5"/>
        <v>117</v>
      </c>
      <c r="B383" s="453" t="s">
        <v>4509</v>
      </c>
      <c r="C383" s="458">
        <v>1.6</v>
      </c>
      <c r="D383" s="1148"/>
      <c r="E383" s="445">
        <v>96000</v>
      </c>
      <c r="F383" s="653"/>
    </row>
    <row r="384" spans="1:6" ht="20.25" customHeight="1" x14ac:dyDescent="0.25">
      <c r="A384" s="457">
        <f t="shared" si="5"/>
        <v>118</v>
      </c>
      <c r="B384" s="453" t="s">
        <v>4510</v>
      </c>
      <c r="C384" s="458">
        <v>1.6</v>
      </c>
      <c r="D384" s="1148"/>
      <c r="E384" s="445">
        <v>96000</v>
      </c>
      <c r="F384" s="653"/>
    </row>
    <row r="385" spans="1:6" ht="20.25" customHeight="1" x14ac:dyDescent="0.25">
      <c r="A385" s="457">
        <f t="shared" si="5"/>
        <v>119</v>
      </c>
      <c r="B385" s="453" t="s">
        <v>4511</v>
      </c>
      <c r="C385" s="458">
        <v>1</v>
      </c>
      <c r="D385" s="1148"/>
      <c r="E385" s="445">
        <v>60000</v>
      </c>
      <c r="F385" s="653"/>
    </row>
    <row r="386" spans="1:6" ht="20.25" customHeight="1" x14ac:dyDescent="0.25">
      <c r="A386" s="457">
        <f t="shared" si="5"/>
        <v>120</v>
      </c>
      <c r="B386" s="422" t="s">
        <v>4517</v>
      </c>
      <c r="C386" s="458">
        <v>1</v>
      </c>
      <c r="D386" s="1148"/>
      <c r="E386" s="445">
        <v>60000</v>
      </c>
      <c r="F386" s="653"/>
    </row>
    <row r="387" spans="1:6" ht="20.25" customHeight="1" x14ac:dyDescent="0.25">
      <c r="A387" s="457">
        <f t="shared" si="5"/>
        <v>121</v>
      </c>
      <c r="B387" s="453" t="s">
        <v>4512</v>
      </c>
      <c r="C387" s="458">
        <v>1.8</v>
      </c>
      <c r="D387" s="1148"/>
      <c r="E387" s="445">
        <v>108000</v>
      </c>
      <c r="F387" s="653"/>
    </row>
    <row r="388" spans="1:6" ht="20.25" customHeight="1" x14ac:dyDescent="0.25">
      <c r="A388" s="457">
        <f t="shared" si="5"/>
        <v>122</v>
      </c>
      <c r="B388" s="453" t="s">
        <v>4513</v>
      </c>
      <c r="C388" s="458">
        <v>1.8</v>
      </c>
      <c r="D388" s="1148"/>
      <c r="E388" s="445">
        <v>108000</v>
      </c>
      <c r="F388" s="653"/>
    </row>
    <row r="389" spans="1:6" ht="20.25" customHeight="1" x14ac:dyDescent="0.25">
      <c r="A389" s="457">
        <f t="shared" si="5"/>
        <v>123</v>
      </c>
      <c r="B389" s="453" t="s">
        <v>4514</v>
      </c>
      <c r="C389" s="458">
        <v>1.4000000000000001</v>
      </c>
      <c r="D389" s="1148"/>
      <c r="E389" s="445">
        <v>84000</v>
      </c>
      <c r="F389" s="653"/>
    </row>
    <row r="390" spans="1:6" ht="20.25" customHeight="1" x14ac:dyDescent="0.25">
      <c r="A390" s="457">
        <f t="shared" si="5"/>
        <v>124</v>
      </c>
      <c r="B390" s="453" t="s">
        <v>4515</v>
      </c>
      <c r="C390" s="458">
        <v>1.6</v>
      </c>
      <c r="D390" s="1148"/>
      <c r="E390" s="445">
        <v>96000</v>
      </c>
      <c r="F390" s="653"/>
    </row>
    <row r="391" spans="1:6" ht="20.25" customHeight="1" x14ac:dyDescent="0.25">
      <c r="A391" s="457">
        <f t="shared" si="5"/>
        <v>125</v>
      </c>
      <c r="B391" s="453" t="s">
        <v>4516</v>
      </c>
      <c r="C391" s="458">
        <v>1.4000000000000001</v>
      </c>
      <c r="D391" s="1149"/>
      <c r="E391" s="445">
        <v>84000</v>
      </c>
      <c r="F391" s="653"/>
    </row>
    <row r="392" spans="1:6" ht="20.25" customHeight="1" x14ac:dyDescent="0.25">
      <c r="A392" s="457"/>
      <c r="B392" s="456" t="s">
        <v>923</v>
      </c>
      <c r="C392" s="440"/>
      <c r="D392" s="440"/>
      <c r="E392" s="440"/>
      <c r="F392" s="653"/>
    </row>
    <row r="393" spans="1:6" ht="20.25" customHeight="1" x14ac:dyDescent="0.25">
      <c r="A393" s="457">
        <f>1+A391</f>
        <v>126</v>
      </c>
      <c r="B393" s="418" t="s">
        <v>924</v>
      </c>
      <c r="C393" s="440">
        <f>'CCNV (m)'!D90</f>
        <v>0</v>
      </c>
      <c r="D393" s="440">
        <f>'CCNV (m)'!E90</f>
        <v>0</v>
      </c>
      <c r="E393" s="440" t="str">
        <f>'CCNV (m)'!F90</f>
        <v>20,000/km</v>
      </c>
      <c r="F393" s="653"/>
    </row>
    <row r="394" spans="1:6" ht="20.25" customHeight="1" x14ac:dyDescent="0.25">
      <c r="A394" s="457">
        <f>1+A393</f>
        <v>127</v>
      </c>
      <c r="B394" s="418" t="s">
        <v>925</v>
      </c>
      <c r="C394" s="440">
        <f>'CCNV (m)'!D91</f>
        <v>0</v>
      </c>
      <c r="D394" s="440">
        <f>'CCNV (m)'!E91</f>
        <v>0</v>
      </c>
      <c r="E394" s="440">
        <f>'CCNV (m)'!F91</f>
        <v>150000</v>
      </c>
      <c r="F394" s="653"/>
    </row>
    <row r="395" spans="1:6" ht="20.25" customHeight="1" x14ac:dyDescent="0.25">
      <c r="A395" s="457">
        <f>1+A394</f>
        <v>128</v>
      </c>
      <c r="B395" s="418" t="s">
        <v>926</v>
      </c>
      <c r="C395" s="440">
        <f>'CCNV (m)'!D92</f>
        <v>0</v>
      </c>
      <c r="D395" s="440">
        <f>'CCNV (m)'!E92</f>
        <v>0</v>
      </c>
      <c r="E395" s="440">
        <f>'CCNV (m)'!F92</f>
        <v>250000</v>
      </c>
      <c r="F395" s="653"/>
    </row>
    <row r="396" spans="1:6" ht="20.25" customHeight="1" x14ac:dyDescent="0.25">
      <c r="A396" s="457">
        <f>1+A395</f>
        <v>129</v>
      </c>
      <c r="B396" s="418" t="s">
        <v>927</v>
      </c>
      <c r="C396" s="440">
        <f>'CCNV (m)'!D93</f>
        <v>0</v>
      </c>
      <c r="D396" s="440">
        <f>'CCNV (m)'!E93</f>
        <v>0</v>
      </c>
      <c r="E396" s="440">
        <f>'CCNV (m)'!F93</f>
        <v>30000</v>
      </c>
      <c r="F396" s="653"/>
    </row>
    <row r="397" spans="1:6" ht="20.25" customHeight="1" x14ac:dyDescent="0.25">
      <c r="A397" s="1144" t="s">
        <v>4602</v>
      </c>
      <c r="B397" s="1145"/>
      <c r="C397" s="1145"/>
      <c r="D397" s="1145"/>
      <c r="E397" s="1145"/>
      <c r="F397" s="1146"/>
    </row>
    <row r="398" spans="1:6" ht="20.25" customHeight="1" x14ac:dyDescent="0.25">
      <c r="A398" s="444">
        <v>1</v>
      </c>
      <c r="B398" s="460" t="s">
        <v>950</v>
      </c>
      <c r="C398" s="419"/>
      <c r="D398" s="419">
        <f>CCNV!C9</f>
        <v>458000</v>
      </c>
      <c r="E398" s="440"/>
      <c r="F398" s="653"/>
    </row>
    <row r="399" spans="1:6" ht="20.25" customHeight="1" x14ac:dyDescent="0.25">
      <c r="A399" s="444">
        <v>2</v>
      </c>
      <c r="B399" s="460" t="s">
        <v>951</v>
      </c>
      <c r="C399" s="419"/>
      <c r="D399" s="419">
        <f>CCNV!C10</f>
        <v>203000</v>
      </c>
      <c r="E399" s="440"/>
      <c r="F399" s="653"/>
    </row>
    <row r="400" spans="1:6" ht="20.25" customHeight="1" x14ac:dyDescent="0.25">
      <c r="A400" s="444">
        <v>3</v>
      </c>
      <c r="B400" s="460" t="s">
        <v>952</v>
      </c>
      <c r="C400" s="419"/>
      <c r="D400" s="419">
        <f>CCNV!C11</f>
        <v>200000</v>
      </c>
      <c r="E400" s="440"/>
      <c r="F400" s="653"/>
    </row>
    <row r="401" spans="1:6" ht="20.25" customHeight="1" x14ac:dyDescent="0.25">
      <c r="A401" s="444">
        <v>4</v>
      </c>
      <c r="B401" s="460" t="s">
        <v>953</v>
      </c>
      <c r="C401" s="419"/>
      <c r="D401" s="419">
        <f>CCNV!C12</f>
        <v>350000</v>
      </c>
      <c r="E401" s="440"/>
      <c r="F401" s="653"/>
    </row>
    <row r="402" spans="1:6" ht="20.25" customHeight="1" x14ac:dyDescent="0.25">
      <c r="A402" s="444">
        <v>5</v>
      </c>
      <c r="B402" s="460" t="s">
        <v>954</v>
      </c>
      <c r="C402" s="419"/>
      <c r="D402" s="419">
        <f>CCNV!C13</f>
        <v>600000</v>
      </c>
      <c r="E402" s="440"/>
      <c r="F402" s="653"/>
    </row>
    <row r="403" spans="1:6" ht="20.25" customHeight="1" x14ac:dyDescent="0.25">
      <c r="A403" s="444">
        <v>6</v>
      </c>
      <c r="B403" s="460" t="s">
        <v>955</v>
      </c>
      <c r="C403" s="419"/>
      <c r="D403" s="419">
        <f>CCNV!C14</f>
        <v>50000</v>
      </c>
      <c r="E403" s="440"/>
      <c r="F403" s="653"/>
    </row>
    <row r="404" spans="1:6" ht="20.25" customHeight="1" x14ac:dyDescent="0.25">
      <c r="A404" s="444">
        <v>7</v>
      </c>
      <c r="B404" s="460" t="s">
        <v>956</v>
      </c>
      <c r="C404" s="419"/>
      <c r="D404" s="419">
        <f>CCNV!C15</f>
        <v>100000</v>
      </c>
      <c r="E404" s="440"/>
      <c r="F404" s="653"/>
    </row>
    <row r="405" spans="1:6" ht="20.25" customHeight="1" x14ac:dyDescent="0.25">
      <c r="A405" s="444">
        <v>8</v>
      </c>
      <c r="B405" s="460" t="s">
        <v>957</v>
      </c>
      <c r="C405" s="419"/>
      <c r="D405" s="419">
        <f>CCNV!C16</f>
        <v>555000</v>
      </c>
      <c r="E405" s="440"/>
      <c r="F405" s="653"/>
    </row>
    <row r="406" spans="1:6" ht="20.25" customHeight="1" x14ac:dyDescent="0.25">
      <c r="A406" s="444">
        <v>9</v>
      </c>
      <c r="B406" s="460" t="s">
        <v>989</v>
      </c>
      <c r="C406" s="419"/>
      <c r="D406" s="419">
        <f>CCNV!C17</f>
        <v>200000</v>
      </c>
      <c r="E406" s="440"/>
      <c r="F406" s="653"/>
    </row>
    <row r="407" spans="1:6" ht="20.25" customHeight="1" x14ac:dyDescent="0.25">
      <c r="A407" s="444">
        <v>10</v>
      </c>
      <c r="B407" s="460" t="s">
        <v>958</v>
      </c>
      <c r="C407" s="419"/>
      <c r="D407" s="419">
        <f>CCNV!C18</f>
        <v>200000</v>
      </c>
      <c r="E407" s="440"/>
      <c r="F407" s="653"/>
    </row>
    <row r="408" spans="1:6" ht="20.25" customHeight="1" x14ac:dyDescent="0.25">
      <c r="A408" s="444">
        <v>11</v>
      </c>
      <c r="B408" s="460" t="s">
        <v>959</v>
      </c>
      <c r="C408" s="419"/>
      <c r="D408" s="419">
        <f>CCNV!C19</f>
        <v>50000</v>
      </c>
      <c r="E408" s="440"/>
      <c r="F408" s="653"/>
    </row>
    <row r="409" spans="1:6" ht="20.25" customHeight="1" x14ac:dyDescent="0.25">
      <c r="A409" s="444">
        <v>12</v>
      </c>
      <c r="B409" s="460" t="s">
        <v>960</v>
      </c>
      <c r="C409" s="419"/>
      <c r="D409" s="419">
        <f>CCNV!C20</f>
        <v>50000</v>
      </c>
      <c r="E409" s="440"/>
      <c r="F409" s="653"/>
    </row>
    <row r="410" spans="1:6" ht="20.25" customHeight="1" x14ac:dyDescent="0.25">
      <c r="A410" s="444">
        <v>13</v>
      </c>
      <c r="B410" s="460" t="s">
        <v>961</v>
      </c>
      <c r="C410" s="419"/>
      <c r="D410" s="419">
        <f>CCNV!C21</f>
        <v>20000</v>
      </c>
      <c r="E410" s="440"/>
      <c r="F410" s="653"/>
    </row>
    <row r="411" spans="1:6" ht="20.25" customHeight="1" x14ac:dyDescent="0.25">
      <c r="A411" s="444">
        <v>14</v>
      </c>
      <c r="B411" s="460" t="s">
        <v>962</v>
      </c>
      <c r="C411" s="419"/>
      <c r="D411" s="419">
        <f>CCNV!C22</f>
        <v>200000</v>
      </c>
      <c r="E411" s="440"/>
      <c r="F411" s="653"/>
    </row>
    <row r="412" spans="1:6" ht="20.25" customHeight="1" x14ac:dyDescent="0.25">
      <c r="A412" s="444">
        <v>15</v>
      </c>
      <c r="B412" s="460" t="s">
        <v>963</v>
      </c>
      <c r="C412" s="419"/>
      <c r="D412" s="419">
        <f>CCNV!C23</f>
        <v>100000</v>
      </c>
      <c r="E412" s="440"/>
      <c r="F412" s="653"/>
    </row>
    <row r="413" spans="1:6" ht="20.25" customHeight="1" x14ac:dyDescent="0.25">
      <c r="A413" s="444">
        <v>16</v>
      </c>
      <c r="B413" s="460" t="s">
        <v>964</v>
      </c>
      <c r="C413" s="419"/>
      <c r="D413" s="419">
        <f>CCNV!C24</f>
        <v>773500</v>
      </c>
      <c r="E413" s="440"/>
      <c r="F413" s="653"/>
    </row>
    <row r="414" spans="1:6" ht="20.25" customHeight="1" x14ac:dyDescent="0.25">
      <c r="A414" s="444">
        <v>17</v>
      </c>
      <c r="B414" s="460" t="s">
        <v>965</v>
      </c>
      <c r="C414" s="419"/>
      <c r="D414" s="419">
        <f>CCNV!C25</f>
        <v>45900</v>
      </c>
      <c r="E414" s="440"/>
      <c r="F414" s="653"/>
    </row>
    <row r="415" spans="1:6" ht="20.25" customHeight="1" x14ac:dyDescent="0.25">
      <c r="A415" s="444">
        <v>18</v>
      </c>
      <c r="B415" s="460" t="s">
        <v>966</v>
      </c>
      <c r="C415" s="419"/>
      <c r="D415" s="419">
        <f>CCNV!C26</f>
        <v>30000</v>
      </c>
      <c r="E415" s="440"/>
      <c r="F415" s="653"/>
    </row>
    <row r="416" spans="1:6" ht="20.25" customHeight="1" x14ac:dyDescent="0.25">
      <c r="A416" s="444">
        <v>19</v>
      </c>
      <c r="B416" s="460" t="s">
        <v>967</v>
      </c>
      <c r="C416" s="419"/>
      <c r="D416" s="419">
        <f>CCNV!C27</f>
        <v>20000</v>
      </c>
      <c r="E416" s="440"/>
      <c r="F416" s="653"/>
    </row>
    <row r="417" spans="1:6" ht="20.25" customHeight="1" x14ac:dyDescent="0.25">
      <c r="A417" s="444">
        <v>20</v>
      </c>
      <c r="B417" s="460" t="s">
        <v>968</v>
      </c>
      <c r="C417" s="419"/>
      <c r="D417" s="419">
        <f>CCNV!C28</f>
        <v>20000</v>
      </c>
      <c r="E417" s="440"/>
      <c r="F417" s="653"/>
    </row>
    <row r="418" spans="1:6" ht="20.25" customHeight="1" x14ac:dyDescent="0.25">
      <c r="A418" s="444">
        <v>21</v>
      </c>
      <c r="B418" s="460" t="s">
        <v>969</v>
      </c>
      <c r="C418" s="419"/>
      <c r="D418" s="419">
        <f>CCNV!C29</f>
        <v>30000</v>
      </c>
      <c r="E418" s="440"/>
      <c r="F418" s="653"/>
    </row>
    <row r="419" spans="1:6" ht="20.25" customHeight="1" x14ac:dyDescent="0.25">
      <c r="A419" s="444">
        <v>22</v>
      </c>
      <c r="B419" s="460" t="s">
        <v>970</v>
      </c>
      <c r="C419" s="419"/>
      <c r="D419" s="419">
        <f>CCNV!C30</f>
        <v>30000</v>
      </c>
      <c r="E419" s="440"/>
      <c r="F419" s="653"/>
    </row>
    <row r="420" spans="1:6" ht="20.25" customHeight="1" x14ac:dyDescent="0.25">
      <c r="A420" s="444">
        <v>23</v>
      </c>
      <c r="B420" s="460" t="s">
        <v>971</v>
      </c>
      <c r="C420" s="419"/>
      <c r="D420" s="419">
        <f>CCNV!C31</f>
        <v>100000</v>
      </c>
      <c r="E420" s="440"/>
      <c r="F420" s="653"/>
    </row>
    <row r="421" spans="1:6" ht="20.25" customHeight="1" x14ac:dyDescent="0.25">
      <c r="A421" s="444">
        <v>24</v>
      </c>
      <c r="B421" s="460" t="s">
        <v>972</v>
      </c>
      <c r="C421" s="419"/>
      <c r="D421" s="419">
        <f>CCNV!C32</f>
        <v>927000</v>
      </c>
      <c r="E421" s="440"/>
      <c r="F421" s="653"/>
    </row>
    <row r="422" spans="1:6" ht="20.25" customHeight="1" x14ac:dyDescent="0.25">
      <c r="A422" s="444">
        <v>25</v>
      </c>
      <c r="B422" s="460" t="s">
        <v>973</v>
      </c>
      <c r="C422" s="419"/>
      <c r="D422" s="419">
        <f>CCNV!C33</f>
        <v>675000</v>
      </c>
      <c r="E422" s="440"/>
      <c r="F422" s="653"/>
    </row>
    <row r="423" spans="1:6" ht="20.25" customHeight="1" x14ac:dyDescent="0.25">
      <c r="A423" s="444">
        <v>26</v>
      </c>
      <c r="B423" s="460" t="s">
        <v>974</v>
      </c>
      <c r="C423" s="419"/>
      <c r="D423" s="419">
        <f>CCNV!C34</f>
        <v>1114000</v>
      </c>
      <c r="E423" s="440"/>
      <c r="F423" s="653"/>
    </row>
    <row r="424" spans="1:6" ht="20.25" customHeight="1" x14ac:dyDescent="0.25">
      <c r="A424" s="444">
        <v>27</v>
      </c>
      <c r="B424" s="460" t="s">
        <v>975</v>
      </c>
      <c r="C424" s="419"/>
      <c r="D424" s="419">
        <f>CCNV!C35</f>
        <v>200000</v>
      </c>
      <c r="E424" s="440"/>
      <c r="F424" s="653"/>
    </row>
    <row r="425" spans="1:6" ht="33" x14ac:dyDescent="0.25">
      <c r="A425" s="444">
        <v>28</v>
      </c>
      <c r="B425" s="461" t="s">
        <v>976</v>
      </c>
      <c r="C425" s="419"/>
      <c r="D425" s="419">
        <f>CCNV!C36</f>
        <v>300000</v>
      </c>
      <c r="E425" s="440"/>
      <c r="F425" s="653"/>
    </row>
    <row r="426" spans="1:6" ht="20.25" customHeight="1" x14ac:dyDescent="0.25">
      <c r="A426" s="444">
        <v>29</v>
      </c>
      <c r="B426" s="460" t="s">
        <v>977</v>
      </c>
      <c r="C426" s="419"/>
      <c r="D426" s="419">
        <f>CCNV!C37</f>
        <v>300000</v>
      </c>
      <c r="E426" s="440"/>
      <c r="F426" s="653"/>
    </row>
    <row r="427" spans="1:6" ht="33" x14ac:dyDescent="0.25">
      <c r="A427" s="444">
        <v>30</v>
      </c>
      <c r="B427" s="461" t="s">
        <v>978</v>
      </c>
      <c r="C427" s="419"/>
      <c r="D427" s="419">
        <f>CCNV!C38</f>
        <v>400000</v>
      </c>
      <c r="E427" s="440"/>
      <c r="F427" s="653"/>
    </row>
    <row r="428" spans="1:6" ht="20.25" customHeight="1" x14ac:dyDescent="0.25">
      <c r="A428" s="444">
        <v>31</v>
      </c>
      <c r="B428" s="460" t="s">
        <v>979</v>
      </c>
      <c r="C428" s="419"/>
      <c r="D428" s="419">
        <f>CCNV!C39</f>
        <v>50000</v>
      </c>
      <c r="E428" s="440"/>
      <c r="F428" s="653"/>
    </row>
    <row r="429" spans="1:6" ht="20.25" customHeight="1" x14ac:dyDescent="0.25">
      <c r="A429" s="444">
        <v>32</v>
      </c>
      <c r="B429" s="460" t="s">
        <v>980</v>
      </c>
      <c r="C429" s="419"/>
      <c r="D429" s="419">
        <f>CCNV!C40</f>
        <v>200000</v>
      </c>
      <c r="E429" s="440"/>
      <c r="F429" s="653"/>
    </row>
    <row r="430" spans="1:6" ht="36" customHeight="1" x14ac:dyDescent="0.25">
      <c r="A430" s="444">
        <v>33</v>
      </c>
      <c r="B430" s="461" t="s">
        <v>981</v>
      </c>
      <c r="C430" s="419"/>
      <c r="D430" s="419" t="str">
        <f>CCNV!C41</f>
        <v>20.000/km</v>
      </c>
      <c r="E430" s="440"/>
      <c r="F430" s="653"/>
    </row>
    <row r="431" spans="1:6" ht="20.25" customHeight="1" x14ac:dyDescent="0.25">
      <c r="A431" s="444">
        <v>34</v>
      </c>
      <c r="B431" s="460" t="s">
        <v>982</v>
      </c>
      <c r="C431" s="419"/>
      <c r="D431" s="419" t="str">
        <f>CCNV!C42</f>
        <v>Thực chi</v>
      </c>
      <c r="E431" s="440"/>
      <c r="F431" s="653"/>
    </row>
    <row r="432" spans="1:6" ht="20.25" customHeight="1" x14ac:dyDescent="0.25">
      <c r="A432" s="444">
        <v>35</v>
      </c>
      <c r="B432" s="460" t="s">
        <v>983</v>
      </c>
      <c r="C432" s="419"/>
      <c r="D432" s="419" t="str">
        <f>CCNV!C43</f>
        <v>Thực chi</v>
      </c>
      <c r="E432" s="440"/>
      <c r="F432" s="653"/>
    </row>
    <row r="433" spans="1:6" ht="30.75" customHeight="1" x14ac:dyDescent="0.25">
      <c r="A433" s="1132" t="s">
        <v>4603</v>
      </c>
      <c r="B433" s="1133"/>
      <c r="C433" s="1133"/>
      <c r="D433" s="1133"/>
      <c r="E433" s="1133"/>
      <c r="F433" s="1134"/>
    </row>
    <row r="434" spans="1:6" ht="20.25" customHeight="1" x14ac:dyDescent="0.25">
      <c r="A434" s="444">
        <v>1</v>
      </c>
      <c r="B434" s="451" t="s">
        <v>556</v>
      </c>
      <c r="C434" s="419">
        <f>'KHAM BENH'!C9</f>
        <v>37500</v>
      </c>
      <c r="D434" s="419">
        <f>'KHAM BENH'!D9</f>
        <v>37500</v>
      </c>
      <c r="E434" s="419">
        <f>'KHAM BENH'!E9</f>
        <v>0</v>
      </c>
      <c r="F434" s="651"/>
    </row>
    <row r="435" spans="1:6" ht="20.25" customHeight="1" x14ac:dyDescent="0.25">
      <c r="A435" s="444">
        <v>2</v>
      </c>
      <c r="B435" s="451" t="s">
        <v>557</v>
      </c>
      <c r="C435" s="419">
        <f>'KHAM BENH'!C10</f>
        <v>0</v>
      </c>
      <c r="D435" s="419">
        <f>'KHAM BENH'!D10</f>
        <v>0</v>
      </c>
      <c r="E435" s="419">
        <f>'KHAM BENH'!E10</f>
        <v>90000</v>
      </c>
      <c r="F435" s="653"/>
    </row>
    <row r="436" spans="1:6" ht="20.25" customHeight="1" x14ac:dyDescent="0.25">
      <c r="A436" s="444">
        <v>3</v>
      </c>
      <c r="B436" s="451" t="s">
        <v>558</v>
      </c>
      <c r="C436" s="419">
        <f>'KHAM BENH'!C11</f>
        <v>0</v>
      </c>
      <c r="D436" s="419">
        <f>'KHAM BENH'!D11</f>
        <v>0</v>
      </c>
      <c r="E436" s="419">
        <f>'KHAM BENH'!E11</f>
        <v>60000</v>
      </c>
      <c r="F436" s="653"/>
    </row>
    <row r="437" spans="1:6" ht="20.25" customHeight="1" x14ac:dyDescent="0.25">
      <c r="A437" s="444">
        <v>4</v>
      </c>
      <c r="B437" s="451" t="s">
        <v>559</v>
      </c>
      <c r="C437" s="419">
        <f>'KHAM BENH'!C12</f>
        <v>35400</v>
      </c>
      <c r="D437" s="419">
        <f>'KHAM BENH'!D12</f>
        <v>35400</v>
      </c>
      <c r="E437" s="419">
        <f>'KHAM BENH'!E12</f>
        <v>60000</v>
      </c>
      <c r="F437" s="653"/>
    </row>
    <row r="438" spans="1:6" ht="20.25" customHeight="1" x14ac:dyDescent="0.25">
      <c r="A438" s="444">
        <v>5</v>
      </c>
      <c r="B438" s="451" t="s">
        <v>562</v>
      </c>
      <c r="C438" s="419">
        <f>'KHAM BENH'!C13</f>
        <v>133000</v>
      </c>
      <c r="D438" s="419">
        <f>'KHAM BENH'!D13</f>
        <v>133000</v>
      </c>
      <c r="E438" s="419">
        <f>'KHAM BENH'!E13</f>
        <v>200000</v>
      </c>
      <c r="F438" s="653"/>
    </row>
    <row r="439" spans="1:6" ht="36" customHeight="1" x14ac:dyDescent="0.25">
      <c r="A439" s="444">
        <v>6</v>
      </c>
      <c r="B439" s="388" t="s">
        <v>5342</v>
      </c>
      <c r="C439" s="419">
        <f>'KHAM BENH'!C14</f>
        <v>179000</v>
      </c>
      <c r="D439" s="419">
        <f>'KHAM BENH'!D14</f>
        <v>179000</v>
      </c>
      <c r="E439" s="419">
        <f>'KHAM BENH'!E14</f>
        <v>250000</v>
      </c>
      <c r="F439" s="653"/>
    </row>
    <row r="440" spans="1:6" ht="20.25" customHeight="1" x14ac:dyDescent="0.25">
      <c r="A440" s="444">
        <v>7</v>
      </c>
      <c r="B440" s="451" t="s">
        <v>568</v>
      </c>
      <c r="C440" s="419">
        <f>'KHAM BENH'!C15</f>
        <v>131000</v>
      </c>
      <c r="D440" s="419">
        <f>'KHAM BENH'!D15</f>
        <v>131000</v>
      </c>
      <c r="E440" s="419">
        <f>'KHAM BENH'!E15</f>
        <v>200000</v>
      </c>
      <c r="F440" s="653"/>
    </row>
    <row r="441" spans="1:6" ht="35.25" customHeight="1" x14ac:dyDescent="0.25">
      <c r="A441" s="444">
        <v>8</v>
      </c>
      <c r="B441" s="451" t="s">
        <v>571</v>
      </c>
      <c r="C441" s="419">
        <f>'KHAM BENH'!C16</f>
        <v>131000</v>
      </c>
      <c r="D441" s="419">
        <f>'KHAM BENH'!D16</f>
        <v>131000</v>
      </c>
      <c r="E441" s="419">
        <f>'KHAM BENH'!E16</f>
        <v>200000</v>
      </c>
      <c r="F441" s="653"/>
    </row>
    <row r="442" spans="1:6" ht="35.25" customHeight="1" x14ac:dyDescent="0.25">
      <c r="A442" s="444">
        <v>9</v>
      </c>
      <c r="B442" s="451" t="s">
        <v>572</v>
      </c>
      <c r="C442" s="419">
        <f>'KHAM BENH'!C17</f>
        <v>131000</v>
      </c>
      <c r="D442" s="419">
        <f>'KHAM BENH'!D17</f>
        <v>131000</v>
      </c>
      <c r="E442" s="419">
        <f>'KHAM BENH'!E17</f>
        <v>200000</v>
      </c>
      <c r="F442" s="653"/>
    </row>
    <row r="443" spans="1:6" ht="20.25" customHeight="1" x14ac:dyDescent="0.25">
      <c r="A443" s="444">
        <v>10</v>
      </c>
      <c r="B443" s="451" t="s">
        <v>573</v>
      </c>
      <c r="C443" s="419">
        <f>'KHAM BENH'!C18</f>
        <v>131000</v>
      </c>
      <c r="D443" s="419">
        <f>'KHAM BENH'!D18</f>
        <v>131000</v>
      </c>
      <c r="E443" s="419">
        <f>'KHAM BENH'!E18</f>
        <v>250000</v>
      </c>
      <c r="F443" s="653"/>
    </row>
    <row r="444" spans="1:6" ht="20.25" customHeight="1" x14ac:dyDescent="0.25">
      <c r="A444" s="444">
        <v>11</v>
      </c>
      <c r="B444" s="388" t="s">
        <v>5344</v>
      </c>
      <c r="C444" s="419">
        <f>'KHAM BENH'!C19</f>
        <v>0</v>
      </c>
      <c r="D444" s="419">
        <f>'KHAM BENH'!D19</f>
        <v>0</v>
      </c>
      <c r="E444" s="419">
        <f>'KHAM BENH'!E19</f>
        <v>20000</v>
      </c>
      <c r="F444" s="653"/>
    </row>
    <row r="445" spans="1:6" ht="20.25" customHeight="1" x14ac:dyDescent="0.25">
      <c r="A445" s="444">
        <v>12</v>
      </c>
      <c r="B445" s="388" t="s">
        <v>5343</v>
      </c>
      <c r="C445" s="419">
        <f>'KHAM BENH'!C20</f>
        <v>0</v>
      </c>
      <c r="D445" s="419">
        <f>'KHAM BENH'!D20</f>
        <v>0</v>
      </c>
      <c r="E445" s="419">
        <f>'KHAM BENH'!E20</f>
        <v>20000</v>
      </c>
      <c r="F445" s="653"/>
    </row>
    <row r="446" spans="1:6" ht="20.25" customHeight="1" x14ac:dyDescent="0.25">
      <c r="A446" s="444">
        <v>13</v>
      </c>
      <c r="B446" s="451" t="s">
        <v>5290</v>
      </c>
      <c r="C446" s="419">
        <f>'KHAM BENH'!C21</f>
        <v>0</v>
      </c>
      <c r="D446" s="419">
        <f>'KHAM BENH'!D21</f>
        <v>0</v>
      </c>
      <c r="E446" s="419">
        <f>'KHAM BENH'!E21</f>
        <v>20000</v>
      </c>
      <c r="F446" s="653"/>
    </row>
    <row r="447" spans="1:6" ht="29.25" customHeight="1" x14ac:dyDescent="0.25">
      <c r="A447" s="1132" t="s">
        <v>483</v>
      </c>
      <c r="B447" s="1133"/>
      <c r="C447" s="1133"/>
      <c r="D447" s="1133"/>
      <c r="E447" s="1133"/>
      <c r="F447" s="1134"/>
    </row>
    <row r="448" spans="1:6" ht="20.25" customHeight="1" x14ac:dyDescent="0.25">
      <c r="A448" s="417">
        <v>1</v>
      </c>
      <c r="B448" s="462" t="s">
        <v>582</v>
      </c>
      <c r="C448" s="419">
        <f>'NHI '!C9</f>
        <v>37500</v>
      </c>
      <c r="D448" s="419">
        <f>'NHI '!D9</f>
        <v>37500</v>
      </c>
      <c r="E448" s="419">
        <f>'NHI '!E9</f>
        <v>0</v>
      </c>
      <c r="F448" s="419">
        <f>'NHI '!F9</f>
        <v>0</v>
      </c>
    </row>
    <row r="449" spans="1:6" ht="20.25" customHeight="1" x14ac:dyDescent="0.25">
      <c r="A449" s="417">
        <f>A448+1</f>
        <v>2</v>
      </c>
      <c r="B449" s="462" t="s">
        <v>583</v>
      </c>
      <c r="C449" s="419">
        <f>'NHI '!C10</f>
        <v>0</v>
      </c>
      <c r="D449" s="419">
        <f>'NHI '!D10</f>
        <v>0</v>
      </c>
      <c r="E449" s="419">
        <f>'NHI '!E10</f>
        <v>90000</v>
      </c>
      <c r="F449" s="419">
        <f>'NHI '!F10</f>
        <v>0</v>
      </c>
    </row>
    <row r="450" spans="1:6" ht="20.25" customHeight="1" x14ac:dyDescent="0.25">
      <c r="A450" s="417">
        <f>A449+1</f>
        <v>3</v>
      </c>
      <c r="B450" s="462" t="s">
        <v>584</v>
      </c>
      <c r="C450" s="419">
        <f>'NHI '!C11</f>
        <v>23000</v>
      </c>
      <c r="D450" s="419">
        <f>'NHI '!D11</f>
        <v>23000</v>
      </c>
      <c r="E450" s="419">
        <f>'NHI '!E11</f>
        <v>0</v>
      </c>
      <c r="F450" s="1043" t="s">
        <v>1961</v>
      </c>
    </row>
    <row r="451" spans="1:6" ht="20.25" customHeight="1" x14ac:dyDescent="0.25">
      <c r="A451" s="417">
        <f t="shared" ref="A451:A480" si="6">A450+1</f>
        <v>4</v>
      </c>
      <c r="B451" s="462" t="s">
        <v>588</v>
      </c>
      <c r="C451" s="419">
        <f>'NHI '!C12</f>
        <v>23000</v>
      </c>
      <c r="D451" s="419">
        <f>'NHI '!D12</f>
        <v>23000</v>
      </c>
      <c r="E451" s="419">
        <f>'NHI '!E12</f>
        <v>0</v>
      </c>
      <c r="F451" s="1044"/>
    </row>
    <row r="452" spans="1:6" ht="20.25" customHeight="1" x14ac:dyDescent="0.25">
      <c r="A452" s="417">
        <f t="shared" si="6"/>
        <v>5</v>
      </c>
      <c r="B452" s="462" t="s">
        <v>2190</v>
      </c>
      <c r="C452" s="419">
        <f>'NHI '!C13</f>
        <v>23000</v>
      </c>
      <c r="D452" s="419">
        <f>'NHI '!D13</f>
        <v>23000</v>
      </c>
      <c r="E452" s="419">
        <f>'NHI '!E13</f>
        <v>40000</v>
      </c>
      <c r="F452" s="1045"/>
    </row>
    <row r="453" spans="1:6" ht="20.25" customHeight="1" x14ac:dyDescent="0.25">
      <c r="A453" s="417">
        <f t="shared" si="6"/>
        <v>6</v>
      </c>
      <c r="B453" s="462" t="s">
        <v>589</v>
      </c>
      <c r="C453" s="419">
        <f>'NHI '!C14</f>
        <v>0</v>
      </c>
      <c r="D453" s="419">
        <f>'NHI '!D14</f>
        <v>27400</v>
      </c>
      <c r="E453" s="419">
        <f>'NHI '!E14</f>
        <v>40000</v>
      </c>
      <c r="F453" s="419">
        <f>'NHI '!F14</f>
        <v>0</v>
      </c>
    </row>
    <row r="454" spans="1:6" ht="20.25" customHeight="1" x14ac:dyDescent="0.25">
      <c r="A454" s="417">
        <f t="shared" si="6"/>
        <v>7</v>
      </c>
      <c r="B454" s="462" t="s">
        <v>591</v>
      </c>
      <c r="C454" s="419">
        <f>'NHI '!C15</f>
        <v>12200</v>
      </c>
      <c r="D454" s="419">
        <f>'NHI '!D15</f>
        <v>12200</v>
      </c>
      <c r="E454" s="419">
        <f>'NHI '!E15</f>
        <v>60000</v>
      </c>
      <c r="F454" s="419">
        <f>'NHI '!F15</f>
        <v>0</v>
      </c>
    </row>
    <row r="455" spans="1:6" ht="20.25" customHeight="1" x14ac:dyDescent="0.25">
      <c r="A455" s="417">
        <f t="shared" si="6"/>
        <v>8</v>
      </c>
      <c r="B455" s="462" t="s">
        <v>593</v>
      </c>
      <c r="C455" s="419">
        <f>'NHI '!C16</f>
        <v>0</v>
      </c>
      <c r="D455" s="419">
        <f>'NHI '!D16</f>
        <v>27400</v>
      </c>
      <c r="E455" s="419">
        <f>'NHI '!E16</f>
        <v>50000</v>
      </c>
      <c r="F455" s="419">
        <f>'NHI '!F16</f>
        <v>0</v>
      </c>
    </row>
    <row r="456" spans="1:6" ht="20.25" customHeight="1" x14ac:dyDescent="0.25">
      <c r="A456" s="417">
        <f t="shared" si="6"/>
        <v>9</v>
      </c>
      <c r="B456" s="462" t="s">
        <v>594</v>
      </c>
      <c r="C456" s="419">
        <f>'NHI '!C17</f>
        <v>0</v>
      </c>
      <c r="D456" s="419">
        <f>'NHI '!D17</f>
        <v>0</v>
      </c>
      <c r="E456" s="419">
        <f>'NHI '!E17</f>
        <v>50000</v>
      </c>
      <c r="F456" s="419">
        <f>'NHI '!F17</f>
        <v>0</v>
      </c>
    </row>
    <row r="457" spans="1:6" ht="20.25" customHeight="1" x14ac:dyDescent="0.25">
      <c r="A457" s="417">
        <f t="shared" si="6"/>
        <v>10</v>
      </c>
      <c r="B457" s="462" t="s">
        <v>595</v>
      </c>
      <c r="C457" s="419">
        <f>'NHI '!C18</f>
        <v>0</v>
      </c>
      <c r="D457" s="419">
        <f>'NHI '!D18</f>
        <v>30100</v>
      </c>
      <c r="E457" s="419">
        <f>'NHI '!E18</f>
        <v>60000</v>
      </c>
      <c r="F457" s="419">
        <f>'NHI '!F18</f>
        <v>0</v>
      </c>
    </row>
    <row r="458" spans="1:6" ht="20.25" customHeight="1" x14ac:dyDescent="0.25">
      <c r="A458" s="417">
        <f t="shared" si="6"/>
        <v>11</v>
      </c>
      <c r="B458" s="462" t="s">
        <v>598</v>
      </c>
      <c r="C458" s="419">
        <f>'NHI '!C19</f>
        <v>0</v>
      </c>
      <c r="D458" s="419">
        <f>'NHI '!D19</f>
        <v>0</v>
      </c>
      <c r="E458" s="419">
        <f>'NHI '!E19</f>
        <v>75000</v>
      </c>
      <c r="F458" s="419">
        <f>'NHI '!F19</f>
        <v>0</v>
      </c>
    </row>
    <row r="459" spans="1:6" ht="20.25" customHeight="1" x14ac:dyDescent="0.25">
      <c r="A459" s="417">
        <f t="shared" si="6"/>
        <v>12</v>
      </c>
      <c r="B459" s="462" t="s">
        <v>599</v>
      </c>
      <c r="C459" s="419">
        <f>'NHI '!C20</f>
        <v>85900</v>
      </c>
      <c r="D459" s="419">
        <f>'NHI '!D20</f>
        <v>85900</v>
      </c>
      <c r="E459" s="419">
        <f>'NHI '!E20</f>
        <v>0</v>
      </c>
      <c r="F459" s="419">
        <f>'NHI '!F20</f>
        <v>0</v>
      </c>
    </row>
    <row r="460" spans="1:6" ht="20.25" customHeight="1" x14ac:dyDescent="0.25">
      <c r="A460" s="417">
        <f t="shared" si="6"/>
        <v>13</v>
      </c>
      <c r="B460" s="462" t="s">
        <v>602</v>
      </c>
      <c r="C460" s="419">
        <f>'NHI '!C21</f>
        <v>94300</v>
      </c>
      <c r="D460" s="419">
        <f>'NHI '!D21</f>
        <v>94300</v>
      </c>
      <c r="E460" s="419">
        <f>'NHI '!E21</f>
        <v>0</v>
      </c>
      <c r="F460" s="419">
        <f>'NHI '!F21</f>
        <v>0</v>
      </c>
    </row>
    <row r="461" spans="1:6" ht="20.25" customHeight="1" x14ac:dyDescent="0.25">
      <c r="A461" s="417">
        <f t="shared" si="6"/>
        <v>14</v>
      </c>
      <c r="B461" s="462" t="s">
        <v>605</v>
      </c>
      <c r="C461" s="419">
        <f>'NHI '!C22</f>
        <v>0</v>
      </c>
      <c r="D461" s="419">
        <f>'NHI '!D22</f>
        <v>0</v>
      </c>
      <c r="E461" s="419" t="str">
        <f>'NHI '!E22</f>
        <v>120.000 / ngày</v>
      </c>
      <c r="F461" s="419">
        <f>'NHI '!F22</f>
        <v>0</v>
      </c>
    </row>
    <row r="462" spans="1:6" ht="20.25" customHeight="1" x14ac:dyDescent="0.25">
      <c r="A462" s="417">
        <f t="shared" si="6"/>
        <v>15</v>
      </c>
      <c r="B462" s="451" t="s">
        <v>559</v>
      </c>
      <c r="C462" s="419">
        <f>'NHI '!C23</f>
        <v>35400</v>
      </c>
      <c r="D462" s="419">
        <f>'NHI '!D23</f>
        <v>35400</v>
      </c>
      <c r="E462" s="419">
        <f>'NHI '!E23</f>
        <v>60000</v>
      </c>
      <c r="F462" s="419">
        <f>'NHI '!F23</f>
        <v>0</v>
      </c>
    </row>
    <row r="463" spans="1:6" ht="20.25" customHeight="1" x14ac:dyDescent="0.25">
      <c r="A463" s="417">
        <f t="shared" si="6"/>
        <v>16</v>
      </c>
      <c r="B463" s="462" t="s">
        <v>607</v>
      </c>
      <c r="C463" s="419">
        <f>'NHI '!C24</f>
        <v>15500</v>
      </c>
      <c r="D463" s="419">
        <f>'NHI '!D24</f>
        <v>15500</v>
      </c>
      <c r="E463" s="419">
        <f>'NHI '!E24</f>
        <v>20000</v>
      </c>
      <c r="F463" s="419">
        <f>'NHI '!F24</f>
        <v>0</v>
      </c>
    </row>
    <row r="464" spans="1:6" ht="20.25" customHeight="1" x14ac:dyDescent="0.25">
      <c r="A464" s="417">
        <f t="shared" si="6"/>
        <v>17</v>
      </c>
      <c r="B464" s="462" t="s">
        <v>610</v>
      </c>
      <c r="C464" s="419">
        <f>'NHI '!C25</f>
        <v>0</v>
      </c>
      <c r="D464" s="419">
        <f>'NHI '!D25</f>
        <v>0</v>
      </c>
      <c r="E464" s="419">
        <f>'NHI '!E25</f>
        <v>50000</v>
      </c>
      <c r="F464" s="419">
        <f>'NHI '!F25</f>
        <v>0</v>
      </c>
    </row>
    <row r="465" spans="1:6" ht="20.25" customHeight="1" x14ac:dyDescent="0.25">
      <c r="A465" s="417">
        <f t="shared" si="6"/>
        <v>18</v>
      </c>
      <c r="B465" s="462" t="s">
        <v>4570</v>
      </c>
      <c r="C465" s="419">
        <f>'NHI '!C26</f>
        <v>23700</v>
      </c>
      <c r="D465" s="419">
        <f>'NHI '!D26</f>
        <v>23700</v>
      </c>
      <c r="E465" s="419">
        <f>'NHI '!E26</f>
        <v>0</v>
      </c>
      <c r="F465" s="419">
        <f>'NHI '!F26</f>
        <v>0</v>
      </c>
    </row>
    <row r="466" spans="1:6" ht="20.25" customHeight="1" x14ac:dyDescent="0.25">
      <c r="A466" s="417">
        <f t="shared" si="6"/>
        <v>19</v>
      </c>
      <c r="B466" s="462" t="s">
        <v>613</v>
      </c>
      <c r="C466" s="419">
        <f>'NHI '!C27</f>
        <v>0</v>
      </c>
      <c r="D466" s="419">
        <f>'NHI '!D27</f>
        <v>0</v>
      </c>
      <c r="E466" s="419">
        <f>'NHI '!E27</f>
        <v>50000</v>
      </c>
      <c r="F466" s="419">
        <f>'NHI '!F27</f>
        <v>0</v>
      </c>
    </row>
    <row r="467" spans="1:6" ht="20.25" customHeight="1" x14ac:dyDescent="0.25">
      <c r="A467" s="417">
        <f t="shared" si="6"/>
        <v>20</v>
      </c>
      <c r="B467" s="462" t="s">
        <v>562</v>
      </c>
      <c r="C467" s="419">
        <f>'NHI '!C28</f>
        <v>0</v>
      </c>
      <c r="D467" s="419">
        <f>'NHI '!D28</f>
        <v>0</v>
      </c>
      <c r="E467" s="419">
        <f>'NHI '!E28</f>
        <v>260000</v>
      </c>
      <c r="F467" s="419">
        <f>'NHI '!F28</f>
        <v>0</v>
      </c>
    </row>
    <row r="468" spans="1:6" ht="20.25" customHeight="1" x14ac:dyDescent="0.25">
      <c r="A468" s="417">
        <f t="shared" si="6"/>
        <v>21</v>
      </c>
      <c r="B468" s="462" t="s">
        <v>614</v>
      </c>
      <c r="C468" s="419">
        <f>'NHI '!C29</f>
        <v>0</v>
      </c>
      <c r="D468" s="419">
        <f>'NHI '!D29</f>
        <v>0</v>
      </c>
      <c r="E468" s="419">
        <f>'NHI '!E29</f>
        <v>260000</v>
      </c>
      <c r="F468" s="419">
        <f>'NHI '!F29</f>
        <v>0</v>
      </c>
    </row>
    <row r="469" spans="1:6" ht="20.25" customHeight="1" x14ac:dyDescent="0.25">
      <c r="A469" s="417">
        <f t="shared" si="6"/>
        <v>22</v>
      </c>
      <c r="B469" s="462" t="s">
        <v>615</v>
      </c>
      <c r="C469" s="419">
        <f>'NHI '!C30</f>
        <v>0</v>
      </c>
      <c r="D469" s="419">
        <f>'NHI '!D30</f>
        <v>0</v>
      </c>
      <c r="E469" s="419">
        <f>'NHI '!E30</f>
        <v>260000</v>
      </c>
      <c r="F469" s="419">
        <f>'NHI '!F30</f>
        <v>0</v>
      </c>
    </row>
    <row r="470" spans="1:6" ht="34.5" customHeight="1" x14ac:dyDescent="0.25">
      <c r="A470" s="417">
        <f t="shared" si="6"/>
        <v>23</v>
      </c>
      <c r="B470" s="464" t="s">
        <v>5371</v>
      </c>
      <c r="C470" s="419">
        <f>'NHI '!C31</f>
        <v>179000</v>
      </c>
      <c r="D470" s="419">
        <f>'NHI '!D31</f>
        <v>179000</v>
      </c>
      <c r="E470" s="419">
        <f>'NHI '!E31</f>
        <v>250000</v>
      </c>
      <c r="F470" s="419">
        <f>'NHI '!F31</f>
        <v>0</v>
      </c>
    </row>
    <row r="471" spans="1:6" ht="20.25" customHeight="1" x14ac:dyDescent="0.25">
      <c r="A471" s="417">
        <f t="shared" si="6"/>
        <v>24</v>
      </c>
      <c r="B471" s="462" t="s">
        <v>4571</v>
      </c>
      <c r="C471" s="419">
        <f>'NHI '!C32</f>
        <v>583000</v>
      </c>
      <c r="D471" s="419">
        <f>'NHI '!D32</f>
        <v>583000</v>
      </c>
      <c r="E471" s="419">
        <f>'NHI '!E32</f>
        <v>0</v>
      </c>
      <c r="F471" s="419">
        <f>'NHI '!F32</f>
        <v>0</v>
      </c>
    </row>
    <row r="472" spans="1:6" ht="20.25" customHeight="1" x14ac:dyDescent="0.25">
      <c r="A472" s="417">
        <f t="shared" si="6"/>
        <v>25</v>
      </c>
      <c r="B472" s="462" t="s">
        <v>619</v>
      </c>
      <c r="C472" s="419">
        <f>'NHI '!C33</f>
        <v>579000</v>
      </c>
      <c r="D472" s="419">
        <f>'NHI '!D33</f>
        <v>579000</v>
      </c>
      <c r="E472" s="419">
        <f>'NHI '!E33</f>
        <v>0</v>
      </c>
      <c r="F472" s="419">
        <f>'NHI '!F33</f>
        <v>0</v>
      </c>
    </row>
    <row r="473" spans="1:6" ht="20.25" customHeight="1" x14ac:dyDescent="0.25">
      <c r="A473" s="417">
        <f t="shared" si="6"/>
        <v>26</v>
      </c>
      <c r="B473" s="463" t="s">
        <v>622</v>
      </c>
      <c r="C473" s="419">
        <f>'NHI '!C34</f>
        <v>17800</v>
      </c>
      <c r="D473" s="419">
        <f>'NHI '!D34</f>
        <v>17800</v>
      </c>
      <c r="E473" s="419">
        <f>'NHI '!E34</f>
        <v>30000</v>
      </c>
      <c r="F473" s="419">
        <f>'NHI '!F34</f>
        <v>0</v>
      </c>
    </row>
    <row r="474" spans="1:6" ht="20.25" customHeight="1" x14ac:dyDescent="0.25">
      <c r="A474" s="417">
        <f t="shared" si="6"/>
        <v>27</v>
      </c>
      <c r="B474" s="463" t="s">
        <v>625</v>
      </c>
      <c r="C474" s="419">
        <f>'NHI '!C35</f>
        <v>0</v>
      </c>
      <c r="D474" s="419">
        <f>'NHI '!D35</f>
        <v>0</v>
      </c>
      <c r="E474" s="419">
        <f>'NHI '!E35</f>
        <v>100000</v>
      </c>
      <c r="F474" s="419">
        <f>'NHI '!F35</f>
        <v>0</v>
      </c>
    </row>
    <row r="475" spans="1:6" ht="20.25" customHeight="1" x14ac:dyDescent="0.25">
      <c r="A475" s="417">
        <f t="shared" si="6"/>
        <v>28</v>
      </c>
      <c r="B475" s="463" t="s">
        <v>626</v>
      </c>
      <c r="C475" s="419">
        <f>'NHI '!C36</f>
        <v>0</v>
      </c>
      <c r="D475" s="419">
        <f>'NHI '!D36</f>
        <v>0</v>
      </c>
      <c r="E475" s="419">
        <f>'NHI '!E36</f>
        <v>70000</v>
      </c>
      <c r="F475" s="419">
        <f>'NHI '!F36</f>
        <v>0</v>
      </c>
    </row>
    <row r="476" spans="1:6" ht="33.75" customHeight="1" x14ac:dyDescent="0.25">
      <c r="A476" s="417">
        <f t="shared" si="6"/>
        <v>29</v>
      </c>
      <c r="B476" s="464" t="s">
        <v>5346</v>
      </c>
      <c r="C476" s="419">
        <f>'NHI '!C37</f>
        <v>0</v>
      </c>
      <c r="D476" s="419">
        <f>'NHI '!D37</f>
        <v>0</v>
      </c>
      <c r="E476" s="419">
        <f>'NHI '!E37</f>
        <v>100000</v>
      </c>
      <c r="F476" s="419">
        <f>'NHI '!F37</f>
        <v>0</v>
      </c>
    </row>
    <row r="477" spans="1:6" ht="33.75" customHeight="1" x14ac:dyDescent="0.25">
      <c r="A477" s="417">
        <f t="shared" si="6"/>
        <v>30</v>
      </c>
      <c r="B477" s="464" t="s">
        <v>5347</v>
      </c>
      <c r="C477" s="419">
        <f>'NHI '!C38</f>
        <v>0</v>
      </c>
      <c r="D477" s="419">
        <f>'NHI '!D38</f>
        <v>0</v>
      </c>
      <c r="E477" s="419">
        <f>'NHI '!E38</f>
        <v>200000</v>
      </c>
      <c r="F477" s="419">
        <f>'NHI '!F38</f>
        <v>0</v>
      </c>
    </row>
    <row r="478" spans="1:6" ht="20.25" customHeight="1" x14ac:dyDescent="0.25">
      <c r="A478" s="417">
        <f t="shared" si="6"/>
        <v>31</v>
      </c>
      <c r="B478" s="553" t="s">
        <v>5447</v>
      </c>
      <c r="C478" s="419">
        <f>'NHI '!C39</f>
        <v>12800</v>
      </c>
      <c r="D478" s="419">
        <f>'NHI '!D39</f>
        <v>12800</v>
      </c>
      <c r="E478" s="419">
        <f>'NHI '!E39</f>
        <v>20000</v>
      </c>
      <c r="F478" s="419">
        <f>'NHI '!F39</f>
        <v>0</v>
      </c>
    </row>
    <row r="479" spans="1:6" ht="20.25" customHeight="1" x14ac:dyDescent="0.25">
      <c r="A479" s="417">
        <f t="shared" si="6"/>
        <v>32</v>
      </c>
      <c r="B479" s="553" t="s">
        <v>5448</v>
      </c>
      <c r="C479" s="419">
        <f>'NHI '!C40</f>
        <v>12800</v>
      </c>
      <c r="D479" s="419">
        <f>'NHI '!D40</f>
        <v>12800</v>
      </c>
      <c r="E479" s="419">
        <f>'NHI '!E40</f>
        <v>20000</v>
      </c>
      <c r="F479" s="419">
        <f>'NHI '!F40</f>
        <v>0</v>
      </c>
    </row>
    <row r="480" spans="1:6" ht="20.25" customHeight="1" x14ac:dyDescent="0.25">
      <c r="A480" s="417">
        <f t="shared" si="6"/>
        <v>33</v>
      </c>
      <c r="B480" s="569" t="s">
        <v>5449</v>
      </c>
      <c r="C480" s="419">
        <f>'NHI '!C41</f>
        <v>22800</v>
      </c>
      <c r="D480" s="419">
        <f>'NHI '!D41</f>
        <v>22800</v>
      </c>
      <c r="E480" s="419">
        <f>'NHI '!E41</f>
        <v>30000</v>
      </c>
      <c r="F480" s="419">
        <f>'NHI '!F41</f>
        <v>0</v>
      </c>
    </row>
    <row r="481" spans="1:8" ht="32.25" customHeight="1" x14ac:dyDescent="0.25">
      <c r="A481" s="1132" t="s">
        <v>4604</v>
      </c>
      <c r="B481" s="1133"/>
      <c r="C481" s="1133"/>
      <c r="D481" s="1133"/>
      <c r="E481" s="1133"/>
      <c r="F481" s="1134"/>
    </row>
    <row r="482" spans="1:8" ht="20.25" customHeight="1" x14ac:dyDescent="0.25">
      <c r="A482" s="417">
        <v>1</v>
      </c>
      <c r="B482" s="451" t="s">
        <v>1055</v>
      </c>
      <c r="C482" s="419">
        <f>NSOI!C9</f>
        <v>255000</v>
      </c>
      <c r="D482" s="419">
        <f>NSOI!D9</f>
        <v>255000</v>
      </c>
      <c r="E482" s="419">
        <f>NSOI!E9</f>
        <v>0</v>
      </c>
      <c r="F482" s="653"/>
    </row>
    <row r="483" spans="1:8" ht="33.75" customHeight="1" x14ac:dyDescent="0.25">
      <c r="A483" s="417">
        <v>2</v>
      </c>
      <c r="B483" s="451" t="s">
        <v>1059</v>
      </c>
      <c r="C483" s="419">
        <f>NSOI!C10</f>
        <v>455000</v>
      </c>
      <c r="D483" s="419">
        <f>NSOI!D10</f>
        <v>455000</v>
      </c>
      <c r="E483" s="419">
        <f>NSOI!E10</f>
        <v>0</v>
      </c>
      <c r="F483" s="653"/>
    </row>
    <row r="484" spans="1:8" ht="20.25" customHeight="1" x14ac:dyDescent="0.25">
      <c r="A484" s="417">
        <v>3</v>
      </c>
      <c r="B484" s="451" t="s">
        <v>1064</v>
      </c>
      <c r="C484" s="419">
        <f>NSOI!C11</f>
        <v>302000</v>
      </c>
      <c r="D484" s="419">
        <f>NSOI!D11</f>
        <v>302000</v>
      </c>
      <c r="E484" s="419">
        <f>NSOI!E11</f>
        <v>0</v>
      </c>
      <c r="F484" s="653"/>
      <c r="H484" s="441"/>
    </row>
    <row r="485" spans="1:8" ht="20.25" customHeight="1" x14ac:dyDescent="0.25">
      <c r="A485" s="417">
        <v>4</v>
      </c>
      <c r="B485" s="451" t="s">
        <v>1067</v>
      </c>
      <c r="C485" s="419">
        <f>NSOI!C12</f>
        <v>322000</v>
      </c>
      <c r="D485" s="419">
        <f>NSOI!D12</f>
        <v>322000</v>
      </c>
      <c r="E485" s="419">
        <f>NSOI!E12</f>
        <v>0</v>
      </c>
      <c r="F485" s="653"/>
    </row>
    <row r="486" spans="1:8" ht="20.25" customHeight="1" x14ac:dyDescent="0.25">
      <c r="A486" s="417">
        <v>5</v>
      </c>
      <c r="B486" s="451" t="s">
        <v>1071</v>
      </c>
      <c r="C486" s="419">
        <f>NSOI!C13</f>
        <v>430000</v>
      </c>
      <c r="D486" s="419">
        <f>NSOI!D13</f>
        <v>430000</v>
      </c>
      <c r="E486" s="419">
        <f>NSOI!E13</f>
        <v>0</v>
      </c>
      <c r="F486" s="653"/>
    </row>
    <row r="487" spans="1:8" ht="20.25" customHeight="1" x14ac:dyDescent="0.25">
      <c r="A487" s="417">
        <v>6</v>
      </c>
      <c r="B487" s="451" t="s">
        <v>1075</v>
      </c>
      <c r="C487" s="419">
        <f>NSOI!C14</f>
        <v>198000</v>
      </c>
      <c r="D487" s="419">
        <f>NSOI!D14</f>
        <v>198000</v>
      </c>
      <c r="E487" s="419">
        <f>NSOI!E14</f>
        <v>0</v>
      </c>
      <c r="F487" s="653"/>
    </row>
    <row r="488" spans="1:8" ht="20.25" customHeight="1" x14ac:dyDescent="0.25">
      <c r="A488" s="417">
        <v>7</v>
      </c>
      <c r="B488" s="451" t="s">
        <v>1079</v>
      </c>
      <c r="C488" s="419">
        <f>NSOI!C15</f>
        <v>302000</v>
      </c>
      <c r="D488" s="419">
        <f>NSOI!D15</f>
        <v>302000</v>
      </c>
      <c r="E488" s="419">
        <f>NSOI!E15</f>
        <v>0</v>
      </c>
      <c r="F488" s="653"/>
    </row>
    <row r="489" spans="1:8" ht="20.25" customHeight="1" x14ac:dyDescent="0.25">
      <c r="A489" s="417">
        <v>8</v>
      </c>
      <c r="B489" s="451" t="s">
        <v>1083</v>
      </c>
      <c r="C489" s="419">
        <f>NSOI!C16</f>
        <v>854000</v>
      </c>
      <c r="D489" s="419">
        <f>NSOI!D16</f>
        <v>854000</v>
      </c>
      <c r="E489" s="419">
        <f>NSOI!E16</f>
        <v>0</v>
      </c>
      <c r="F489" s="653"/>
    </row>
    <row r="490" spans="1:8" ht="20.25" customHeight="1" x14ac:dyDescent="0.25">
      <c r="A490" s="417">
        <v>9</v>
      </c>
      <c r="B490" s="451" t="s">
        <v>1086</v>
      </c>
      <c r="C490" s="419">
        <f>NSOI!C17</f>
        <v>1023000</v>
      </c>
      <c r="D490" s="419">
        <f>NSOI!D17</f>
        <v>1023000</v>
      </c>
      <c r="E490" s="419">
        <f>NSOI!E17</f>
        <v>0</v>
      </c>
      <c r="F490" s="653"/>
    </row>
    <row r="491" spans="1:8" ht="20.25" customHeight="1" x14ac:dyDescent="0.25">
      <c r="A491" s="417">
        <v>10</v>
      </c>
      <c r="B491" s="464" t="s">
        <v>1090</v>
      </c>
      <c r="C491" s="419">
        <f>NSOI!C18</f>
        <v>0</v>
      </c>
      <c r="D491" s="419">
        <f>NSOI!D18</f>
        <v>0</v>
      </c>
      <c r="E491" s="419">
        <f>NSOI!E18</f>
        <v>100000</v>
      </c>
      <c r="F491" s="653"/>
    </row>
    <row r="492" spans="1:8" ht="20.25" customHeight="1" x14ac:dyDescent="0.25">
      <c r="A492" s="417">
        <v>11</v>
      </c>
      <c r="B492" s="464" t="s">
        <v>1091</v>
      </c>
      <c r="C492" s="419">
        <f>NSOI!C19</f>
        <v>0</v>
      </c>
      <c r="D492" s="419">
        <f>NSOI!D19</f>
        <v>0</v>
      </c>
      <c r="E492" s="419">
        <f>NSOI!E19</f>
        <v>130000</v>
      </c>
      <c r="F492" s="653"/>
    </row>
    <row r="493" spans="1:8" ht="20.25" customHeight="1" x14ac:dyDescent="0.25">
      <c r="A493" s="417">
        <v>12</v>
      </c>
      <c r="B493" s="388" t="s">
        <v>4693</v>
      </c>
      <c r="C493" s="419">
        <f>NSOI!C20</f>
        <v>0</v>
      </c>
      <c r="D493" s="419">
        <f>NSOI!D20</f>
        <v>0</v>
      </c>
      <c r="E493" s="419">
        <f>NSOI!E20</f>
        <v>760000</v>
      </c>
      <c r="F493" s="653"/>
    </row>
    <row r="494" spans="1:8" ht="36.75" customHeight="1" x14ac:dyDescent="0.25">
      <c r="A494" s="417">
        <v>13</v>
      </c>
      <c r="B494" s="388" t="s">
        <v>5175</v>
      </c>
      <c r="C494" s="419">
        <f>'NSOI DV'!C9</f>
        <v>0</v>
      </c>
      <c r="D494" s="419">
        <f>'NSOI DV'!D9</f>
        <v>0</v>
      </c>
      <c r="E494" s="419">
        <f>'NSOI DV'!E9</f>
        <v>900000</v>
      </c>
      <c r="F494" s="653"/>
    </row>
    <row r="495" spans="1:8" x14ac:dyDescent="0.25">
      <c r="A495" s="417">
        <v>14</v>
      </c>
      <c r="B495" s="388" t="s">
        <v>5176</v>
      </c>
      <c r="C495" s="419">
        <f>'NSOI DV'!C10</f>
        <v>0</v>
      </c>
      <c r="D495" s="419">
        <f>'NSOI DV'!D10</f>
        <v>0</v>
      </c>
      <c r="E495" s="419">
        <f>'NSOI DV'!E10</f>
        <v>1500000</v>
      </c>
      <c r="F495" s="653"/>
    </row>
    <row r="496" spans="1:8" ht="31.5" customHeight="1" x14ac:dyDescent="0.25">
      <c r="A496" s="1132" t="s">
        <v>4605</v>
      </c>
      <c r="B496" s="1133"/>
      <c r="C496" s="1133"/>
      <c r="D496" s="1133"/>
      <c r="E496" s="1133"/>
      <c r="F496" s="1134"/>
    </row>
    <row r="497" spans="1:6" ht="21" customHeight="1" x14ac:dyDescent="0.25">
      <c r="A497" s="417">
        <v>1</v>
      </c>
      <c r="B497" s="462" t="str">
        <f>[1]NOI!B8</f>
        <v>Khám nội theo yêu cầu</v>
      </c>
      <c r="C497" s="440">
        <f>NOI!D8</f>
        <v>0</v>
      </c>
      <c r="D497" s="440">
        <f>NOI!E8</f>
        <v>0</v>
      </c>
      <c r="E497" s="440">
        <f>NOI!F8</f>
        <v>150000</v>
      </c>
      <c r="F497" s="651"/>
    </row>
    <row r="498" spans="1:6" ht="20.25" customHeight="1" x14ac:dyDescent="0.25">
      <c r="A498" s="417">
        <f>A497+1</f>
        <v>2</v>
      </c>
      <c r="B498" s="451" t="s">
        <v>559</v>
      </c>
      <c r="C498" s="440">
        <f>NOI!D9</f>
        <v>35400</v>
      </c>
      <c r="D498" s="440">
        <f>NOI!E9</f>
        <v>35400</v>
      </c>
      <c r="E498" s="440">
        <f>NOI!F9</f>
        <v>60000</v>
      </c>
      <c r="F498" s="653"/>
    </row>
    <row r="499" spans="1:6" ht="20.25" customHeight="1" x14ac:dyDescent="0.25">
      <c r="A499" s="417">
        <f t="shared" ref="A499:A524" si="7">A498+1</f>
        <v>3</v>
      </c>
      <c r="B499" s="451" t="s">
        <v>1000</v>
      </c>
      <c r="C499" s="440">
        <f>NOI!D10</f>
        <v>23000</v>
      </c>
      <c r="D499" s="440">
        <f>NOI!E10</f>
        <v>23000</v>
      </c>
      <c r="E499" s="440">
        <f>NOI!F10</f>
        <v>0</v>
      </c>
      <c r="F499" s="653"/>
    </row>
    <row r="500" spans="1:6" ht="20.25" customHeight="1" x14ac:dyDescent="0.25">
      <c r="A500" s="417">
        <f t="shared" si="7"/>
        <v>4</v>
      </c>
      <c r="B500" s="451" t="s">
        <v>646</v>
      </c>
      <c r="C500" s="440">
        <f>NOI!D11</f>
        <v>579000</v>
      </c>
      <c r="D500" s="440">
        <f>NOI!E11</f>
        <v>579000</v>
      </c>
      <c r="E500" s="440">
        <f>NOI!F11</f>
        <v>0</v>
      </c>
      <c r="F500" s="653"/>
    </row>
    <row r="501" spans="1:6" ht="20.25" customHeight="1" x14ac:dyDescent="0.25">
      <c r="A501" s="417">
        <f t="shared" si="7"/>
        <v>5</v>
      </c>
      <c r="B501" s="451" t="s">
        <v>1002</v>
      </c>
      <c r="C501" s="440">
        <f>NOI!D12</f>
        <v>498000</v>
      </c>
      <c r="D501" s="440">
        <f>NOI!E12</f>
        <v>498000</v>
      </c>
      <c r="E501" s="440">
        <f>NOI!F12</f>
        <v>0</v>
      </c>
      <c r="F501" s="653"/>
    </row>
    <row r="502" spans="1:6" ht="20.25" customHeight="1" x14ac:dyDescent="0.25">
      <c r="A502" s="417">
        <f t="shared" si="7"/>
        <v>6</v>
      </c>
      <c r="B502" s="451" t="s">
        <v>1004</v>
      </c>
      <c r="C502" s="440">
        <f>NOI!D13</f>
        <v>15500</v>
      </c>
      <c r="D502" s="440">
        <f>NOI!E13</f>
        <v>15500</v>
      </c>
      <c r="E502" s="440">
        <f>NOI!F13</f>
        <v>20000</v>
      </c>
      <c r="F502" s="653"/>
    </row>
    <row r="503" spans="1:6" ht="20.25" customHeight="1" x14ac:dyDescent="0.25">
      <c r="A503" s="417">
        <f t="shared" si="7"/>
        <v>7</v>
      </c>
      <c r="B503" s="451" t="s">
        <v>1008</v>
      </c>
      <c r="C503" s="440">
        <f>NOI!D14</f>
        <v>209000</v>
      </c>
      <c r="D503" s="440">
        <f>NOI!E14</f>
        <v>209000</v>
      </c>
      <c r="E503" s="440">
        <f>NOI!F14</f>
        <v>0</v>
      </c>
      <c r="F503" s="653"/>
    </row>
    <row r="504" spans="1:6" ht="20.25" customHeight="1" x14ac:dyDescent="0.25">
      <c r="A504" s="417">
        <f t="shared" si="7"/>
        <v>8</v>
      </c>
      <c r="B504" s="451" t="s">
        <v>1010</v>
      </c>
      <c r="C504" s="440">
        <f>NOI!D15</f>
        <v>94300</v>
      </c>
      <c r="D504" s="440">
        <f>NOI!E15</f>
        <v>94300</v>
      </c>
      <c r="E504" s="440">
        <f>NOI!F15</f>
        <v>0</v>
      </c>
      <c r="F504" s="653"/>
    </row>
    <row r="505" spans="1:6" ht="20.25" customHeight="1" x14ac:dyDescent="0.25">
      <c r="A505" s="417">
        <f t="shared" si="7"/>
        <v>9</v>
      </c>
      <c r="B505" s="451" t="s">
        <v>1013</v>
      </c>
      <c r="C505" s="440">
        <f>NOI!D16</f>
        <v>94300</v>
      </c>
      <c r="D505" s="440">
        <f>NOI!E16</f>
        <v>94300</v>
      </c>
      <c r="E505" s="440">
        <f>NOI!F16</f>
        <v>0</v>
      </c>
      <c r="F505" s="653"/>
    </row>
    <row r="506" spans="1:6" ht="20.25" customHeight="1" x14ac:dyDescent="0.25">
      <c r="A506" s="417">
        <f t="shared" si="7"/>
        <v>10</v>
      </c>
      <c r="B506" s="451" t="s">
        <v>591</v>
      </c>
      <c r="C506" s="440">
        <f>NOI!D17</f>
        <v>12200</v>
      </c>
      <c r="D506" s="440">
        <f>NOI!E17</f>
        <v>12200</v>
      </c>
      <c r="E506" s="440">
        <f>NOI!F17</f>
        <v>0</v>
      </c>
      <c r="F506" s="653"/>
    </row>
    <row r="507" spans="1:6" ht="20.25" customHeight="1" x14ac:dyDescent="0.25">
      <c r="A507" s="417">
        <f t="shared" si="7"/>
        <v>11</v>
      </c>
      <c r="B507" s="388" t="s">
        <v>5205</v>
      </c>
      <c r="C507" s="440">
        <f>NOI!D18</f>
        <v>60000</v>
      </c>
      <c r="D507" s="440">
        <f>NOI!E18</f>
        <v>60000</v>
      </c>
      <c r="E507" s="440">
        <f>NOI!F18</f>
        <v>0</v>
      </c>
      <c r="F507" s="653"/>
    </row>
    <row r="508" spans="1:6" ht="33" x14ac:dyDescent="0.25">
      <c r="A508" s="417">
        <f t="shared" si="7"/>
        <v>12</v>
      </c>
      <c r="B508" s="388" t="s">
        <v>5206</v>
      </c>
      <c r="C508" s="440">
        <f>NOI!D19</f>
        <v>85000</v>
      </c>
      <c r="D508" s="440">
        <f>NOI!E19</f>
        <v>85000</v>
      </c>
      <c r="E508" s="440">
        <f>NOI!F19</f>
        <v>0</v>
      </c>
      <c r="F508" s="653"/>
    </row>
    <row r="509" spans="1:6" ht="33" x14ac:dyDescent="0.25">
      <c r="A509" s="417">
        <f t="shared" si="7"/>
        <v>13</v>
      </c>
      <c r="B509" s="388" t="s">
        <v>5207</v>
      </c>
      <c r="C509" s="440">
        <f>NOI!D20</f>
        <v>115000</v>
      </c>
      <c r="D509" s="440">
        <f>NOI!E20</f>
        <v>115000</v>
      </c>
      <c r="E509" s="440">
        <f>NOI!F20</f>
        <v>0</v>
      </c>
      <c r="F509" s="653"/>
    </row>
    <row r="510" spans="1:6" ht="20.25" customHeight="1" x14ac:dyDescent="0.25">
      <c r="A510" s="417">
        <f t="shared" si="7"/>
        <v>14</v>
      </c>
      <c r="B510" s="388" t="s">
        <v>5208</v>
      </c>
      <c r="C510" s="440">
        <f>NOI!D21</f>
        <v>139000</v>
      </c>
      <c r="D510" s="440">
        <f>NOI!E21</f>
        <v>139000</v>
      </c>
      <c r="E510" s="440">
        <f>NOI!F21</f>
        <v>0</v>
      </c>
      <c r="F510" s="653"/>
    </row>
    <row r="511" spans="1:6" ht="36" customHeight="1" x14ac:dyDescent="0.25">
      <c r="A511" s="417">
        <f t="shared" si="7"/>
        <v>15</v>
      </c>
      <c r="B511" s="388" t="s">
        <v>5209</v>
      </c>
      <c r="C511" s="440">
        <f>NOI!D22</f>
        <v>184000</v>
      </c>
      <c r="D511" s="440">
        <f>NOI!E22</f>
        <v>184000</v>
      </c>
      <c r="E511" s="440">
        <f>NOI!F22</f>
        <v>0</v>
      </c>
      <c r="F511" s="653"/>
    </row>
    <row r="512" spans="1:6" ht="33" x14ac:dyDescent="0.25">
      <c r="A512" s="417">
        <f t="shared" si="7"/>
        <v>16</v>
      </c>
      <c r="B512" s="388" t="s">
        <v>5210</v>
      </c>
      <c r="C512" s="440">
        <f>NOI!D23</f>
        <v>253000</v>
      </c>
      <c r="D512" s="440">
        <f>NOI!E23</f>
        <v>253000</v>
      </c>
      <c r="E512" s="440">
        <f>NOI!F23</f>
        <v>0</v>
      </c>
      <c r="F512" s="653"/>
    </row>
    <row r="513" spans="1:6" ht="20.25" customHeight="1" x14ac:dyDescent="0.25">
      <c r="A513" s="417">
        <f t="shared" si="7"/>
        <v>17</v>
      </c>
      <c r="B513" s="451" t="s">
        <v>1024</v>
      </c>
      <c r="C513" s="440">
        <f>NOI!D24</f>
        <v>0</v>
      </c>
      <c r="D513" s="440">
        <f>NOI!E24</f>
        <v>50000</v>
      </c>
      <c r="E513" s="440">
        <f>NOI!F24</f>
        <v>0</v>
      </c>
      <c r="F513" s="653"/>
    </row>
    <row r="514" spans="1:6" ht="20.25" customHeight="1" x14ac:dyDescent="0.25">
      <c r="A514" s="417">
        <f t="shared" si="7"/>
        <v>18</v>
      </c>
      <c r="B514" s="451" t="s">
        <v>775</v>
      </c>
      <c r="C514" s="440">
        <f>NOI!D25</f>
        <v>0</v>
      </c>
      <c r="D514" s="440" t="str">
        <f>NOI!E25</f>
        <v>50.000-100.000</v>
      </c>
      <c r="E514" s="440">
        <f>NOI!F25</f>
        <v>0</v>
      </c>
      <c r="F514" s="653"/>
    </row>
    <row r="515" spans="1:6" ht="20.25" customHeight="1" x14ac:dyDescent="0.25">
      <c r="A515" s="417">
        <f t="shared" si="7"/>
        <v>19</v>
      </c>
      <c r="B515" s="451" t="s">
        <v>1027</v>
      </c>
      <c r="C515" s="440">
        <f>NOI!D26</f>
        <v>143000</v>
      </c>
      <c r="D515" s="440">
        <f>NOI!E26</f>
        <v>143000</v>
      </c>
      <c r="E515" s="440">
        <f>NOI!F26</f>
        <v>0</v>
      </c>
      <c r="F515" s="653"/>
    </row>
    <row r="516" spans="1:6" ht="20.25" customHeight="1" x14ac:dyDescent="0.25">
      <c r="A516" s="417">
        <f t="shared" si="7"/>
        <v>20</v>
      </c>
      <c r="B516" s="451" t="s">
        <v>1029</v>
      </c>
      <c r="C516" s="440">
        <f>NOI!D27</f>
        <v>143000</v>
      </c>
      <c r="D516" s="440">
        <f>NOI!E27</f>
        <v>143000</v>
      </c>
      <c r="E516" s="440">
        <f>NOI!F27</f>
        <v>0</v>
      </c>
      <c r="F516" s="653"/>
    </row>
    <row r="517" spans="1:6" ht="20.25" customHeight="1" x14ac:dyDescent="0.25">
      <c r="A517" s="417">
        <f t="shared" si="7"/>
        <v>21</v>
      </c>
      <c r="B517" s="451" t="s">
        <v>825</v>
      </c>
      <c r="C517" s="440">
        <f>NOI!D28</f>
        <v>150000</v>
      </c>
      <c r="D517" s="440">
        <f>NOI!E28</f>
        <v>150000</v>
      </c>
      <c r="E517" s="440">
        <f>NOI!F28</f>
        <v>0</v>
      </c>
      <c r="F517" s="653"/>
    </row>
    <row r="518" spans="1:6" ht="20.25" customHeight="1" x14ac:dyDescent="0.25">
      <c r="A518" s="417">
        <f t="shared" si="7"/>
        <v>22</v>
      </c>
      <c r="B518" s="451" t="s">
        <v>724</v>
      </c>
      <c r="C518" s="440" t="str">
        <f>NOI!D29</f>
        <v>1.080/giờ</v>
      </c>
      <c r="D518" s="440" t="str">
        <f>NOI!E29</f>
        <v>1.080/giờ</v>
      </c>
      <c r="E518" s="440">
        <f>NOI!F29</f>
        <v>0</v>
      </c>
      <c r="F518" s="653"/>
    </row>
    <row r="519" spans="1:6" ht="20.25" customHeight="1" x14ac:dyDescent="0.25">
      <c r="A519" s="417">
        <f t="shared" si="7"/>
        <v>23</v>
      </c>
      <c r="B519" s="451" t="s">
        <v>728</v>
      </c>
      <c r="C519" s="440" t="str">
        <f>NOI!D30</f>
        <v>1.620/giờ</v>
      </c>
      <c r="D519" s="440" t="str">
        <f>NOI!E30</f>
        <v>1.620/giờ</v>
      </c>
      <c r="E519" s="440">
        <f>NOI!F30</f>
        <v>0</v>
      </c>
      <c r="F519" s="653"/>
    </row>
    <row r="520" spans="1:6" ht="20.25" customHeight="1" x14ac:dyDescent="0.25">
      <c r="A520" s="417">
        <f t="shared" si="7"/>
        <v>24</v>
      </c>
      <c r="B520" s="451" t="s">
        <v>731</v>
      </c>
      <c r="C520" s="440" t="str">
        <f>NOI!D31</f>
        <v>2.700/giờ</v>
      </c>
      <c r="D520" s="440" t="str">
        <f>NOI!E31</f>
        <v>2.700/giờ</v>
      </c>
      <c r="E520" s="440">
        <f>NOI!F31</f>
        <v>0</v>
      </c>
      <c r="F520" s="653"/>
    </row>
    <row r="521" spans="1:6" ht="20.25" customHeight="1" x14ac:dyDescent="0.25">
      <c r="A521" s="417">
        <f t="shared" si="7"/>
        <v>25</v>
      </c>
      <c r="B521" s="451" t="s">
        <v>734</v>
      </c>
      <c r="C521" s="440" t="str">
        <f>NOI!D32</f>
        <v>3.780/giờ</v>
      </c>
      <c r="D521" s="440" t="str">
        <f>NOI!E32</f>
        <v>3.780/giờ</v>
      </c>
      <c r="E521" s="440">
        <f>NOI!F32</f>
        <v>0</v>
      </c>
      <c r="F521" s="653"/>
    </row>
    <row r="522" spans="1:6" ht="20.25" customHeight="1" x14ac:dyDescent="0.25">
      <c r="A522" s="417">
        <f t="shared" si="7"/>
        <v>26</v>
      </c>
      <c r="B522" s="451" t="s">
        <v>737</v>
      </c>
      <c r="C522" s="440" t="str">
        <f>NOI!D33</f>
        <v>4.860/giờ</v>
      </c>
      <c r="D522" s="440" t="str">
        <f>NOI!E33</f>
        <v>4.860/giờ</v>
      </c>
      <c r="E522" s="440">
        <f>NOI!F33</f>
        <v>0</v>
      </c>
      <c r="F522" s="653"/>
    </row>
    <row r="523" spans="1:6" ht="20.25" customHeight="1" x14ac:dyDescent="0.25">
      <c r="A523" s="417">
        <f t="shared" si="7"/>
        <v>27</v>
      </c>
      <c r="B523" s="451" t="s">
        <v>1037</v>
      </c>
      <c r="C523" s="440">
        <f>NOI!D34</f>
        <v>1137000</v>
      </c>
      <c r="D523" s="440">
        <f>NOI!E34</f>
        <v>1137000</v>
      </c>
      <c r="E523" s="440">
        <f>NOI!F34</f>
        <v>0</v>
      </c>
      <c r="F523" s="653"/>
    </row>
    <row r="524" spans="1:6" ht="20.25" customHeight="1" x14ac:dyDescent="0.25">
      <c r="A524" s="417">
        <f t="shared" si="7"/>
        <v>28</v>
      </c>
      <c r="B524" s="451" t="s">
        <v>1040</v>
      </c>
      <c r="C524" s="440">
        <f>NOI!D35</f>
        <v>23700</v>
      </c>
      <c r="D524" s="440">
        <f>NOI!E35</f>
        <v>23700</v>
      </c>
      <c r="E524" s="440">
        <f>NOI!F35</f>
        <v>0</v>
      </c>
      <c r="F524" s="653"/>
    </row>
    <row r="525" spans="1:6" s="465" customFormat="1" ht="20.25" customHeight="1" x14ac:dyDescent="0.25">
      <c r="A525" s="417">
        <v>29</v>
      </c>
      <c r="B525" s="388" t="s">
        <v>5272</v>
      </c>
      <c r="C525" s="440">
        <f>NOI!D36</f>
        <v>17800</v>
      </c>
      <c r="D525" s="440">
        <f>NOI!E36</f>
        <v>17800</v>
      </c>
      <c r="E525" s="440">
        <f>NOI!F36</f>
        <v>30000</v>
      </c>
      <c r="F525" s="655"/>
    </row>
    <row r="526" spans="1:6" ht="20.25" customHeight="1" x14ac:dyDescent="0.25">
      <c r="A526" s="417">
        <v>30</v>
      </c>
      <c r="B526" s="388" t="s">
        <v>5211</v>
      </c>
      <c r="C526" s="440">
        <f>NOI!D37</f>
        <v>583000</v>
      </c>
      <c r="D526" s="440">
        <f>NOI!E37</f>
        <v>583000</v>
      </c>
      <c r="E526" s="440">
        <f>NOI!F37</f>
        <v>0</v>
      </c>
      <c r="F526" s="653"/>
    </row>
    <row r="527" spans="1:6" ht="20.25" customHeight="1" x14ac:dyDescent="0.25">
      <c r="A527" s="417">
        <v>31</v>
      </c>
      <c r="B527" s="388" t="s">
        <v>5212</v>
      </c>
      <c r="C527" s="440">
        <f>NOI!D38</f>
        <v>583000</v>
      </c>
      <c r="D527" s="440">
        <f>NOI!E38</f>
        <v>583000</v>
      </c>
      <c r="E527" s="440">
        <f>NOI!F38</f>
        <v>0</v>
      </c>
      <c r="F527" s="653"/>
    </row>
    <row r="528" spans="1:6" ht="20.25" customHeight="1" x14ac:dyDescent="0.25">
      <c r="A528" s="417">
        <v>32</v>
      </c>
      <c r="B528" s="388" t="s">
        <v>5711</v>
      </c>
      <c r="C528" s="440">
        <f>NOI!D39</f>
        <v>0</v>
      </c>
      <c r="D528" s="440">
        <f>NOI!E39</f>
        <v>0</v>
      </c>
      <c r="E528" s="440">
        <f>NOI!F39</f>
        <v>190000</v>
      </c>
      <c r="F528" s="923"/>
    </row>
    <row r="529" spans="1:6" ht="31.5" customHeight="1" x14ac:dyDescent="0.25">
      <c r="A529" s="1132" t="s">
        <v>4606</v>
      </c>
      <c r="B529" s="1133"/>
      <c r="C529" s="1133"/>
      <c r="D529" s="1133"/>
      <c r="E529" s="1133"/>
      <c r="F529" s="1134"/>
    </row>
    <row r="530" spans="1:6" ht="20.25" customHeight="1" x14ac:dyDescent="0.25">
      <c r="A530" s="426" t="s">
        <v>470</v>
      </c>
      <c r="B530" s="466" t="s">
        <v>2498</v>
      </c>
      <c r="C530" s="466"/>
      <c r="D530" s="419"/>
      <c r="E530" s="440"/>
      <c r="F530" s="653"/>
    </row>
    <row r="531" spans="1:6" ht="20.25" customHeight="1" x14ac:dyDescent="0.25">
      <c r="A531" s="426"/>
      <c r="B531" s="466" t="s">
        <v>2499</v>
      </c>
      <c r="C531" s="466"/>
      <c r="D531" s="419"/>
      <c r="E531" s="440"/>
      <c r="F531" s="653"/>
    </row>
    <row r="532" spans="1:6" ht="20.25" customHeight="1" x14ac:dyDescent="0.25">
      <c r="A532" s="417">
        <v>1</v>
      </c>
      <c r="B532" s="463" t="s">
        <v>2063</v>
      </c>
      <c r="C532" s="419">
        <f>'SAN '!C10</f>
        <v>37500</v>
      </c>
      <c r="D532" s="419">
        <f>'SAN '!D10</f>
        <v>37500</v>
      </c>
      <c r="E532" s="419">
        <f>'SAN '!E10</f>
        <v>90000</v>
      </c>
      <c r="F532" s="419">
        <f>'SAN '!F10</f>
        <v>0</v>
      </c>
    </row>
    <row r="533" spans="1:6" ht="20.25" customHeight="1" x14ac:dyDescent="0.25">
      <c r="A533" s="417">
        <f>A532+1</f>
        <v>2</v>
      </c>
      <c r="B533" s="463" t="s">
        <v>2065</v>
      </c>
      <c r="C533" s="419">
        <f>'SAN '!C11</f>
        <v>0</v>
      </c>
      <c r="D533" s="419">
        <f>'SAN '!D11</f>
        <v>0</v>
      </c>
      <c r="E533" s="419">
        <f>'SAN '!E11</f>
        <v>150000</v>
      </c>
      <c r="F533" s="419">
        <f>'SAN '!F11</f>
        <v>0</v>
      </c>
    </row>
    <row r="534" spans="1:6" ht="20.25" customHeight="1" x14ac:dyDescent="0.25">
      <c r="A534" s="417">
        <f t="shared" ref="A534:A594" si="8">A533+1</f>
        <v>3</v>
      </c>
      <c r="B534" s="467" t="s">
        <v>2066</v>
      </c>
      <c r="C534" s="419">
        <f>'SAN '!C12</f>
        <v>215000</v>
      </c>
      <c r="D534" s="419">
        <f>'SAN '!D12</f>
        <v>215000</v>
      </c>
      <c r="E534" s="419">
        <f>'SAN '!E12</f>
        <v>420000</v>
      </c>
      <c r="F534" s="419">
        <f>'SAN '!F12</f>
        <v>0</v>
      </c>
    </row>
    <row r="535" spans="1:6" ht="20.25" customHeight="1" x14ac:dyDescent="0.25">
      <c r="A535" s="417">
        <f t="shared" si="8"/>
        <v>4</v>
      </c>
      <c r="B535" s="463" t="s">
        <v>2070</v>
      </c>
      <c r="C535" s="419">
        <f>'SAN '!C13</f>
        <v>189000</v>
      </c>
      <c r="D535" s="419">
        <f>'SAN '!D13</f>
        <v>189000</v>
      </c>
      <c r="E535" s="419">
        <f>'SAN '!E13</f>
        <v>189000</v>
      </c>
      <c r="F535" s="419">
        <f>'SAN '!F13</f>
        <v>0</v>
      </c>
    </row>
    <row r="536" spans="1:6" ht="20.25" customHeight="1" x14ac:dyDescent="0.25">
      <c r="A536" s="417">
        <f t="shared" si="8"/>
        <v>5</v>
      </c>
      <c r="B536" s="463" t="s">
        <v>2074</v>
      </c>
      <c r="C536" s="419">
        <f>'SAN '!C14</f>
        <v>0</v>
      </c>
      <c r="D536" s="419">
        <f>'SAN '!D14</f>
        <v>0</v>
      </c>
      <c r="E536" s="419">
        <f>'SAN '!E14</f>
        <v>500000</v>
      </c>
      <c r="F536" s="419">
        <f>'SAN '!F14</f>
        <v>0</v>
      </c>
    </row>
    <row r="537" spans="1:6" ht="20.25" customHeight="1" x14ac:dyDescent="0.25">
      <c r="A537" s="417">
        <f t="shared" si="8"/>
        <v>6</v>
      </c>
      <c r="B537" s="463" t="s">
        <v>2075</v>
      </c>
      <c r="C537" s="419">
        <f>'SAN '!C15</f>
        <v>569000</v>
      </c>
      <c r="D537" s="419">
        <f>'SAN '!D15</f>
        <v>569000</v>
      </c>
      <c r="E537" s="419">
        <f>'SAN '!E15</f>
        <v>840000</v>
      </c>
      <c r="F537" s="419">
        <f>'SAN '!F15</f>
        <v>0</v>
      </c>
    </row>
    <row r="538" spans="1:6" ht="20.25" customHeight="1" x14ac:dyDescent="0.25">
      <c r="A538" s="417">
        <f t="shared" si="8"/>
        <v>7</v>
      </c>
      <c r="B538" s="467" t="s">
        <v>2079</v>
      </c>
      <c r="C538" s="419">
        <f>'SAN '!C16</f>
        <v>0</v>
      </c>
      <c r="D538" s="419">
        <f>'SAN '!D16</f>
        <v>0</v>
      </c>
      <c r="E538" s="419">
        <f>'SAN '!E16</f>
        <v>630000</v>
      </c>
      <c r="F538" s="419">
        <f>'SAN '!F16</f>
        <v>0</v>
      </c>
    </row>
    <row r="539" spans="1:6" ht="39.75" customHeight="1" x14ac:dyDescent="0.25">
      <c r="A539" s="417">
        <f t="shared" si="8"/>
        <v>8</v>
      </c>
      <c r="B539" s="464" t="s">
        <v>4634</v>
      </c>
      <c r="C539" s="419">
        <f>'SAN '!C17</f>
        <v>408000</v>
      </c>
      <c r="D539" s="419">
        <f>'SAN '!D17</f>
        <v>408000</v>
      </c>
      <c r="E539" s="419">
        <f>'SAN '!E17</f>
        <v>730000</v>
      </c>
      <c r="F539" s="419">
        <f>'SAN '!F17</f>
        <v>0</v>
      </c>
    </row>
    <row r="540" spans="1:6" ht="33.75" customHeight="1" x14ac:dyDescent="0.25">
      <c r="A540" s="417">
        <f t="shared" si="8"/>
        <v>9</v>
      </c>
      <c r="B540" s="464" t="s">
        <v>4635</v>
      </c>
      <c r="C540" s="419">
        <f>'SAN '!C18</f>
        <v>408000</v>
      </c>
      <c r="D540" s="419">
        <f>'SAN '!D18</f>
        <v>408000</v>
      </c>
      <c r="E540" s="419">
        <f>'SAN '!E18</f>
        <v>1050000</v>
      </c>
      <c r="F540" s="419">
        <f>'SAN '!F18</f>
        <v>0</v>
      </c>
    </row>
    <row r="541" spans="1:6" ht="33.75" customHeight="1" x14ac:dyDescent="0.25">
      <c r="A541" s="417">
        <f t="shared" si="8"/>
        <v>10</v>
      </c>
      <c r="B541" s="464" t="s">
        <v>2083</v>
      </c>
      <c r="C541" s="419">
        <f>'SAN '!C19</f>
        <v>408000</v>
      </c>
      <c r="D541" s="419">
        <f>'SAN '!D19</f>
        <v>408000</v>
      </c>
      <c r="E541" s="419">
        <f>'SAN '!E19</f>
        <v>1550000</v>
      </c>
      <c r="F541" s="419">
        <f>'SAN '!F19</f>
        <v>0</v>
      </c>
    </row>
    <row r="542" spans="1:6" ht="20.25" customHeight="1" x14ac:dyDescent="0.25">
      <c r="A542" s="417">
        <f t="shared" si="8"/>
        <v>11</v>
      </c>
      <c r="B542" s="467" t="s">
        <v>2085</v>
      </c>
      <c r="C542" s="419">
        <f>'SAN '!C20</f>
        <v>0</v>
      </c>
      <c r="D542" s="419">
        <f>'SAN '!D20</f>
        <v>0</v>
      </c>
      <c r="E542" s="419">
        <f>'SAN '!E20</f>
        <v>1850000</v>
      </c>
      <c r="F542" s="419">
        <f>'SAN '!F20</f>
        <v>0</v>
      </c>
    </row>
    <row r="543" spans="1:6" ht="20.25" customHeight="1" x14ac:dyDescent="0.25">
      <c r="A543" s="417">
        <f t="shared" si="8"/>
        <v>12</v>
      </c>
      <c r="B543" s="467" t="s">
        <v>2086</v>
      </c>
      <c r="C543" s="419">
        <f>'SAN '!C21</f>
        <v>0</v>
      </c>
      <c r="D543" s="419">
        <f>'SAN '!D21</f>
        <v>0</v>
      </c>
      <c r="E543" s="419">
        <f>'SAN '!E21</f>
        <v>2600000</v>
      </c>
      <c r="F543" s="419">
        <f>'SAN '!F21</f>
        <v>0</v>
      </c>
    </row>
    <row r="544" spans="1:6" ht="20.25" customHeight="1" x14ac:dyDescent="0.25">
      <c r="A544" s="417">
        <f t="shared" si="8"/>
        <v>13</v>
      </c>
      <c r="B544" s="463" t="s">
        <v>2087</v>
      </c>
      <c r="C544" s="419">
        <f>'SAN '!C22</f>
        <v>355000</v>
      </c>
      <c r="D544" s="419">
        <f>'SAN '!D22</f>
        <v>355000</v>
      </c>
      <c r="E544" s="419">
        <f>'SAN '!E22</f>
        <v>520000</v>
      </c>
      <c r="F544" s="419">
        <f>'SAN '!F22</f>
        <v>0</v>
      </c>
    </row>
    <row r="545" spans="1:6" ht="18" customHeight="1" x14ac:dyDescent="0.25">
      <c r="A545" s="417">
        <f t="shared" si="8"/>
        <v>14</v>
      </c>
      <c r="B545" s="464" t="s">
        <v>2091</v>
      </c>
      <c r="C545" s="419">
        <f>'SAN '!C23</f>
        <v>628000</v>
      </c>
      <c r="D545" s="419">
        <f>'SAN '!D23</f>
        <v>628000</v>
      </c>
      <c r="E545" s="419" t="str">
        <f>'SAN '!E23</f>
        <v>Mục 6,7,8,9,10,11+thêm 50,000</v>
      </c>
      <c r="F545" s="653"/>
    </row>
    <row r="546" spans="1:6" ht="39" customHeight="1" x14ac:dyDescent="0.25">
      <c r="A546" s="417">
        <f t="shared" si="8"/>
        <v>15</v>
      </c>
      <c r="B546" s="464" t="s">
        <v>2096</v>
      </c>
      <c r="C546" s="419">
        <f>'SAN '!C24</f>
        <v>1193000</v>
      </c>
      <c r="D546" s="419">
        <f>'SAN '!D24</f>
        <v>1193000</v>
      </c>
      <c r="E546" s="419">
        <f>'SAN '!E24</f>
        <v>1200000</v>
      </c>
      <c r="F546" s="419">
        <f>'SAN '!F24</f>
        <v>0</v>
      </c>
    </row>
    <row r="547" spans="1:6" ht="20.25" customHeight="1" x14ac:dyDescent="0.25">
      <c r="A547" s="417">
        <f t="shared" si="8"/>
        <v>16</v>
      </c>
      <c r="B547" s="467" t="s">
        <v>2100</v>
      </c>
      <c r="C547" s="419" t="str">
        <f>'SAN '!C25</f>
        <v xml:space="preserve">  </v>
      </c>
      <c r="D547" s="419">
        <f>'SAN '!D25</f>
        <v>0</v>
      </c>
      <c r="E547" s="419">
        <f>'SAN '!E25</f>
        <v>300000</v>
      </c>
      <c r="F547" s="419">
        <f>'SAN '!F25</f>
        <v>0</v>
      </c>
    </row>
    <row r="548" spans="1:6" ht="20.25" customHeight="1" x14ac:dyDescent="0.25">
      <c r="A548" s="417">
        <f t="shared" si="8"/>
        <v>17</v>
      </c>
      <c r="B548" s="467" t="s">
        <v>2103</v>
      </c>
      <c r="C548" s="419">
        <f>'SAN '!C26</f>
        <v>0</v>
      </c>
      <c r="D548" s="419">
        <f>'SAN '!D26</f>
        <v>0</v>
      </c>
      <c r="E548" s="419">
        <f>'SAN '!E26</f>
        <v>300000</v>
      </c>
      <c r="F548" s="419">
        <f>'SAN '!F26</f>
        <v>0</v>
      </c>
    </row>
    <row r="549" spans="1:6" ht="20.25" customHeight="1" x14ac:dyDescent="0.25">
      <c r="A549" s="417">
        <f t="shared" si="8"/>
        <v>18</v>
      </c>
      <c r="B549" s="467" t="s">
        <v>2104</v>
      </c>
      <c r="C549" s="419">
        <f>'SAN '!C27</f>
        <v>0</v>
      </c>
      <c r="D549" s="419">
        <f>'SAN '!D27</f>
        <v>0</v>
      </c>
      <c r="E549" s="419">
        <f>'SAN '!E27</f>
        <v>400000</v>
      </c>
      <c r="F549" s="419">
        <f>'SAN '!F27</f>
        <v>0</v>
      </c>
    </row>
    <row r="550" spans="1:6" ht="20.25" customHeight="1" x14ac:dyDescent="0.25">
      <c r="A550" s="417">
        <f t="shared" si="8"/>
        <v>19</v>
      </c>
      <c r="B550" s="467" t="s">
        <v>4681</v>
      </c>
      <c r="C550" s="419">
        <f>'SAN '!C28</f>
        <v>931000</v>
      </c>
      <c r="D550" s="419">
        <f>'SAN '!D28</f>
        <v>931000</v>
      </c>
      <c r="E550" s="419">
        <f>'SAN '!E28</f>
        <v>1000000</v>
      </c>
      <c r="F550" s="419">
        <f>'SAN '!F28</f>
        <v>0</v>
      </c>
    </row>
    <row r="551" spans="1:6" ht="20.25" customHeight="1" x14ac:dyDescent="0.25">
      <c r="A551" s="417">
        <f t="shared" si="8"/>
        <v>20</v>
      </c>
      <c r="B551" s="467" t="s">
        <v>2108</v>
      </c>
      <c r="C551" s="419">
        <f>'SAN '!C29</f>
        <v>0</v>
      </c>
      <c r="D551" s="419">
        <f>'SAN '!D29</f>
        <v>0</v>
      </c>
      <c r="E551" s="419">
        <f>'SAN '!E29</f>
        <v>1000000</v>
      </c>
      <c r="F551" s="419">
        <f>'SAN '!F29</f>
        <v>0</v>
      </c>
    </row>
    <row r="552" spans="1:6" ht="20.25" customHeight="1" x14ac:dyDescent="0.25">
      <c r="A552" s="417">
        <f t="shared" si="8"/>
        <v>21</v>
      </c>
      <c r="B552" s="463" t="s">
        <v>2109</v>
      </c>
      <c r="C552" s="419">
        <f>'SAN '!C30</f>
        <v>875000</v>
      </c>
      <c r="D552" s="419">
        <f>'SAN '!D30</f>
        <v>875000</v>
      </c>
      <c r="E552" s="419">
        <f>'SAN '!E30</f>
        <v>1000000</v>
      </c>
      <c r="F552" s="419">
        <f>'SAN '!F30</f>
        <v>0</v>
      </c>
    </row>
    <row r="553" spans="1:6" ht="20.25" customHeight="1" x14ac:dyDescent="0.25">
      <c r="A553" s="417">
        <f t="shared" si="8"/>
        <v>22</v>
      </c>
      <c r="B553" s="463" t="s">
        <v>4683</v>
      </c>
      <c r="C553" s="419">
        <f>'SAN '!C31</f>
        <v>1309000</v>
      </c>
      <c r="D553" s="419">
        <f>'SAN '!D31</f>
        <v>1309000</v>
      </c>
      <c r="E553" s="419">
        <f>'SAN '!E31</f>
        <v>1309000</v>
      </c>
      <c r="F553" s="419">
        <f>'SAN '!F31</f>
        <v>0</v>
      </c>
    </row>
    <row r="554" spans="1:6" ht="20.25" customHeight="1" x14ac:dyDescent="0.25">
      <c r="A554" s="417">
        <f t="shared" si="8"/>
        <v>23</v>
      </c>
      <c r="B554" s="463" t="s">
        <v>4685</v>
      </c>
      <c r="C554" s="419">
        <f>'SAN '!C32</f>
        <v>1019000</v>
      </c>
      <c r="D554" s="419">
        <f>'SAN '!D32</f>
        <v>1019000</v>
      </c>
      <c r="E554" s="419">
        <f>'SAN '!E32</f>
        <v>1050000</v>
      </c>
      <c r="F554" s="419">
        <f>'SAN '!F32</f>
        <v>0</v>
      </c>
    </row>
    <row r="555" spans="1:6" ht="20.25" customHeight="1" x14ac:dyDescent="0.25">
      <c r="A555" s="417">
        <f t="shared" si="8"/>
        <v>24</v>
      </c>
      <c r="B555" s="467" t="s">
        <v>2119</v>
      </c>
      <c r="C555" s="419">
        <f>'SAN '!C33</f>
        <v>63900</v>
      </c>
      <c r="D555" s="419">
        <f>'SAN '!D33</f>
        <v>63900</v>
      </c>
      <c r="E555" s="419">
        <f>'SAN '!E33</f>
        <v>300000</v>
      </c>
      <c r="F555" s="419">
        <f>'SAN '!F33</f>
        <v>0</v>
      </c>
    </row>
    <row r="556" spans="1:6" ht="20.25" customHeight="1" x14ac:dyDescent="0.25">
      <c r="A556" s="417">
        <f t="shared" si="8"/>
        <v>25</v>
      </c>
      <c r="B556" s="463" t="s">
        <v>2123</v>
      </c>
      <c r="C556" s="419">
        <f>'SAN '!C34</f>
        <v>406000</v>
      </c>
      <c r="D556" s="419">
        <f>'SAN '!D34</f>
        <v>406000</v>
      </c>
      <c r="E556" s="419">
        <f>'SAN '!E34</f>
        <v>500000</v>
      </c>
      <c r="F556" s="419">
        <f>'SAN '!F34</f>
        <v>0</v>
      </c>
    </row>
    <row r="557" spans="1:6" ht="20.25" customHeight="1" x14ac:dyDescent="0.25">
      <c r="A557" s="417">
        <f t="shared" si="8"/>
        <v>26</v>
      </c>
      <c r="B557" s="463" t="s">
        <v>2127</v>
      </c>
      <c r="C557" s="419">
        <f>'SAN '!C35</f>
        <v>170000</v>
      </c>
      <c r="D557" s="419">
        <f>'SAN '!D35</f>
        <v>170000</v>
      </c>
      <c r="E557" s="419">
        <f>'SAN '!E35</f>
        <v>1000000</v>
      </c>
      <c r="F557" s="419">
        <f>'SAN '!F35</f>
        <v>0</v>
      </c>
    </row>
    <row r="558" spans="1:6" ht="20.25" customHeight="1" x14ac:dyDescent="0.25">
      <c r="A558" s="417">
        <f t="shared" si="8"/>
        <v>27</v>
      </c>
      <c r="B558" s="463" t="s">
        <v>2131</v>
      </c>
      <c r="C558" s="419">
        <f>'SAN '!C36</f>
        <v>0</v>
      </c>
      <c r="D558" s="419">
        <f>'SAN '!D36</f>
        <v>4494000</v>
      </c>
      <c r="E558" s="419">
        <f>'SAN '!E36</f>
        <v>0</v>
      </c>
      <c r="F558" s="419">
        <f>'SAN '!F36</f>
        <v>0</v>
      </c>
    </row>
    <row r="559" spans="1:6" ht="20.25" customHeight="1" x14ac:dyDescent="0.25">
      <c r="A559" s="417">
        <f t="shared" si="8"/>
        <v>28</v>
      </c>
      <c r="B559" s="463" t="s">
        <v>2134</v>
      </c>
      <c r="C559" s="419">
        <f>'SAN '!C37</f>
        <v>393000</v>
      </c>
      <c r="D559" s="419">
        <f>'SAN '!D37</f>
        <v>393000</v>
      </c>
      <c r="E559" s="419">
        <f>'SAN '!E37</f>
        <v>400000</v>
      </c>
      <c r="F559" s="419">
        <f>'SAN '!F37</f>
        <v>0</v>
      </c>
    </row>
    <row r="560" spans="1:6" ht="20.25" customHeight="1" x14ac:dyDescent="0.25">
      <c r="A560" s="417">
        <f t="shared" si="8"/>
        <v>29</v>
      </c>
      <c r="B560" s="463" t="s">
        <v>745</v>
      </c>
      <c r="C560" s="419">
        <f>'SAN '!C38</f>
        <v>35600</v>
      </c>
      <c r="D560" s="419">
        <f>'SAN '!D38</f>
        <v>35600</v>
      </c>
      <c r="E560" s="419">
        <f>'SAN '!E38</f>
        <v>50000</v>
      </c>
      <c r="F560" s="419">
        <f>'SAN '!F38</f>
        <v>0</v>
      </c>
    </row>
    <row r="561" spans="1:6" ht="20.25" customHeight="1" x14ac:dyDescent="0.25">
      <c r="A561" s="417">
        <f t="shared" si="8"/>
        <v>30</v>
      </c>
      <c r="B561" s="463" t="s">
        <v>751</v>
      </c>
      <c r="C561" s="419">
        <f>'SAN '!C39</f>
        <v>0</v>
      </c>
      <c r="D561" s="419">
        <f>'SAN '!D39</f>
        <v>35000</v>
      </c>
      <c r="E561" s="419">
        <f>'SAN '!E39</f>
        <v>50000</v>
      </c>
      <c r="F561" s="419">
        <f>'SAN '!F39</f>
        <v>0</v>
      </c>
    </row>
    <row r="562" spans="1:6" ht="36" customHeight="1" x14ac:dyDescent="0.25">
      <c r="A562" s="417">
        <f t="shared" si="8"/>
        <v>31</v>
      </c>
      <c r="B562" s="464" t="s">
        <v>5223</v>
      </c>
      <c r="C562" s="419">
        <f>'SAN '!C40</f>
        <v>60000</v>
      </c>
      <c r="D562" s="419">
        <f>'SAN '!D40</f>
        <v>60000</v>
      </c>
      <c r="E562" s="419">
        <f>'SAN '!E40</f>
        <v>0</v>
      </c>
      <c r="F562" s="419">
        <f>'SAN '!F40</f>
        <v>0</v>
      </c>
    </row>
    <row r="563" spans="1:6" ht="36" customHeight="1" x14ac:dyDescent="0.25">
      <c r="A563" s="417">
        <f t="shared" si="8"/>
        <v>32</v>
      </c>
      <c r="B563" s="464" t="s">
        <v>5224</v>
      </c>
      <c r="C563" s="419">
        <f>'SAN '!C41</f>
        <v>85000</v>
      </c>
      <c r="D563" s="419">
        <f>'SAN '!D41</f>
        <v>85000</v>
      </c>
      <c r="E563" s="419">
        <f>'SAN '!E41</f>
        <v>0</v>
      </c>
      <c r="F563" s="419">
        <f>'SAN '!F41</f>
        <v>0</v>
      </c>
    </row>
    <row r="564" spans="1:6" ht="36" customHeight="1" x14ac:dyDescent="0.25">
      <c r="A564" s="417">
        <f t="shared" si="8"/>
        <v>33</v>
      </c>
      <c r="B564" s="464" t="s">
        <v>5225</v>
      </c>
      <c r="C564" s="419">
        <f>'SAN '!C42</f>
        <v>115000</v>
      </c>
      <c r="D564" s="419">
        <f>'SAN '!D42</f>
        <v>115000</v>
      </c>
      <c r="E564" s="419">
        <f>'SAN '!E42</f>
        <v>0</v>
      </c>
      <c r="F564" s="419">
        <f>'SAN '!F42</f>
        <v>0</v>
      </c>
    </row>
    <row r="565" spans="1:6" ht="36" customHeight="1" x14ac:dyDescent="0.25">
      <c r="A565" s="417">
        <f t="shared" si="8"/>
        <v>34</v>
      </c>
      <c r="B565" s="464" t="s">
        <v>5226</v>
      </c>
      <c r="C565" s="419">
        <f>'SAN '!C43</f>
        <v>139000</v>
      </c>
      <c r="D565" s="419">
        <f>'SAN '!D43</f>
        <v>139000</v>
      </c>
      <c r="E565" s="419">
        <f>'SAN '!E43</f>
        <v>0</v>
      </c>
      <c r="F565" s="419">
        <f>'SAN '!F43</f>
        <v>0</v>
      </c>
    </row>
    <row r="566" spans="1:6" ht="36" customHeight="1" x14ac:dyDescent="0.25">
      <c r="A566" s="417">
        <f t="shared" si="8"/>
        <v>35</v>
      </c>
      <c r="B566" s="464" t="s">
        <v>5227</v>
      </c>
      <c r="C566" s="419">
        <f>'SAN '!C44</f>
        <v>184000</v>
      </c>
      <c r="D566" s="419">
        <f>'SAN '!D44</f>
        <v>184000</v>
      </c>
      <c r="E566" s="419">
        <f>'SAN '!E44</f>
        <v>0</v>
      </c>
      <c r="F566" s="419">
        <f>'SAN '!F44</f>
        <v>0</v>
      </c>
    </row>
    <row r="567" spans="1:6" ht="36" customHeight="1" x14ac:dyDescent="0.25">
      <c r="A567" s="417">
        <f t="shared" si="8"/>
        <v>36</v>
      </c>
      <c r="B567" s="464" t="s">
        <v>5228</v>
      </c>
      <c r="C567" s="419">
        <f>'SAN '!C45</f>
        <v>253000</v>
      </c>
      <c r="D567" s="419">
        <f>'SAN '!D45</f>
        <v>253000</v>
      </c>
      <c r="E567" s="419">
        <f>'SAN '!E45</f>
        <v>0</v>
      </c>
      <c r="F567" s="419">
        <f>'SAN '!F45</f>
        <v>0</v>
      </c>
    </row>
    <row r="568" spans="1:6" ht="36" customHeight="1" x14ac:dyDescent="0.25">
      <c r="A568" s="417">
        <f t="shared" si="8"/>
        <v>37</v>
      </c>
      <c r="B568" s="464" t="s">
        <v>5229</v>
      </c>
      <c r="C568" s="419">
        <f>'SAN '!C46</f>
        <v>184000</v>
      </c>
      <c r="D568" s="419">
        <f>'SAN '!D46</f>
        <v>184000</v>
      </c>
      <c r="E568" s="419">
        <f>'SAN '!E46</f>
        <v>220000</v>
      </c>
      <c r="F568" s="419">
        <f>'SAN '!F46</f>
        <v>0</v>
      </c>
    </row>
    <row r="569" spans="1:6" ht="20.25" customHeight="1" x14ac:dyDescent="0.25">
      <c r="A569" s="417">
        <f t="shared" si="8"/>
        <v>38</v>
      </c>
      <c r="B569" s="463" t="s">
        <v>2143</v>
      </c>
      <c r="C569" s="419">
        <f>'SAN '!C47</f>
        <v>758000</v>
      </c>
      <c r="D569" s="419">
        <f>'SAN '!D47</f>
        <v>758000</v>
      </c>
      <c r="E569" s="419">
        <f>'SAN '!E47</f>
        <v>758000</v>
      </c>
      <c r="F569" s="419">
        <f>'SAN '!F47</f>
        <v>0</v>
      </c>
    </row>
    <row r="570" spans="1:6" ht="20.25" customHeight="1" x14ac:dyDescent="0.25">
      <c r="A570" s="417">
        <f t="shared" si="8"/>
        <v>39</v>
      </c>
      <c r="B570" s="463" t="s">
        <v>2147</v>
      </c>
      <c r="C570" s="419">
        <f>'SAN '!C48</f>
        <v>230000</v>
      </c>
      <c r="D570" s="419">
        <f>'SAN '!D48</f>
        <v>230000</v>
      </c>
      <c r="E570" s="419">
        <f>'SAN '!E48</f>
        <v>420000</v>
      </c>
      <c r="F570" s="419">
        <f>'SAN '!F48</f>
        <v>0</v>
      </c>
    </row>
    <row r="571" spans="1:6" ht="20.25" customHeight="1" x14ac:dyDescent="0.25">
      <c r="A571" s="417">
        <f t="shared" si="8"/>
        <v>40</v>
      </c>
      <c r="B571" s="467" t="s">
        <v>2151</v>
      </c>
      <c r="C571" s="419">
        <f>'SAN '!C49</f>
        <v>0</v>
      </c>
      <c r="D571" s="419">
        <f>'SAN '!D49</f>
        <v>0</v>
      </c>
      <c r="E571" s="419">
        <f>'SAN '!E49</f>
        <v>262000</v>
      </c>
      <c r="F571" s="419">
        <f>'SAN '!F49</f>
        <v>0</v>
      </c>
    </row>
    <row r="572" spans="1:6" ht="20.25" customHeight="1" x14ac:dyDescent="0.25">
      <c r="A572" s="417">
        <f t="shared" si="8"/>
        <v>41</v>
      </c>
      <c r="B572" s="463" t="s">
        <v>2152</v>
      </c>
      <c r="C572" s="419">
        <f>'SAN '!C50</f>
        <v>0</v>
      </c>
      <c r="D572" s="419">
        <f>'SAN '!D50</f>
        <v>0</v>
      </c>
      <c r="E572" s="419">
        <f>'SAN '!E50</f>
        <v>300000</v>
      </c>
      <c r="F572" s="419">
        <f>'SAN '!F50</f>
        <v>0</v>
      </c>
    </row>
    <row r="573" spans="1:6" ht="20.25" customHeight="1" x14ac:dyDescent="0.25">
      <c r="A573" s="417">
        <f t="shared" si="8"/>
        <v>42</v>
      </c>
      <c r="B573" s="463" t="s">
        <v>2153</v>
      </c>
      <c r="C573" s="419">
        <f>'SAN '!C51</f>
        <v>0</v>
      </c>
      <c r="D573" s="419">
        <f>'SAN '!D51</f>
        <v>0</v>
      </c>
      <c r="E573" s="419">
        <f>'SAN '!E51</f>
        <v>500000</v>
      </c>
      <c r="F573" s="419">
        <f>'SAN '!F51</f>
        <v>0</v>
      </c>
    </row>
    <row r="574" spans="1:6" ht="20.25" customHeight="1" x14ac:dyDescent="0.25">
      <c r="A574" s="417">
        <f t="shared" si="8"/>
        <v>43</v>
      </c>
      <c r="B574" s="463" t="s">
        <v>2154</v>
      </c>
      <c r="C574" s="419">
        <f>'SAN '!C52</f>
        <v>1581000</v>
      </c>
      <c r="D574" s="419">
        <f>'SAN '!D52</f>
        <v>1581000</v>
      </c>
      <c r="E574" s="419">
        <f>'SAN '!E52</f>
        <v>2100000</v>
      </c>
      <c r="F574" s="419">
        <f>'SAN '!F52</f>
        <v>0</v>
      </c>
    </row>
    <row r="575" spans="1:6" ht="20.25" customHeight="1" x14ac:dyDescent="0.25">
      <c r="A575" s="417">
        <f t="shared" si="8"/>
        <v>44</v>
      </c>
      <c r="B575" s="463" t="s">
        <v>2158</v>
      </c>
      <c r="C575" s="419">
        <f>'SAN '!C53</f>
        <v>55000</v>
      </c>
      <c r="D575" s="419">
        <f>'SAN '!D53</f>
        <v>55000</v>
      </c>
      <c r="E575" s="419">
        <f>'SAN '!E53</f>
        <v>100000</v>
      </c>
      <c r="F575" s="419">
        <f>'SAN '!F53</f>
        <v>0</v>
      </c>
    </row>
    <row r="576" spans="1:6" ht="20.25" customHeight="1" x14ac:dyDescent="0.25">
      <c r="A576" s="417">
        <f t="shared" si="8"/>
        <v>45</v>
      </c>
      <c r="B576" s="468" t="s">
        <v>4684</v>
      </c>
      <c r="C576" s="419">
        <f>'SAN '!C54</f>
        <v>825000</v>
      </c>
      <c r="D576" s="419">
        <f>'SAN '!D54</f>
        <v>825000</v>
      </c>
      <c r="E576" s="419">
        <f>'SAN '!E54</f>
        <v>820000</v>
      </c>
      <c r="F576" s="419">
        <f>'SAN '!F54</f>
        <v>0</v>
      </c>
    </row>
    <row r="577" spans="1:6" ht="20.25" customHeight="1" x14ac:dyDescent="0.25">
      <c r="A577" s="417">
        <f t="shared" si="8"/>
        <v>46</v>
      </c>
      <c r="B577" s="463" t="s">
        <v>2164</v>
      </c>
      <c r="C577" s="419">
        <f>'SAN '!C55</f>
        <v>597000</v>
      </c>
      <c r="D577" s="419">
        <f>'SAN '!D55</f>
        <v>597000</v>
      </c>
      <c r="E577" s="419">
        <f>'SAN '!E55</f>
        <v>610000</v>
      </c>
      <c r="F577" s="419">
        <f>'SAN '!F55</f>
        <v>0</v>
      </c>
    </row>
    <row r="578" spans="1:6" ht="20.25" customHeight="1" x14ac:dyDescent="0.25">
      <c r="A578" s="417">
        <f t="shared" si="8"/>
        <v>47</v>
      </c>
      <c r="B578" s="463" t="s">
        <v>2168</v>
      </c>
      <c r="C578" s="419">
        <f>'SAN '!C56</f>
        <v>292000</v>
      </c>
      <c r="D578" s="419">
        <f>'SAN '!D56</f>
        <v>292000</v>
      </c>
      <c r="E578" s="419">
        <f>'SAN '!E56</f>
        <v>300000</v>
      </c>
      <c r="F578" s="419">
        <f>'SAN '!F56</f>
        <v>0</v>
      </c>
    </row>
    <row r="579" spans="1:6" ht="20.25" customHeight="1" x14ac:dyDescent="0.25">
      <c r="A579" s="417">
        <f t="shared" si="8"/>
        <v>48</v>
      </c>
      <c r="B579" s="468" t="s">
        <v>2172</v>
      </c>
      <c r="C579" s="419">
        <f>'SAN '!C57</f>
        <v>760000</v>
      </c>
      <c r="D579" s="419">
        <f>'SAN '!D57</f>
        <v>760000</v>
      </c>
      <c r="E579" s="419">
        <f>'SAN '!E57</f>
        <v>760000</v>
      </c>
      <c r="F579" s="419">
        <f>'SAN '!F57</f>
        <v>0</v>
      </c>
    </row>
    <row r="580" spans="1:6" ht="20.25" customHeight="1" x14ac:dyDescent="0.25">
      <c r="A580" s="417">
        <f t="shared" si="8"/>
        <v>49</v>
      </c>
      <c r="B580" s="468" t="s">
        <v>2176</v>
      </c>
      <c r="C580" s="419">
        <f>'SAN '!C58</f>
        <v>760000</v>
      </c>
      <c r="D580" s="419">
        <f>'SAN '!D58</f>
        <v>760000</v>
      </c>
      <c r="E580" s="419">
        <f>'SAN '!E58</f>
        <v>760000</v>
      </c>
      <c r="F580" s="419">
        <f>'SAN '!F58</f>
        <v>0</v>
      </c>
    </row>
    <row r="581" spans="1:6" ht="20.25" customHeight="1" x14ac:dyDescent="0.25">
      <c r="A581" s="417">
        <f t="shared" si="8"/>
        <v>50</v>
      </c>
      <c r="B581" s="463" t="s">
        <v>2178</v>
      </c>
      <c r="C581" s="419">
        <f>'SAN '!C59</f>
        <v>1997000</v>
      </c>
      <c r="D581" s="419">
        <f>'SAN '!D59</f>
        <v>1997000</v>
      </c>
      <c r="E581" s="419">
        <f>'SAN '!E59</f>
        <v>0</v>
      </c>
      <c r="F581" s="419">
        <f>'SAN '!F59</f>
        <v>0</v>
      </c>
    </row>
    <row r="582" spans="1:6" ht="20.25" customHeight="1" x14ac:dyDescent="0.25">
      <c r="A582" s="417">
        <f t="shared" si="8"/>
        <v>51</v>
      </c>
      <c r="B582" s="463" t="s">
        <v>5596</v>
      </c>
      <c r="C582" s="419">
        <f>'SAN '!C60</f>
        <v>1428000</v>
      </c>
      <c r="D582" s="419">
        <f>'SAN '!D60</f>
        <v>0</v>
      </c>
      <c r="E582" s="419">
        <f>'SAN '!E60</f>
        <v>0</v>
      </c>
      <c r="F582" s="419">
        <f>'SAN '!F60</f>
        <v>0</v>
      </c>
    </row>
    <row r="583" spans="1:6" ht="20.25" customHeight="1" x14ac:dyDescent="0.25">
      <c r="A583" s="417">
        <f t="shared" si="8"/>
        <v>52</v>
      </c>
      <c r="B583" s="463" t="s">
        <v>2182</v>
      </c>
      <c r="C583" s="419">
        <f>'SAN '!C61</f>
        <v>480000</v>
      </c>
      <c r="D583" s="419">
        <f>'SAN '!D61</f>
        <v>480000</v>
      </c>
      <c r="E583" s="419">
        <f>'SAN '!E61</f>
        <v>480000</v>
      </c>
      <c r="F583" s="419">
        <f>'SAN '!F61</f>
        <v>0</v>
      </c>
    </row>
    <row r="584" spans="1:6" ht="20.25" customHeight="1" x14ac:dyDescent="0.25">
      <c r="A584" s="417">
        <f t="shared" si="8"/>
        <v>53</v>
      </c>
      <c r="B584" s="463" t="s">
        <v>2186</v>
      </c>
      <c r="C584" s="419">
        <f>'SAN '!C62</f>
        <v>209000</v>
      </c>
      <c r="D584" s="419">
        <f>'SAN '!D62</f>
        <v>209000</v>
      </c>
      <c r="E584" s="419">
        <f>'SAN '!E62</f>
        <v>209000</v>
      </c>
      <c r="F584" s="960" t="str">
        <f>'SAN '!F62</f>
        <v>Chưa bao gồm hóa chất</v>
      </c>
    </row>
    <row r="585" spans="1:6" ht="20.25" customHeight="1" x14ac:dyDescent="0.25">
      <c r="A585" s="417">
        <f t="shared" si="8"/>
        <v>54</v>
      </c>
      <c r="B585" s="463" t="s">
        <v>2190</v>
      </c>
      <c r="C585" s="419">
        <f>'SAN '!C63</f>
        <v>23000</v>
      </c>
      <c r="D585" s="419">
        <f>'SAN '!D63</f>
        <v>23000</v>
      </c>
      <c r="E585" s="419">
        <f>'SAN '!E63</f>
        <v>40000</v>
      </c>
      <c r="F585" s="419">
        <f>'SAN '!F63</f>
        <v>0</v>
      </c>
    </row>
    <row r="586" spans="1:6" ht="20.25" customHeight="1" x14ac:dyDescent="0.25">
      <c r="A586" s="417">
        <f t="shared" si="8"/>
        <v>55</v>
      </c>
      <c r="B586" s="463" t="s">
        <v>559</v>
      </c>
      <c r="C586" s="419">
        <f>'SAN '!C64</f>
        <v>35400</v>
      </c>
      <c r="D586" s="419">
        <f>'SAN '!D64</f>
        <v>35400</v>
      </c>
      <c r="E586" s="419">
        <f>'SAN '!E64</f>
        <v>60000</v>
      </c>
      <c r="F586" s="419">
        <f>'SAN '!F64</f>
        <v>0</v>
      </c>
    </row>
    <row r="587" spans="1:6" ht="20.25" customHeight="1" x14ac:dyDescent="0.25">
      <c r="A587" s="417">
        <f t="shared" si="8"/>
        <v>56</v>
      </c>
      <c r="B587" s="463" t="s">
        <v>4629</v>
      </c>
      <c r="C587" s="419">
        <f>'SAN '!C65</f>
        <v>0</v>
      </c>
      <c r="D587" s="419">
        <f>'SAN '!D65</f>
        <v>0</v>
      </c>
      <c r="E587" s="419">
        <f>'SAN '!E65</f>
        <v>2600000</v>
      </c>
      <c r="F587" s="419">
        <f>'SAN '!F65</f>
        <v>0</v>
      </c>
    </row>
    <row r="588" spans="1:6" ht="20.25" customHeight="1" x14ac:dyDescent="0.25">
      <c r="A588" s="417">
        <f t="shared" si="8"/>
        <v>57</v>
      </c>
      <c r="B588" s="463" t="s">
        <v>4630</v>
      </c>
      <c r="C588" s="419">
        <f>'SAN '!C66</f>
        <v>0</v>
      </c>
      <c r="D588" s="419">
        <f>'SAN '!D66</f>
        <v>0</v>
      </c>
      <c r="E588" s="419">
        <f>'SAN '!E66</f>
        <v>3800000</v>
      </c>
      <c r="F588" s="419">
        <f>'SAN '!F66</f>
        <v>0</v>
      </c>
    </row>
    <row r="589" spans="1:6" ht="20.25" customHeight="1" x14ac:dyDescent="0.25">
      <c r="A589" s="417">
        <f t="shared" si="8"/>
        <v>58</v>
      </c>
      <c r="B589" s="463" t="s">
        <v>4631</v>
      </c>
      <c r="C589" s="419">
        <f>'SAN '!C67</f>
        <v>0</v>
      </c>
      <c r="D589" s="419">
        <f>'SAN '!D67</f>
        <v>0</v>
      </c>
      <c r="E589" s="419">
        <f>'SAN '!E67</f>
        <v>5300000</v>
      </c>
      <c r="F589" s="419">
        <f>'SAN '!F67</f>
        <v>0</v>
      </c>
    </row>
    <row r="590" spans="1:6" ht="20.25" customHeight="1" x14ac:dyDescent="0.25">
      <c r="A590" s="417">
        <f t="shared" si="8"/>
        <v>59</v>
      </c>
      <c r="B590" s="463" t="s">
        <v>5079</v>
      </c>
      <c r="C590" s="419">
        <f>'SAN '!C68</f>
        <v>197000</v>
      </c>
      <c r="D590" s="419">
        <f>'SAN '!D68</f>
        <v>197000</v>
      </c>
      <c r="E590" s="419">
        <f>'SAN '!E68</f>
        <v>197000</v>
      </c>
      <c r="F590" s="419">
        <f>'SAN '!F68</f>
        <v>0</v>
      </c>
    </row>
    <row r="591" spans="1:6" ht="20.25" customHeight="1" x14ac:dyDescent="0.25">
      <c r="A591" s="417">
        <f t="shared" si="8"/>
        <v>60</v>
      </c>
      <c r="B591" s="463" t="s">
        <v>5418</v>
      </c>
      <c r="C591" s="419">
        <f>'SAN '!C69</f>
        <v>0</v>
      </c>
      <c r="D591" s="419">
        <f>'SAN '!D69</f>
        <v>0</v>
      </c>
      <c r="E591" s="419">
        <f>'SAN '!E69</f>
        <v>500000</v>
      </c>
      <c r="F591" s="419">
        <f>'SAN '!F69</f>
        <v>0</v>
      </c>
    </row>
    <row r="592" spans="1:6" ht="20.25" customHeight="1" x14ac:dyDescent="0.25">
      <c r="A592" s="417">
        <f t="shared" si="8"/>
        <v>61</v>
      </c>
      <c r="B592" s="731" t="s">
        <v>5697</v>
      </c>
      <c r="C592" s="419">
        <f>'SAN '!C70</f>
        <v>0</v>
      </c>
      <c r="D592" s="419">
        <f>'SAN '!D70</f>
        <v>0</v>
      </c>
      <c r="E592" s="419">
        <f>'SAN '!E70</f>
        <v>500000</v>
      </c>
      <c r="F592" s="419">
        <f>'SAN '!F70</f>
        <v>0</v>
      </c>
    </row>
    <row r="593" spans="1:6" ht="20.25" customHeight="1" x14ac:dyDescent="0.25">
      <c r="A593" s="417">
        <f t="shared" si="8"/>
        <v>62</v>
      </c>
      <c r="B593" s="731" t="s">
        <v>5698</v>
      </c>
      <c r="C593" s="419">
        <f>'SAN '!C71</f>
        <v>0</v>
      </c>
      <c r="D593" s="419">
        <f>'SAN '!D71</f>
        <v>0</v>
      </c>
      <c r="E593" s="419">
        <f>'SAN '!E71</f>
        <v>500000</v>
      </c>
      <c r="F593" s="419">
        <f>'SAN '!F71</f>
        <v>0</v>
      </c>
    </row>
    <row r="594" spans="1:6" ht="20.25" customHeight="1" x14ac:dyDescent="0.25">
      <c r="A594" s="417">
        <f t="shared" si="8"/>
        <v>63</v>
      </c>
      <c r="B594" s="463" t="s">
        <v>5699</v>
      </c>
      <c r="C594" s="419">
        <f>'SAN '!C72</f>
        <v>0</v>
      </c>
      <c r="D594" s="419">
        <f>'SAN '!D72</f>
        <v>0</v>
      </c>
      <c r="E594" s="419">
        <f>'SAN '!E72</f>
        <v>1000000</v>
      </c>
      <c r="F594" s="419">
        <f>'SAN '!F72</f>
        <v>0</v>
      </c>
    </row>
    <row r="595" spans="1:6" ht="20.25" customHeight="1" x14ac:dyDescent="0.25">
      <c r="A595" s="417"/>
      <c r="B595" s="469" t="s">
        <v>2191</v>
      </c>
      <c r="C595" s="419">
        <f>'SAN '!C73</f>
        <v>0</v>
      </c>
      <c r="D595" s="419">
        <f>'SAN '!D73</f>
        <v>0</v>
      </c>
      <c r="E595" s="419">
        <f>'SAN '!E73</f>
        <v>0</v>
      </c>
      <c r="F595" s="653"/>
    </row>
    <row r="596" spans="1:6" ht="20.25" customHeight="1" x14ac:dyDescent="0.25">
      <c r="A596" s="417">
        <f>A594+1</f>
        <v>64</v>
      </c>
      <c r="B596" s="463" t="s">
        <v>2192</v>
      </c>
      <c r="C596" s="419">
        <f>'SAN '!C74</f>
        <v>736000</v>
      </c>
      <c r="D596" s="419">
        <f>'SAN '!D74</f>
        <v>736000</v>
      </c>
      <c r="E596" s="419">
        <f>'SAN '!E74</f>
        <v>0</v>
      </c>
      <c r="F596" s="419">
        <f>'SAN '!F74</f>
        <v>0</v>
      </c>
    </row>
    <row r="597" spans="1:6" ht="20.25" customHeight="1" x14ac:dyDescent="0.25">
      <c r="A597" s="417">
        <f>A596+1</f>
        <v>65</v>
      </c>
      <c r="B597" s="463" t="s">
        <v>2196</v>
      </c>
      <c r="C597" s="419">
        <f>'SAN '!C75</f>
        <v>0</v>
      </c>
      <c r="D597" s="419">
        <f>'SAN '!D75</f>
        <v>0</v>
      </c>
      <c r="E597" s="419">
        <f>'SAN '!E75</f>
        <v>1000000</v>
      </c>
      <c r="F597" s="419">
        <f>'SAN '!F75</f>
        <v>0</v>
      </c>
    </row>
    <row r="598" spans="1:6" ht="20.25" customHeight="1" x14ac:dyDescent="0.25">
      <c r="A598" s="417">
        <f t="shared" ref="A598:A618" si="9">A597+1</f>
        <v>66</v>
      </c>
      <c r="B598" s="463" t="s">
        <v>2197</v>
      </c>
      <c r="C598" s="419">
        <f>'SAN '!C76</f>
        <v>1021000</v>
      </c>
      <c r="D598" s="419">
        <f>'SAN '!D76</f>
        <v>1021000</v>
      </c>
      <c r="E598" s="419">
        <f>'SAN '!E76</f>
        <v>0</v>
      </c>
      <c r="F598" s="419">
        <f>'SAN '!F76</f>
        <v>0</v>
      </c>
    </row>
    <row r="599" spans="1:6" ht="20.25" customHeight="1" x14ac:dyDescent="0.25">
      <c r="A599" s="417">
        <f t="shared" si="9"/>
        <v>67</v>
      </c>
      <c r="B599" s="463" t="s">
        <v>2201</v>
      </c>
      <c r="C599" s="419">
        <f>'SAN '!C77</f>
        <v>1021000</v>
      </c>
      <c r="D599" s="419">
        <f>'SAN '!D77</f>
        <v>1021000</v>
      </c>
      <c r="E599" s="419">
        <f>'SAN '!E77</f>
        <v>0</v>
      </c>
      <c r="F599" s="419">
        <f>'SAN '!F77</f>
        <v>0</v>
      </c>
    </row>
    <row r="600" spans="1:6" ht="20.25" customHeight="1" x14ac:dyDescent="0.25">
      <c r="A600" s="417">
        <f t="shared" si="9"/>
        <v>68</v>
      </c>
      <c r="B600" s="463" t="s">
        <v>2202</v>
      </c>
      <c r="C600" s="419">
        <f>'SAN '!C78</f>
        <v>0</v>
      </c>
      <c r="D600" s="419">
        <f>'SAN '!D78</f>
        <v>0</v>
      </c>
      <c r="E600" s="419">
        <f>'SAN '!E78</f>
        <v>520000</v>
      </c>
      <c r="F600" s="419">
        <f>'SAN '!F78</f>
        <v>0</v>
      </c>
    </row>
    <row r="601" spans="1:6" ht="20.25" customHeight="1" x14ac:dyDescent="0.25">
      <c r="A601" s="417">
        <f t="shared" si="9"/>
        <v>69</v>
      </c>
      <c r="B601" s="463" t="s">
        <v>2203</v>
      </c>
      <c r="C601" s="419">
        <f>'SAN '!C79</f>
        <v>0</v>
      </c>
      <c r="D601" s="419">
        <f>'SAN '!D79</f>
        <v>0</v>
      </c>
      <c r="E601" s="419">
        <f>'SAN '!E79</f>
        <v>1250000</v>
      </c>
      <c r="F601" s="419">
        <f>'SAN '!F79</f>
        <v>0</v>
      </c>
    </row>
    <row r="602" spans="1:6" ht="20.25" customHeight="1" x14ac:dyDescent="0.25">
      <c r="A602" s="417">
        <f t="shared" si="9"/>
        <v>70</v>
      </c>
      <c r="B602" s="463" t="s">
        <v>2204</v>
      </c>
      <c r="C602" s="419">
        <f>'SAN '!C80</f>
        <v>1071000</v>
      </c>
      <c r="D602" s="419">
        <f>'SAN '!D80</f>
        <v>1071000</v>
      </c>
      <c r="E602" s="419">
        <f>'SAN '!E80</f>
        <v>0</v>
      </c>
      <c r="F602" s="419">
        <f>'SAN '!F80</f>
        <v>0</v>
      </c>
    </row>
    <row r="603" spans="1:6" ht="20.25" customHeight="1" x14ac:dyDescent="0.25">
      <c r="A603" s="417">
        <f t="shared" si="9"/>
        <v>71</v>
      </c>
      <c r="B603" s="463" t="s">
        <v>2208</v>
      </c>
      <c r="C603" s="419">
        <f>'SAN '!C81</f>
        <v>1330000</v>
      </c>
      <c r="D603" s="419">
        <f>'SAN '!D81</f>
        <v>1330000</v>
      </c>
      <c r="E603" s="419">
        <f>'SAN '!E81</f>
        <v>0</v>
      </c>
      <c r="F603" s="419">
        <f>'SAN '!F81</f>
        <v>0</v>
      </c>
    </row>
    <row r="604" spans="1:6" ht="20.25" customHeight="1" x14ac:dyDescent="0.25">
      <c r="A604" s="417">
        <f t="shared" si="9"/>
        <v>72</v>
      </c>
      <c r="B604" s="463" t="s">
        <v>2212</v>
      </c>
      <c r="C604" s="419">
        <f>'SAN '!C82</f>
        <v>2943000</v>
      </c>
      <c r="D604" s="419">
        <f>'SAN '!D82</f>
        <v>2943000</v>
      </c>
      <c r="E604" s="419">
        <f>'SAN '!E82</f>
        <v>0</v>
      </c>
      <c r="F604" s="419">
        <f>'SAN '!F82</f>
        <v>0</v>
      </c>
    </row>
    <row r="605" spans="1:6" ht="39" customHeight="1" x14ac:dyDescent="0.25">
      <c r="A605" s="417">
        <f t="shared" si="9"/>
        <v>73</v>
      </c>
      <c r="B605" s="464" t="s">
        <v>5524</v>
      </c>
      <c r="C605" s="419">
        <f>'SAN '!C83</f>
        <v>2366000</v>
      </c>
      <c r="D605" s="419">
        <f>'SAN '!D83</f>
        <v>0</v>
      </c>
      <c r="E605" s="419">
        <f>'SAN '!E83</f>
        <v>0</v>
      </c>
      <c r="F605" s="419">
        <f>'SAN '!F83</f>
        <v>0</v>
      </c>
    </row>
    <row r="606" spans="1:6" ht="20.25" customHeight="1" x14ac:dyDescent="0.25">
      <c r="A606" s="417">
        <f t="shared" si="9"/>
        <v>74</v>
      </c>
      <c r="B606" s="463" t="s">
        <v>2216</v>
      </c>
      <c r="C606" s="419">
        <f>'SAN '!C84</f>
        <v>561000</v>
      </c>
      <c r="D606" s="419">
        <f>'SAN '!D84</f>
        <v>561000</v>
      </c>
      <c r="E606" s="419">
        <f>'SAN '!E84</f>
        <v>0</v>
      </c>
      <c r="F606" s="419">
        <f>'SAN '!F84</f>
        <v>0</v>
      </c>
    </row>
    <row r="607" spans="1:6" ht="20.25" customHeight="1" x14ac:dyDescent="0.25">
      <c r="A607" s="417">
        <f t="shared" si="9"/>
        <v>75</v>
      </c>
      <c r="B607" s="463" t="s">
        <v>2220</v>
      </c>
      <c r="C607" s="419">
        <f>'SAN '!C85</f>
        <v>0</v>
      </c>
      <c r="D607" s="419">
        <f>'SAN '!D85</f>
        <v>0</v>
      </c>
      <c r="E607" s="419">
        <f>'SAN '!E85</f>
        <v>50000</v>
      </c>
      <c r="F607" s="419">
        <f>'SAN '!F85</f>
        <v>0</v>
      </c>
    </row>
    <row r="608" spans="1:6" ht="20.25" customHeight="1" x14ac:dyDescent="0.25">
      <c r="A608" s="417">
        <f t="shared" si="9"/>
        <v>76</v>
      </c>
      <c r="B608" s="463" t="s">
        <v>2221</v>
      </c>
      <c r="C608" s="419">
        <f>'SAN '!C86</f>
        <v>0</v>
      </c>
      <c r="D608" s="419">
        <f>'SAN '!D86</f>
        <v>0</v>
      </c>
      <c r="E608" s="419">
        <f>'SAN '!E86</f>
        <v>50000</v>
      </c>
      <c r="F608" s="419">
        <f>'SAN '!F86</f>
        <v>0</v>
      </c>
    </row>
    <row r="609" spans="1:6" ht="20.25" customHeight="1" x14ac:dyDescent="0.25">
      <c r="A609" s="417">
        <f t="shared" si="9"/>
        <v>77</v>
      </c>
      <c r="B609" s="463" t="s">
        <v>2222</v>
      </c>
      <c r="C609" s="419">
        <f>'SAN '!C87</f>
        <v>0</v>
      </c>
      <c r="D609" s="419">
        <f>'SAN '!D87</f>
        <v>579000</v>
      </c>
      <c r="E609" s="419">
        <f>'SAN '!E87</f>
        <v>0</v>
      </c>
      <c r="F609" s="419">
        <f>'SAN '!F87</f>
        <v>0</v>
      </c>
    </row>
    <row r="610" spans="1:6" ht="20.25" customHeight="1" x14ac:dyDescent="0.25">
      <c r="A610" s="417">
        <f t="shared" si="9"/>
        <v>78</v>
      </c>
      <c r="B610" s="463" t="s">
        <v>2224</v>
      </c>
      <c r="C610" s="419">
        <f>'SAN '!C88</f>
        <v>661000</v>
      </c>
      <c r="D610" s="419">
        <f>'SAN '!D88</f>
        <v>661000</v>
      </c>
      <c r="E610" s="419">
        <f>'SAN '!E88</f>
        <v>0</v>
      </c>
      <c r="F610" s="419">
        <f>'SAN '!F88</f>
        <v>0</v>
      </c>
    </row>
    <row r="611" spans="1:6" ht="20.25" customHeight="1" x14ac:dyDescent="0.25">
      <c r="A611" s="417">
        <f t="shared" si="9"/>
        <v>79</v>
      </c>
      <c r="B611" s="463" t="s">
        <v>4632</v>
      </c>
      <c r="C611" s="419">
        <f>'SAN '!C89</f>
        <v>0</v>
      </c>
      <c r="D611" s="419">
        <f>'SAN '!D89</f>
        <v>0</v>
      </c>
      <c r="E611" s="419">
        <f>'SAN '!E89</f>
        <v>320000</v>
      </c>
      <c r="F611" s="419">
        <f>'SAN '!F89</f>
        <v>0</v>
      </c>
    </row>
    <row r="612" spans="1:6" ht="20.25" customHeight="1" x14ac:dyDescent="0.25">
      <c r="A612" s="417">
        <f t="shared" si="9"/>
        <v>80</v>
      </c>
      <c r="B612" s="463" t="s">
        <v>4633</v>
      </c>
      <c r="C612" s="419">
        <f>'SAN '!C90</f>
        <v>0</v>
      </c>
      <c r="D612" s="419">
        <f>'SAN '!D90</f>
        <v>0</v>
      </c>
      <c r="E612" s="419">
        <f>'SAN '!E90</f>
        <v>540000</v>
      </c>
      <c r="F612" s="419">
        <f>'SAN '!F90</f>
        <v>0</v>
      </c>
    </row>
    <row r="613" spans="1:6" ht="20.25" customHeight="1" x14ac:dyDescent="0.25">
      <c r="A613" s="417">
        <f t="shared" si="9"/>
        <v>81</v>
      </c>
      <c r="B613" s="463" t="s">
        <v>2228</v>
      </c>
      <c r="C613" s="419">
        <f>'SAN '!C91</f>
        <v>0</v>
      </c>
      <c r="D613" s="419">
        <f>'SAN '!D91</f>
        <v>0</v>
      </c>
      <c r="E613" s="419">
        <f>'SAN '!E91</f>
        <v>50000</v>
      </c>
      <c r="F613" s="419">
        <f>'SAN '!F91</f>
        <v>0</v>
      </c>
    </row>
    <row r="614" spans="1:6" ht="20.25" customHeight="1" x14ac:dyDescent="0.25">
      <c r="A614" s="417">
        <f t="shared" si="9"/>
        <v>82</v>
      </c>
      <c r="B614" s="463" t="s">
        <v>605</v>
      </c>
      <c r="C614" s="419">
        <f>'SAN '!C92</f>
        <v>0</v>
      </c>
      <c r="D614" s="419">
        <f>'SAN '!D92</f>
        <v>0</v>
      </c>
      <c r="E614" s="419" t="str">
        <f>'SAN '!E92</f>
        <v>120.000 / ngày</v>
      </c>
      <c r="F614" s="653"/>
    </row>
    <row r="615" spans="1:6" ht="20.25" customHeight="1" x14ac:dyDescent="0.25">
      <c r="A615" s="417">
        <f t="shared" si="9"/>
        <v>83</v>
      </c>
      <c r="B615" s="463" t="s">
        <v>2229</v>
      </c>
      <c r="C615" s="419">
        <f>'SAN '!C93</f>
        <v>94300</v>
      </c>
      <c r="D615" s="419">
        <f>'SAN '!D93</f>
        <v>94300</v>
      </c>
      <c r="E615" s="419">
        <f>'SAN '!E93</f>
        <v>0</v>
      </c>
      <c r="F615" s="653"/>
    </row>
    <row r="616" spans="1:6" ht="20.25" customHeight="1" x14ac:dyDescent="0.25">
      <c r="A616" s="417">
        <f t="shared" si="9"/>
        <v>84</v>
      </c>
      <c r="B616" s="463" t="s">
        <v>2232</v>
      </c>
      <c r="C616" s="419">
        <f>'SAN '!C94</f>
        <v>498000</v>
      </c>
      <c r="D616" s="419">
        <f>'SAN '!D94</f>
        <v>498000</v>
      </c>
      <c r="E616" s="419">
        <f>'SAN '!E94</f>
        <v>0</v>
      </c>
      <c r="F616" s="653"/>
    </row>
    <row r="617" spans="1:6" ht="20.25" customHeight="1" x14ac:dyDescent="0.25">
      <c r="A617" s="417">
        <f t="shared" si="9"/>
        <v>85</v>
      </c>
      <c r="B617" s="463" t="s">
        <v>2235</v>
      </c>
      <c r="C617" s="419">
        <f>'SAN '!C95</f>
        <v>85900</v>
      </c>
      <c r="D617" s="419">
        <f>'SAN '!D95</f>
        <v>85900</v>
      </c>
      <c r="E617" s="419">
        <f>'SAN '!E95</f>
        <v>0</v>
      </c>
      <c r="F617" s="653"/>
    </row>
    <row r="618" spans="1:6" ht="20.25" customHeight="1" x14ac:dyDescent="0.25">
      <c r="A618" s="417">
        <f t="shared" si="9"/>
        <v>86</v>
      </c>
      <c r="B618" s="463" t="s">
        <v>2238</v>
      </c>
      <c r="C618" s="419">
        <f>'SAN '!C96</f>
        <v>498000</v>
      </c>
      <c r="D618" s="419">
        <f>'SAN '!D96</f>
        <v>498000</v>
      </c>
      <c r="E618" s="419">
        <f>'SAN '!E96</f>
        <v>0</v>
      </c>
      <c r="F618" s="653"/>
    </row>
    <row r="619" spans="1:6" ht="20.25" customHeight="1" x14ac:dyDescent="0.25">
      <c r="A619" s="421" t="s">
        <v>515</v>
      </c>
      <c r="B619" s="469" t="s">
        <v>2500</v>
      </c>
      <c r="C619" s="419">
        <f>'SAN '!C97</f>
        <v>0</v>
      </c>
      <c r="D619" s="419">
        <f>'SAN '!D97</f>
        <v>0</v>
      </c>
      <c r="E619" s="419">
        <f>'SAN '!E97</f>
        <v>0</v>
      </c>
      <c r="F619" s="653"/>
    </row>
    <row r="620" spans="1:6" ht="20.25" customHeight="1" x14ac:dyDescent="0.25">
      <c r="A620" s="417">
        <f>A618+1</f>
        <v>87</v>
      </c>
      <c r="B620" s="463" t="s">
        <v>2240</v>
      </c>
      <c r="C620" s="419">
        <f>'SAN '!C98</f>
        <v>1979000</v>
      </c>
      <c r="D620" s="419">
        <f>'SAN '!D98</f>
        <v>1979000</v>
      </c>
      <c r="E620" s="419">
        <f>'SAN '!E98</f>
        <v>0</v>
      </c>
      <c r="F620" s="653"/>
    </row>
    <row r="621" spans="1:6" ht="20.25" customHeight="1" x14ac:dyDescent="0.25">
      <c r="A621" s="417">
        <f>A620+1</f>
        <v>88</v>
      </c>
      <c r="B621" s="569" t="s">
        <v>5601</v>
      </c>
      <c r="C621" s="419">
        <f>'SAN '!C99</f>
        <v>1429000</v>
      </c>
      <c r="D621" s="419">
        <f>'SAN '!D99</f>
        <v>0</v>
      </c>
      <c r="E621" s="419">
        <f>'SAN '!E99</f>
        <v>0</v>
      </c>
      <c r="F621" s="653"/>
    </row>
    <row r="622" spans="1:6" ht="20.25" customHeight="1" x14ac:dyDescent="0.25">
      <c r="A622" s="417">
        <f t="shared" ref="A622:A635" si="10">A621+1</f>
        <v>89</v>
      </c>
      <c r="B622" s="569" t="s">
        <v>2244</v>
      </c>
      <c r="C622" s="419">
        <f>'SAN '!C100</f>
        <v>869000</v>
      </c>
      <c r="D622" s="419">
        <f>'SAN '!D100</f>
        <v>869000</v>
      </c>
      <c r="E622" s="419">
        <f>'SAN '!E100</f>
        <v>0</v>
      </c>
      <c r="F622" s="653"/>
    </row>
    <row r="623" spans="1:6" ht="20.25" customHeight="1" x14ac:dyDescent="0.25">
      <c r="A623" s="417">
        <f t="shared" si="10"/>
        <v>90</v>
      </c>
      <c r="B623" s="569" t="s">
        <v>2248</v>
      </c>
      <c r="C623" s="419">
        <f>'SAN '!C101</f>
        <v>2340000</v>
      </c>
      <c r="D623" s="419">
        <f>'SAN '!D101</f>
        <v>2340000</v>
      </c>
      <c r="E623" s="419">
        <f>'SAN '!E101</f>
        <v>2300000</v>
      </c>
      <c r="F623" s="653"/>
    </row>
    <row r="624" spans="1:6" ht="20.25" customHeight="1" x14ac:dyDescent="0.25">
      <c r="A624" s="417">
        <f t="shared" si="10"/>
        <v>91</v>
      </c>
      <c r="B624" s="569" t="s">
        <v>5570</v>
      </c>
      <c r="C624" s="419">
        <f>'SAN '!C102</f>
        <v>1798000</v>
      </c>
      <c r="D624" s="419">
        <f>'SAN '!D102</f>
        <v>0</v>
      </c>
      <c r="E624" s="419">
        <f>'SAN '!E102</f>
        <v>0</v>
      </c>
      <c r="F624" s="653"/>
    </row>
    <row r="625" spans="1:6" ht="20.25" customHeight="1" x14ac:dyDescent="0.25">
      <c r="A625" s="417">
        <f t="shared" si="10"/>
        <v>92</v>
      </c>
      <c r="B625" s="569" t="s">
        <v>2251</v>
      </c>
      <c r="C625" s="419">
        <f>'SAN '!C103</f>
        <v>2846000</v>
      </c>
      <c r="D625" s="419">
        <f>'SAN '!D103</f>
        <v>2846000</v>
      </c>
      <c r="E625" s="419">
        <f>'SAN '!E103</f>
        <v>0</v>
      </c>
      <c r="F625" s="653"/>
    </row>
    <row r="626" spans="1:6" ht="20.25" customHeight="1" x14ac:dyDescent="0.25">
      <c r="A626" s="417">
        <f t="shared" si="10"/>
        <v>93</v>
      </c>
      <c r="B626" s="569" t="s">
        <v>5555</v>
      </c>
      <c r="C626" s="419">
        <f>'SAN '!C104</f>
        <v>2132000</v>
      </c>
      <c r="D626" s="419">
        <f>'SAN '!D104</f>
        <v>0</v>
      </c>
      <c r="E626" s="419">
        <f>'SAN '!E104</f>
        <v>0</v>
      </c>
      <c r="F626" s="653"/>
    </row>
    <row r="627" spans="1:6" ht="20.25" customHeight="1" x14ac:dyDescent="0.25">
      <c r="A627" s="417">
        <f t="shared" si="10"/>
        <v>94</v>
      </c>
      <c r="B627" s="463" t="s">
        <v>607</v>
      </c>
      <c r="C627" s="419">
        <f>'SAN '!C105</f>
        <v>15500</v>
      </c>
      <c r="D627" s="419">
        <f>'SAN '!D105</f>
        <v>15500</v>
      </c>
      <c r="E627" s="419">
        <f>'SAN '!E105</f>
        <v>20000</v>
      </c>
      <c r="F627" s="653"/>
    </row>
    <row r="628" spans="1:6" ht="20.25" customHeight="1" x14ac:dyDescent="0.25">
      <c r="A628" s="417">
        <f t="shared" si="10"/>
        <v>95</v>
      </c>
      <c r="B628" s="463" t="s">
        <v>2256</v>
      </c>
      <c r="C628" s="419">
        <f>'SAN '!C106</f>
        <v>94300</v>
      </c>
      <c r="D628" s="419">
        <f>'SAN '!D106</f>
        <v>94300</v>
      </c>
      <c r="E628" s="419">
        <f>'SAN '!E106</f>
        <v>0</v>
      </c>
      <c r="F628" s="653"/>
    </row>
    <row r="629" spans="1:6" ht="20.25" customHeight="1" x14ac:dyDescent="0.25">
      <c r="A629" s="417">
        <f t="shared" si="10"/>
        <v>96</v>
      </c>
      <c r="B629" s="463" t="s">
        <v>5156</v>
      </c>
      <c r="C629" s="419">
        <f>'SAN '!C107</f>
        <v>0</v>
      </c>
      <c r="D629" s="419">
        <f>'SAN '!D107</f>
        <v>0</v>
      </c>
      <c r="E629" s="419">
        <f>'SAN '!E107</f>
        <v>2600000</v>
      </c>
      <c r="F629" s="653"/>
    </row>
    <row r="630" spans="1:6" ht="20.25" customHeight="1" x14ac:dyDescent="0.25">
      <c r="A630" s="417">
        <f t="shared" si="10"/>
        <v>97</v>
      </c>
      <c r="B630" s="463" t="s">
        <v>2258</v>
      </c>
      <c r="C630" s="419">
        <f>'SAN '!C108</f>
        <v>0</v>
      </c>
      <c r="D630" s="419">
        <f>'SAN '!D108</f>
        <v>0</v>
      </c>
      <c r="E630" s="419">
        <f>'SAN '!E108</f>
        <v>0</v>
      </c>
      <c r="F630" s="653"/>
    </row>
    <row r="631" spans="1:6" ht="20.25" customHeight="1" x14ac:dyDescent="0.25">
      <c r="A631" s="417">
        <f t="shared" si="10"/>
        <v>98</v>
      </c>
      <c r="B631" s="464" t="s">
        <v>724</v>
      </c>
      <c r="C631" s="419" t="str">
        <f>'SAN '!C109</f>
        <v>1.080/giờ</v>
      </c>
      <c r="D631" s="419" t="str">
        <f>'SAN '!D109</f>
        <v>1.080/giờ</v>
      </c>
      <c r="E631" s="419">
        <f>'SAN '!E109</f>
        <v>0</v>
      </c>
      <c r="F631" s="653"/>
    </row>
    <row r="632" spans="1:6" ht="20.25" customHeight="1" x14ac:dyDescent="0.25">
      <c r="A632" s="417">
        <f t="shared" si="10"/>
        <v>99</v>
      </c>
      <c r="B632" s="464" t="s">
        <v>728</v>
      </c>
      <c r="C632" s="419" t="str">
        <f>'SAN '!C110</f>
        <v>1.620/giờ</v>
      </c>
      <c r="D632" s="419" t="str">
        <f>'SAN '!D110</f>
        <v>1.620/giờ</v>
      </c>
      <c r="E632" s="419">
        <f>'SAN '!E110</f>
        <v>0</v>
      </c>
      <c r="F632" s="653"/>
    </row>
    <row r="633" spans="1:6" ht="20.25" customHeight="1" x14ac:dyDescent="0.25">
      <c r="A633" s="417">
        <f t="shared" si="10"/>
        <v>100</v>
      </c>
      <c r="B633" s="464" t="s">
        <v>731</v>
      </c>
      <c r="C633" s="419" t="str">
        <f>'SAN '!C111</f>
        <v>2.700/giờ</v>
      </c>
      <c r="D633" s="419" t="str">
        <f>'SAN '!D111</f>
        <v>2.700/giờ</v>
      </c>
      <c r="E633" s="419">
        <f>'SAN '!E111</f>
        <v>0</v>
      </c>
      <c r="F633" s="653"/>
    </row>
    <row r="634" spans="1:6" ht="20.25" customHeight="1" x14ac:dyDescent="0.25">
      <c r="A634" s="417">
        <f t="shared" si="10"/>
        <v>101</v>
      </c>
      <c r="B634" s="464" t="s">
        <v>734</v>
      </c>
      <c r="C634" s="419" t="str">
        <f>'SAN '!C112</f>
        <v>3.780/giờ</v>
      </c>
      <c r="D634" s="419" t="str">
        <f>'SAN '!D112</f>
        <v>3.780/giờ</v>
      </c>
      <c r="E634" s="419">
        <f>'SAN '!E112</f>
        <v>0</v>
      </c>
      <c r="F634" s="653"/>
    </row>
    <row r="635" spans="1:6" ht="20.25" customHeight="1" x14ac:dyDescent="0.25">
      <c r="A635" s="417">
        <f t="shared" si="10"/>
        <v>102</v>
      </c>
      <c r="B635" s="464" t="s">
        <v>737</v>
      </c>
      <c r="C635" s="419" t="str">
        <f>'SAN '!C113</f>
        <v>4.860/giờ</v>
      </c>
      <c r="D635" s="419" t="str">
        <f>'SAN '!D113</f>
        <v>4.860/giờ</v>
      </c>
      <c r="E635" s="419">
        <f>'SAN '!E113</f>
        <v>0</v>
      </c>
      <c r="F635" s="653"/>
    </row>
    <row r="636" spans="1:6" ht="20.25" customHeight="1" x14ac:dyDescent="0.25">
      <c r="A636" s="421" t="s">
        <v>516</v>
      </c>
      <c r="B636" s="469" t="s">
        <v>2501</v>
      </c>
      <c r="C636" s="419">
        <f>'SAN '!C114</f>
        <v>0</v>
      </c>
      <c r="D636" s="419">
        <f>'SAN '!D114</f>
        <v>0</v>
      </c>
      <c r="E636" s="419">
        <f>'SAN '!E114</f>
        <v>0</v>
      </c>
      <c r="F636" s="653"/>
    </row>
    <row r="637" spans="1:6" ht="20.25" customHeight="1" x14ac:dyDescent="0.25">
      <c r="A637" s="417">
        <f>A635+1</f>
        <v>103</v>
      </c>
      <c r="B637" s="463" t="s">
        <v>2259</v>
      </c>
      <c r="C637" s="419">
        <f>'SAN '!C115</f>
        <v>2431000</v>
      </c>
      <c r="D637" s="419">
        <f>'SAN '!D115</f>
        <v>2431000</v>
      </c>
      <c r="E637" s="419">
        <f>'SAN '!E115</f>
        <v>0</v>
      </c>
      <c r="F637" s="653"/>
    </row>
    <row r="638" spans="1:6" ht="20.25" customHeight="1" x14ac:dyDescent="0.25">
      <c r="A638" s="417">
        <f>A637+1</f>
        <v>104</v>
      </c>
      <c r="B638" s="569" t="s">
        <v>5616</v>
      </c>
      <c r="C638" s="419">
        <f>'SAN '!C116</f>
        <v>1600000</v>
      </c>
      <c r="D638" s="419">
        <f>'SAN '!D116</f>
        <v>0</v>
      </c>
      <c r="E638" s="419">
        <f>'SAN '!E116</f>
        <v>0</v>
      </c>
      <c r="F638" s="653"/>
    </row>
    <row r="639" spans="1:6" ht="20.25" customHeight="1" x14ac:dyDescent="0.25">
      <c r="A639" s="417">
        <f t="shared" ref="A639:A702" si="11">A638+1</f>
        <v>105</v>
      </c>
      <c r="B639" s="569" t="s">
        <v>2263</v>
      </c>
      <c r="C639" s="419">
        <f>'SAN '!C117</f>
        <v>0</v>
      </c>
      <c r="D639" s="419">
        <f>'SAN '!D117</f>
        <v>0</v>
      </c>
      <c r="E639" s="419">
        <f>'SAN '!E117</f>
        <v>2000000</v>
      </c>
      <c r="F639" s="653"/>
    </row>
    <row r="640" spans="1:6" ht="20.25" customHeight="1" x14ac:dyDescent="0.25">
      <c r="A640" s="417">
        <f t="shared" si="11"/>
        <v>106</v>
      </c>
      <c r="B640" s="569" t="s">
        <v>2264</v>
      </c>
      <c r="C640" s="419">
        <f>'SAN '!C118</f>
        <v>3102000</v>
      </c>
      <c r="D640" s="419">
        <f>'SAN '!D118</f>
        <v>3102000</v>
      </c>
      <c r="E640" s="419">
        <f>'SAN '!E118</f>
        <v>0</v>
      </c>
      <c r="F640" s="653"/>
    </row>
    <row r="641" spans="1:6" ht="20.25" customHeight="1" x14ac:dyDescent="0.25">
      <c r="A641" s="417">
        <f t="shared" si="11"/>
        <v>107</v>
      </c>
      <c r="B641" s="569" t="s">
        <v>5560</v>
      </c>
      <c r="C641" s="419">
        <f>'SAN '!C119</f>
        <v>2357000</v>
      </c>
      <c r="D641" s="419">
        <f>'SAN '!D119</f>
        <v>0</v>
      </c>
      <c r="E641" s="419">
        <f>'SAN '!E119</f>
        <v>0</v>
      </c>
      <c r="F641" s="653"/>
    </row>
    <row r="642" spans="1:6" ht="18" customHeight="1" x14ac:dyDescent="0.25">
      <c r="A642" s="417">
        <f t="shared" si="11"/>
        <v>108</v>
      </c>
      <c r="B642" s="463" t="s">
        <v>2268</v>
      </c>
      <c r="C642" s="419">
        <f>'SAN '!C120</f>
        <v>0</v>
      </c>
      <c r="D642" s="419">
        <f>'SAN '!D120</f>
        <v>0</v>
      </c>
      <c r="E642" s="419">
        <f>'SAN '!E120</f>
        <v>2500000</v>
      </c>
      <c r="F642" s="653"/>
    </row>
    <row r="643" spans="1:6" ht="40.5" customHeight="1" x14ac:dyDescent="0.25">
      <c r="A643" s="417">
        <f t="shared" si="11"/>
        <v>109</v>
      </c>
      <c r="B643" s="464" t="s">
        <v>2269</v>
      </c>
      <c r="C643" s="419">
        <f>'SAN '!C121</f>
        <v>7655000</v>
      </c>
      <c r="D643" s="419">
        <f>'SAN '!D121</f>
        <v>7655000</v>
      </c>
      <c r="E643" s="419">
        <f>'SAN '!E121</f>
        <v>0</v>
      </c>
      <c r="F643" s="653"/>
    </row>
    <row r="644" spans="1:6" ht="40.5" customHeight="1" x14ac:dyDescent="0.25">
      <c r="A644" s="417">
        <f t="shared" si="11"/>
        <v>110</v>
      </c>
      <c r="B644" s="463" t="s">
        <v>2273</v>
      </c>
      <c r="C644" s="419">
        <f>'SAN '!C122</f>
        <v>3044000</v>
      </c>
      <c r="D644" s="419">
        <f>'SAN '!D122</f>
        <v>3044000</v>
      </c>
      <c r="E644" s="419">
        <f>'SAN '!E122</f>
        <v>0</v>
      </c>
      <c r="F644" s="653"/>
    </row>
    <row r="645" spans="1:6" ht="40.5" customHeight="1" x14ac:dyDescent="0.25">
      <c r="A645" s="417">
        <f t="shared" si="11"/>
        <v>111</v>
      </c>
      <c r="B645" s="464" t="s">
        <v>4743</v>
      </c>
      <c r="C645" s="419">
        <f>'SAN '!C123</f>
        <v>2265043</v>
      </c>
      <c r="D645" s="419">
        <f>'SAN '!D123</f>
        <v>0</v>
      </c>
      <c r="E645" s="419">
        <f>'SAN '!E123</f>
        <v>0</v>
      </c>
      <c r="F645" s="653"/>
    </row>
    <row r="646" spans="1:6" ht="20.25" customHeight="1" x14ac:dyDescent="0.25">
      <c r="A646" s="417">
        <f t="shared" si="11"/>
        <v>112</v>
      </c>
      <c r="B646" s="463" t="s">
        <v>2277</v>
      </c>
      <c r="C646" s="419">
        <f>'SAN '!C124</f>
        <v>4034000</v>
      </c>
      <c r="D646" s="419">
        <f>'SAN '!D124</f>
        <v>4034000</v>
      </c>
      <c r="E646" s="419">
        <f>'SAN '!E124</f>
        <v>0</v>
      </c>
      <c r="F646" s="653"/>
    </row>
    <row r="647" spans="1:6" ht="20.25" customHeight="1" x14ac:dyDescent="0.25">
      <c r="A647" s="417">
        <f t="shared" si="11"/>
        <v>113</v>
      </c>
      <c r="B647" s="569" t="s">
        <v>5526</v>
      </c>
      <c r="C647" s="419">
        <f>'SAN '!C125</f>
        <v>3262000</v>
      </c>
      <c r="D647" s="419">
        <f>'SAN '!D125</f>
        <v>0</v>
      </c>
      <c r="E647" s="419">
        <f>'SAN '!E125</f>
        <v>0</v>
      </c>
      <c r="F647" s="653"/>
    </row>
    <row r="648" spans="1:6" ht="20.25" customHeight="1" x14ac:dyDescent="0.25">
      <c r="A648" s="417">
        <f t="shared" si="11"/>
        <v>114</v>
      </c>
      <c r="B648" s="569" t="s">
        <v>2281</v>
      </c>
      <c r="C648" s="419">
        <f>'SAN '!C126</f>
        <v>4034000</v>
      </c>
      <c r="D648" s="419">
        <f>'SAN '!D126</f>
        <v>4034000</v>
      </c>
      <c r="E648" s="419">
        <f>'SAN '!E126</f>
        <v>0</v>
      </c>
      <c r="F648" s="653"/>
    </row>
    <row r="649" spans="1:6" ht="40.5" customHeight="1" x14ac:dyDescent="0.25">
      <c r="A649" s="417">
        <f t="shared" si="11"/>
        <v>115</v>
      </c>
      <c r="B649" s="553" t="s">
        <v>5527</v>
      </c>
      <c r="C649" s="419">
        <f>'SAN '!C127</f>
        <v>3262000</v>
      </c>
      <c r="D649" s="419">
        <f>'SAN '!D127</f>
        <v>0</v>
      </c>
      <c r="E649" s="419">
        <f>'SAN '!E127</f>
        <v>0</v>
      </c>
      <c r="F649" s="653"/>
    </row>
    <row r="650" spans="1:6" ht="20.25" customHeight="1" x14ac:dyDescent="0.25">
      <c r="A650" s="417">
        <f t="shared" si="11"/>
        <v>116</v>
      </c>
      <c r="B650" s="569" t="s">
        <v>2283</v>
      </c>
      <c r="C650" s="419">
        <f>'SAN '!C128</f>
        <v>4034000</v>
      </c>
      <c r="D650" s="419">
        <f>'SAN '!D128</f>
        <v>4034000</v>
      </c>
      <c r="E650" s="419">
        <f>'SAN '!E128</f>
        <v>0</v>
      </c>
      <c r="F650" s="653"/>
    </row>
    <row r="651" spans="1:6" ht="20.25" customHeight="1" x14ac:dyDescent="0.25">
      <c r="A651" s="417">
        <f t="shared" si="11"/>
        <v>117</v>
      </c>
      <c r="B651" s="569" t="s">
        <v>5532</v>
      </c>
      <c r="C651" s="419">
        <f>'SAN '!C129</f>
        <v>3262000</v>
      </c>
      <c r="D651" s="419">
        <f>'SAN '!D129</f>
        <v>0</v>
      </c>
      <c r="E651" s="419">
        <f>'SAN '!E129</f>
        <v>0</v>
      </c>
      <c r="F651" s="653"/>
    </row>
    <row r="652" spans="1:6" ht="20.25" customHeight="1" x14ac:dyDescent="0.25">
      <c r="A652" s="417">
        <f t="shared" si="11"/>
        <v>118</v>
      </c>
      <c r="B652" s="569" t="s">
        <v>4682</v>
      </c>
      <c r="C652" s="419">
        <f>'SAN '!C130</f>
        <v>3665000</v>
      </c>
      <c r="D652" s="419">
        <f>'SAN '!D130</f>
        <v>3665000</v>
      </c>
      <c r="E652" s="419">
        <f>'SAN '!E130</f>
        <v>0</v>
      </c>
      <c r="F652" s="653"/>
    </row>
    <row r="653" spans="1:6" ht="20.25" customHeight="1" x14ac:dyDescent="0.25">
      <c r="A653" s="417">
        <f t="shared" si="11"/>
        <v>119</v>
      </c>
      <c r="B653" s="569" t="s">
        <v>2288</v>
      </c>
      <c r="C653" s="419">
        <f>'SAN '!C131</f>
        <v>3894000</v>
      </c>
      <c r="D653" s="419">
        <f>'SAN '!D131</f>
        <v>3894000</v>
      </c>
      <c r="E653" s="419">
        <f>'SAN '!E131</f>
        <v>0</v>
      </c>
      <c r="F653" s="653"/>
    </row>
    <row r="654" spans="1:6" ht="20.25" customHeight="1" x14ac:dyDescent="0.25">
      <c r="A654" s="417">
        <f t="shared" si="11"/>
        <v>120</v>
      </c>
      <c r="B654" s="569" t="s">
        <v>5525</v>
      </c>
      <c r="C654" s="419">
        <f>'SAN '!C132</f>
        <v>3122000</v>
      </c>
      <c r="D654" s="419">
        <f>'SAN '!D132</f>
        <v>0</v>
      </c>
      <c r="E654" s="419">
        <f>'SAN '!E132</f>
        <v>0</v>
      </c>
      <c r="F654" s="653"/>
    </row>
    <row r="655" spans="1:6" ht="20.25" customHeight="1" x14ac:dyDescent="0.25">
      <c r="A655" s="417">
        <f t="shared" si="11"/>
        <v>121</v>
      </c>
      <c r="B655" s="569" t="s">
        <v>2292</v>
      </c>
      <c r="C655" s="419">
        <f>'SAN '!C133</f>
        <v>3923000</v>
      </c>
      <c r="D655" s="419">
        <f>'SAN '!D133</f>
        <v>3923000</v>
      </c>
      <c r="E655" s="419">
        <f>'SAN '!E133</f>
        <v>0</v>
      </c>
      <c r="F655" s="653"/>
    </row>
    <row r="656" spans="1:6" ht="20.25" customHeight="1" x14ac:dyDescent="0.25">
      <c r="A656" s="417">
        <f t="shared" si="11"/>
        <v>122</v>
      </c>
      <c r="B656" s="463" t="s">
        <v>2296</v>
      </c>
      <c r="C656" s="419">
        <f>'SAN '!C134</f>
        <v>5229000</v>
      </c>
      <c r="D656" s="419">
        <f>'SAN '!D134</f>
        <v>5229000</v>
      </c>
      <c r="E656" s="419">
        <f>'SAN '!E134</f>
        <v>0</v>
      </c>
      <c r="F656" s="653"/>
    </row>
    <row r="657" spans="1:6" ht="20.25" customHeight="1" x14ac:dyDescent="0.25">
      <c r="A657" s="417">
        <f t="shared" si="11"/>
        <v>123</v>
      </c>
      <c r="B657" s="463" t="s">
        <v>2300</v>
      </c>
      <c r="C657" s="419">
        <f>'SAN '!C135</f>
        <v>2846000</v>
      </c>
      <c r="D657" s="419">
        <f>'SAN '!D135</f>
        <v>2846000</v>
      </c>
      <c r="E657" s="419">
        <f>'SAN '!E135</f>
        <v>0</v>
      </c>
      <c r="F657" s="653"/>
    </row>
    <row r="658" spans="1:6" ht="20.25" customHeight="1" x14ac:dyDescent="0.25">
      <c r="A658" s="417">
        <f t="shared" si="11"/>
        <v>124</v>
      </c>
      <c r="B658" s="463" t="s">
        <v>5556</v>
      </c>
      <c r="C658" s="419">
        <f>'SAN '!C136</f>
        <v>2132000</v>
      </c>
      <c r="D658" s="419">
        <f>'SAN '!D136</f>
        <v>0</v>
      </c>
      <c r="E658" s="419">
        <f>'SAN '!E136</f>
        <v>0</v>
      </c>
      <c r="F658" s="653"/>
    </row>
    <row r="659" spans="1:6" ht="20.25" customHeight="1" x14ac:dyDescent="0.25">
      <c r="A659" s="417">
        <f t="shared" si="11"/>
        <v>125</v>
      </c>
      <c r="B659" s="463" t="s">
        <v>2302</v>
      </c>
      <c r="C659" s="419">
        <f>'SAN '!C137</f>
        <v>3883000</v>
      </c>
      <c r="D659" s="419">
        <f>'SAN '!D137</f>
        <v>3883000</v>
      </c>
      <c r="E659" s="419">
        <f>'SAN '!E137</f>
        <v>0</v>
      </c>
      <c r="F659" s="653"/>
    </row>
    <row r="660" spans="1:6" ht="20.25" customHeight="1" x14ac:dyDescent="0.25">
      <c r="A660" s="417">
        <f t="shared" si="11"/>
        <v>126</v>
      </c>
      <c r="B660" s="463" t="s">
        <v>2306</v>
      </c>
      <c r="C660" s="419">
        <f>'SAN '!C138</f>
        <v>3044000</v>
      </c>
      <c r="D660" s="419">
        <f>'SAN '!D138</f>
        <v>3044000</v>
      </c>
      <c r="E660" s="419">
        <f>'SAN '!E138</f>
        <v>0</v>
      </c>
      <c r="F660" s="653"/>
    </row>
    <row r="661" spans="1:6" ht="20.25" customHeight="1" x14ac:dyDescent="0.25">
      <c r="A661" s="417">
        <f t="shared" si="11"/>
        <v>127</v>
      </c>
      <c r="B661" s="463" t="s">
        <v>5019</v>
      </c>
      <c r="C661" s="419">
        <f>'SAN '!C139</f>
        <v>2265043</v>
      </c>
      <c r="D661" s="419">
        <f>'SAN '!D139</f>
        <v>0</v>
      </c>
      <c r="E661" s="419">
        <f>'SAN '!E139</f>
        <v>0</v>
      </c>
      <c r="F661" s="653"/>
    </row>
    <row r="662" spans="1:6" ht="20.25" customHeight="1" x14ac:dyDescent="0.25">
      <c r="A662" s="417">
        <f t="shared" si="11"/>
        <v>128</v>
      </c>
      <c r="B662" s="463" t="s">
        <v>2308</v>
      </c>
      <c r="C662" s="419">
        <f>'SAN '!C140</f>
        <v>5229000</v>
      </c>
      <c r="D662" s="419">
        <f>'SAN '!D140</f>
        <v>5229000</v>
      </c>
      <c r="E662" s="419">
        <f>'SAN '!E140</f>
        <v>0</v>
      </c>
      <c r="F662" s="653"/>
    </row>
    <row r="663" spans="1:6" ht="18" customHeight="1" x14ac:dyDescent="0.25">
      <c r="A663" s="417">
        <f t="shared" si="11"/>
        <v>129</v>
      </c>
      <c r="B663" s="463" t="s">
        <v>2310</v>
      </c>
      <c r="C663" s="419">
        <f>'SAN '!C141</f>
        <v>5229000</v>
      </c>
      <c r="D663" s="419">
        <f>'SAN '!D141</f>
        <v>5229000</v>
      </c>
      <c r="E663" s="419">
        <f>'SAN '!E141</f>
        <v>0</v>
      </c>
      <c r="F663" s="653"/>
    </row>
    <row r="664" spans="1:6" ht="20.25" customHeight="1" x14ac:dyDescent="0.25">
      <c r="A664" s="417">
        <f t="shared" si="11"/>
        <v>130</v>
      </c>
      <c r="B664" s="463" t="s">
        <v>2311</v>
      </c>
      <c r="C664" s="419">
        <f>'SAN '!C142</f>
        <v>2962000</v>
      </c>
      <c r="D664" s="419">
        <f>'SAN '!D142</f>
        <v>2962000</v>
      </c>
      <c r="E664" s="419">
        <f>'SAN '!E142</f>
        <v>0</v>
      </c>
      <c r="F664" s="653"/>
    </row>
    <row r="665" spans="1:6" ht="20.25" customHeight="1" x14ac:dyDescent="0.25">
      <c r="A665" s="417">
        <f t="shared" si="11"/>
        <v>131</v>
      </c>
      <c r="B665" s="569" t="s">
        <v>5549</v>
      </c>
      <c r="C665" s="419">
        <f>'SAN '!C143</f>
        <v>2422000</v>
      </c>
      <c r="D665" s="419">
        <f>'SAN '!D143</f>
        <v>0</v>
      </c>
      <c r="E665" s="419">
        <f>'SAN '!E143</f>
        <v>0</v>
      </c>
      <c r="F665" s="653"/>
    </row>
    <row r="666" spans="1:6" ht="20.25" customHeight="1" x14ac:dyDescent="0.25">
      <c r="A666" s="417">
        <f t="shared" si="11"/>
        <v>132</v>
      </c>
      <c r="B666" s="569" t="s">
        <v>2315</v>
      </c>
      <c r="C666" s="419">
        <f>'SAN '!C144</f>
        <v>2881000</v>
      </c>
      <c r="D666" s="419">
        <f>'SAN '!D144</f>
        <v>2881000</v>
      </c>
      <c r="E666" s="419">
        <f>'SAN '!E144</f>
        <v>0</v>
      </c>
      <c r="F666" s="653"/>
    </row>
    <row r="667" spans="1:6" ht="20.25" customHeight="1" x14ac:dyDescent="0.25">
      <c r="A667" s="417">
        <f t="shared" si="11"/>
        <v>133</v>
      </c>
      <c r="B667" s="569" t="s">
        <v>5624</v>
      </c>
      <c r="C667" s="419">
        <f>'SAN '!C145</f>
        <v>2303000</v>
      </c>
      <c r="D667" s="419">
        <f>'SAN '!D145</f>
        <v>0</v>
      </c>
      <c r="E667" s="419">
        <f>'SAN '!E145</f>
        <v>0</v>
      </c>
      <c r="F667" s="653"/>
    </row>
    <row r="668" spans="1:6" ht="20.25" customHeight="1" x14ac:dyDescent="0.25">
      <c r="A668" s="417">
        <f t="shared" si="11"/>
        <v>134</v>
      </c>
      <c r="B668" s="569" t="s">
        <v>2319</v>
      </c>
      <c r="C668" s="419">
        <f>'SAN '!C146</f>
        <v>5247000</v>
      </c>
      <c r="D668" s="419">
        <f>'SAN '!D146</f>
        <v>5247000</v>
      </c>
      <c r="E668" s="419">
        <f>'SAN '!E146</f>
        <v>0</v>
      </c>
      <c r="F668" s="653"/>
    </row>
    <row r="669" spans="1:6" ht="20.25" customHeight="1" x14ac:dyDescent="0.25">
      <c r="A669" s="417">
        <f t="shared" si="11"/>
        <v>135</v>
      </c>
      <c r="B669" s="569" t="s">
        <v>2323</v>
      </c>
      <c r="C669" s="419">
        <f>'SAN '!C147</f>
        <v>2981000</v>
      </c>
      <c r="D669" s="419">
        <f>'SAN '!D147</f>
        <v>2981000</v>
      </c>
      <c r="E669" s="419">
        <f>'SAN '!E147</f>
        <v>0</v>
      </c>
      <c r="F669" s="653"/>
    </row>
    <row r="670" spans="1:6" ht="32.25" customHeight="1" x14ac:dyDescent="0.25">
      <c r="A670" s="417">
        <f t="shared" si="11"/>
        <v>136</v>
      </c>
      <c r="B670" s="553" t="s">
        <v>5586</v>
      </c>
      <c r="C670" s="419">
        <f>'SAN '!C148</f>
        <v>2245000</v>
      </c>
      <c r="D670" s="419">
        <f>'SAN '!D148</f>
        <v>0</v>
      </c>
      <c r="E670" s="419">
        <f>'SAN '!E148</f>
        <v>0</v>
      </c>
      <c r="F670" s="653"/>
    </row>
    <row r="671" spans="1:6" ht="32.25" customHeight="1" x14ac:dyDescent="0.25">
      <c r="A671" s="417">
        <f t="shared" si="11"/>
        <v>137</v>
      </c>
      <c r="B671" s="569" t="s">
        <v>2327</v>
      </c>
      <c r="C671" s="419">
        <f>'SAN '!C149</f>
        <v>3455000</v>
      </c>
      <c r="D671" s="419">
        <f>'SAN '!D149</f>
        <v>3455000</v>
      </c>
      <c r="E671" s="419">
        <f>'SAN '!E149</f>
        <v>0</v>
      </c>
      <c r="F671" s="653"/>
    </row>
    <row r="672" spans="1:6" ht="20.25" customHeight="1" x14ac:dyDescent="0.25">
      <c r="A672" s="417">
        <f t="shared" si="11"/>
        <v>138</v>
      </c>
      <c r="B672" s="569" t="s">
        <v>5539</v>
      </c>
      <c r="C672" s="419">
        <f>'SAN '!C150</f>
        <v>2699000</v>
      </c>
      <c r="D672" s="419">
        <f>'SAN '!D150</f>
        <v>0</v>
      </c>
      <c r="E672" s="419">
        <f>'SAN '!E150</f>
        <v>0</v>
      </c>
      <c r="F672" s="653"/>
    </row>
    <row r="673" spans="1:6" ht="20.25" customHeight="1" x14ac:dyDescent="0.25">
      <c r="A673" s="417">
        <f t="shared" si="11"/>
        <v>139</v>
      </c>
      <c r="B673" s="569" t="s">
        <v>2330</v>
      </c>
      <c r="C673" s="419">
        <f>'SAN '!C151</f>
        <v>2882000</v>
      </c>
      <c r="D673" s="419">
        <f>'SAN '!D151</f>
        <v>2882000</v>
      </c>
      <c r="E673" s="419">
        <f>'SAN '!E151</f>
        <v>0</v>
      </c>
      <c r="F673" s="653"/>
    </row>
    <row r="674" spans="1:6" ht="20.25" customHeight="1" x14ac:dyDescent="0.25">
      <c r="A674" s="417">
        <f t="shared" si="11"/>
        <v>140</v>
      </c>
      <c r="B674" s="569" t="s">
        <v>5593</v>
      </c>
      <c r="C674" s="419">
        <f>'SAN '!C152</f>
        <v>2322000</v>
      </c>
      <c r="D674" s="419">
        <f>'SAN '!D152</f>
        <v>0</v>
      </c>
      <c r="E674" s="419">
        <f>'SAN '!E152</f>
        <v>0</v>
      </c>
      <c r="F674" s="653"/>
    </row>
    <row r="675" spans="1:6" ht="20.25" customHeight="1" x14ac:dyDescent="0.25">
      <c r="A675" s="417">
        <f t="shared" si="11"/>
        <v>141</v>
      </c>
      <c r="B675" s="569" t="s">
        <v>2334</v>
      </c>
      <c r="C675" s="419">
        <f>'SAN '!C153</f>
        <v>2838000</v>
      </c>
      <c r="D675" s="419">
        <f>'SAN '!D153</f>
        <v>2838000</v>
      </c>
      <c r="E675" s="419">
        <f>'SAN '!E153</f>
        <v>0</v>
      </c>
      <c r="F675" s="653"/>
    </row>
    <row r="676" spans="1:6" ht="20.25" customHeight="1" x14ac:dyDescent="0.25">
      <c r="A676" s="417">
        <f t="shared" si="11"/>
        <v>142</v>
      </c>
      <c r="B676" s="569" t="s">
        <v>5533</v>
      </c>
      <c r="C676" s="419">
        <f>'SAN '!C154</f>
        <v>2116000</v>
      </c>
      <c r="D676" s="419">
        <f>'SAN '!D154</f>
        <v>0</v>
      </c>
      <c r="E676" s="419">
        <f>'SAN '!E154</f>
        <v>0</v>
      </c>
      <c r="F676" s="653"/>
    </row>
    <row r="677" spans="1:6" ht="20.25" customHeight="1" x14ac:dyDescent="0.25">
      <c r="A677" s="417">
        <f t="shared" si="11"/>
        <v>143</v>
      </c>
      <c r="B677" s="569" t="s">
        <v>2338</v>
      </c>
      <c r="C677" s="419">
        <f>'SAN '!C155</f>
        <v>2981000</v>
      </c>
      <c r="D677" s="419">
        <f>'SAN '!D155</f>
        <v>2981000</v>
      </c>
      <c r="E677" s="419">
        <f>'SAN '!E155</f>
        <v>0</v>
      </c>
      <c r="F677" s="653"/>
    </row>
    <row r="678" spans="1:6" ht="18" customHeight="1" x14ac:dyDescent="0.25">
      <c r="A678" s="417">
        <f t="shared" si="11"/>
        <v>144</v>
      </c>
      <c r="B678" s="569" t="s">
        <v>5587</v>
      </c>
      <c r="C678" s="419">
        <f>'SAN '!C156</f>
        <v>2245000</v>
      </c>
      <c r="D678" s="419">
        <f>'SAN '!D156</f>
        <v>0</v>
      </c>
      <c r="E678" s="419">
        <f>'SAN '!E156</f>
        <v>0</v>
      </c>
      <c r="F678" s="653"/>
    </row>
    <row r="679" spans="1:6" ht="20.25" customHeight="1" x14ac:dyDescent="0.25">
      <c r="A679" s="417">
        <f t="shared" si="11"/>
        <v>145</v>
      </c>
      <c r="B679" s="569" t="s">
        <v>2340</v>
      </c>
      <c r="C679" s="419">
        <f>'SAN '!C157</f>
        <v>4271000</v>
      </c>
      <c r="D679" s="419">
        <f>'SAN '!D157</f>
        <v>4271000</v>
      </c>
      <c r="E679" s="419">
        <f>'SAN '!E157</f>
        <v>0</v>
      </c>
      <c r="F679" s="653"/>
    </row>
    <row r="680" spans="1:6" ht="39" customHeight="1" x14ac:dyDescent="0.25">
      <c r="A680" s="417">
        <f t="shared" si="11"/>
        <v>146</v>
      </c>
      <c r="B680" s="553" t="s">
        <v>5523</v>
      </c>
      <c r="C680" s="419">
        <f>'SAN '!C158</f>
        <v>3362000</v>
      </c>
      <c r="D680" s="419">
        <f>'SAN '!D158</f>
        <v>0</v>
      </c>
      <c r="E680" s="419">
        <f>'SAN '!E158</f>
        <v>0</v>
      </c>
      <c r="F680" s="653"/>
    </row>
    <row r="681" spans="1:6" ht="20.25" customHeight="1" x14ac:dyDescent="0.25">
      <c r="A681" s="417">
        <f t="shared" si="11"/>
        <v>147</v>
      </c>
      <c r="B681" s="569" t="s">
        <v>2344</v>
      </c>
      <c r="C681" s="419">
        <f>'SAN '!C159</f>
        <v>5229000</v>
      </c>
      <c r="D681" s="419">
        <f>'SAN '!D159</f>
        <v>5229000</v>
      </c>
      <c r="E681" s="419">
        <f>'SAN '!E159</f>
        <v>0</v>
      </c>
      <c r="F681" s="653"/>
    </row>
    <row r="682" spans="1:6" ht="20.25" customHeight="1" x14ac:dyDescent="0.25">
      <c r="A682" s="417">
        <f t="shared" si="11"/>
        <v>148</v>
      </c>
      <c r="B682" s="569" t="s">
        <v>2346</v>
      </c>
      <c r="C682" s="419">
        <f>'SAN '!C160</f>
        <v>5716000</v>
      </c>
      <c r="D682" s="419">
        <f>'SAN '!D160</f>
        <v>5716000</v>
      </c>
      <c r="E682" s="419">
        <f>'SAN '!E160</f>
        <v>0</v>
      </c>
      <c r="F682" s="653"/>
    </row>
    <row r="683" spans="1:6" ht="39" customHeight="1" x14ac:dyDescent="0.25">
      <c r="A683" s="417">
        <f t="shared" si="11"/>
        <v>149</v>
      </c>
      <c r="B683" s="553" t="s">
        <v>5535</v>
      </c>
      <c r="C683" s="419">
        <f>'SAN '!C161</f>
        <v>4881000</v>
      </c>
      <c r="D683" s="419">
        <f>'SAN '!D161</f>
        <v>0</v>
      </c>
      <c r="E683" s="419">
        <f>'SAN '!E161</f>
        <v>0</v>
      </c>
      <c r="F683" s="653"/>
    </row>
    <row r="684" spans="1:6" ht="20.25" customHeight="1" x14ac:dyDescent="0.25">
      <c r="A684" s="417">
        <f t="shared" si="11"/>
        <v>150</v>
      </c>
      <c r="B684" s="569" t="s">
        <v>2350</v>
      </c>
      <c r="C684" s="419">
        <f>'SAN '!C162</f>
        <v>5229000</v>
      </c>
      <c r="D684" s="419">
        <f>'SAN '!D162</f>
        <v>5229000</v>
      </c>
      <c r="E684" s="419">
        <f>'SAN '!E162</f>
        <v>0</v>
      </c>
      <c r="F684" s="653"/>
    </row>
    <row r="685" spans="1:6" ht="39" customHeight="1" x14ac:dyDescent="0.25">
      <c r="A685" s="417">
        <f t="shared" si="11"/>
        <v>151</v>
      </c>
      <c r="B685" s="553" t="s">
        <v>2352</v>
      </c>
      <c r="C685" s="419">
        <f>'SAN '!C163</f>
        <v>4465000</v>
      </c>
      <c r="D685" s="419">
        <f>'SAN '!D163</f>
        <v>4465000</v>
      </c>
      <c r="E685" s="419">
        <f>'SAN '!E163</f>
        <v>0</v>
      </c>
      <c r="F685" s="653"/>
    </row>
    <row r="686" spans="1:6" ht="36.75" customHeight="1" x14ac:dyDescent="0.25">
      <c r="A686" s="417">
        <f t="shared" si="11"/>
        <v>152</v>
      </c>
      <c r="B686" s="553" t="s">
        <v>5610</v>
      </c>
      <c r="C686" s="419">
        <f>'SAN '!C164</f>
        <v>3305000</v>
      </c>
      <c r="D686" s="419">
        <f>'SAN '!D164</f>
        <v>0</v>
      </c>
      <c r="E686" s="419">
        <f>'SAN '!E164</f>
        <v>0</v>
      </c>
      <c r="F686" s="653"/>
    </row>
    <row r="687" spans="1:6" ht="39" customHeight="1" x14ac:dyDescent="0.25">
      <c r="A687" s="417">
        <f t="shared" si="11"/>
        <v>153</v>
      </c>
      <c r="B687" s="553" t="s">
        <v>2356</v>
      </c>
      <c r="C687" s="419">
        <f>'SAN '!C165</f>
        <v>4336000</v>
      </c>
      <c r="D687" s="419">
        <f>'SAN '!D165</f>
        <v>4336000</v>
      </c>
      <c r="E687" s="419">
        <f>'SAN '!E165</f>
        <v>0</v>
      </c>
      <c r="F687" s="653"/>
    </row>
    <row r="688" spans="1:6" ht="39" customHeight="1" x14ac:dyDescent="0.25">
      <c r="A688" s="417">
        <f t="shared" si="11"/>
        <v>154</v>
      </c>
      <c r="B688" s="553" t="s">
        <v>5617</v>
      </c>
      <c r="C688" s="419">
        <f>'SAN '!C166</f>
        <v>2978000</v>
      </c>
      <c r="D688" s="419">
        <f>'SAN '!D166</f>
        <v>0</v>
      </c>
      <c r="E688" s="419">
        <f>'SAN '!E166</f>
        <v>0</v>
      </c>
      <c r="F688" s="653"/>
    </row>
    <row r="689" spans="1:6" ht="18" customHeight="1" x14ac:dyDescent="0.25">
      <c r="A689" s="417">
        <f t="shared" si="11"/>
        <v>155</v>
      </c>
      <c r="B689" s="569" t="s">
        <v>2360</v>
      </c>
      <c r="C689" s="419">
        <f>'SAN '!C167</f>
        <v>4967000</v>
      </c>
      <c r="D689" s="419">
        <f>'SAN '!D167</f>
        <v>4967000</v>
      </c>
      <c r="E689" s="419">
        <f>'SAN '!E167</f>
        <v>0</v>
      </c>
      <c r="F689" s="653"/>
    </row>
    <row r="690" spans="1:6" ht="39" customHeight="1" x14ac:dyDescent="0.25">
      <c r="A690" s="417">
        <f t="shared" si="11"/>
        <v>156</v>
      </c>
      <c r="B690" s="553" t="s">
        <v>5620</v>
      </c>
      <c r="C690" s="419">
        <f>'SAN '!C168</f>
        <v>4430000</v>
      </c>
      <c r="D690" s="419">
        <f>'SAN '!D168</f>
        <v>0</v>
      </c>
      <c r="E690" s="419">
        <f>'SAN '!E168</f>
        <v>0</v>
      </c>
      <c r="F690" s="653"/>
    </row>
    <row r="691" spans="1:6" ht="18" customHeight="1" x14ac:dyDescent="0.25">
      <c r="A691" s="417">
        <f t="shared" si="11"/>
        <v>157</v>
      </c>
      <c r="B691" s="569" t="s">
        <v>2364</v>
      </c>
      <c r="C691" s="419">
        <f>'SAN '!C169</f>
        <v>3435000</v>
      </c>
      <c r="D691" s="419">
        <f>'SAN '!D169</f>
        <v>3435000</v>
      </c>
      <c r="E691" s="419">
        <f>'SAN '!E169</f>
        <v>0</v>
      </c>
      <c r="F691" s="653"/>
    </row>
    <row r="692" spans="1:6" ht="39" customHeight="1" x14ac:dyDescent="0.25">
      <c r="A692" s="417">
        <f t="shared" si="11"/>
        <v>158</v>
      </c>
      <c r="B692" s="553" t="s">
        <v>5621</v>
      </c>
      <c r="C692" s="419">
        <f>'SAN '!C170</f>
        <v>2635000</v>
      </c>
      <c r="D692" s="419">
        <f>'SAN '!D170</f>
        <v>0</v>
      </c>
      <c r="E692" s="419">
        <f>'SAN '!E170</f>
        <v>0</v>
      </c>
      <c r="F692" s="653"/>
    </row>
    <row r="693" spans="1:6" ht="18" customHeight="1" x14ac:dyDescent="0.25">
      <c r="A693" s="417">
        <f t="shared" si="11"/>
        <v>159</v>
      </c>
      <c r="B693" s="569" t="s">
        <v>2368</v>
      </c>
      <c r="C693" s="419">
        <f>'SAN '!C171</f>
        <v>4972000</v>
      </c>
      <c r="D693" s="419">
        <f>'SAN '!D171</f>
        <v>4972000</v>
      </c>
      <c r="E693" s="419">
        <f>'SAN '!E171</f>
        <v>0</v>
      </c>
      <c r="F693" s="653"/>
    </row>
    <row r="694" spans="1:6" ht="18" customHeight="1" x14ac:dyDescent="0.25">
      <c r="A694" s="417">
        <f t="shared" si="11"/>
        <v>160</v>
      </c>
      <c r="B694" s="569" t="s">
        <v>5622</v>
      </c>
      <c r="C694" s="419">
        <f>'SAN '!C172</f>
        <v>3480000</v>
      </c>
      <c r="D694" s="419">
        <f>'SAN '!D172</f>
        <v>0</v>
      </c>
      <c r="E694" s="419">
        <f>'SAN '!E172</f>
        <v>0</v>
      </c>
      <c r="F694" s="653"/>
    </row>
    <row r="695" spans="1:6" ht="18" customHeight="1" x14ac:dyDescent="0.25">
      <c r="A695" s="417">
        <f t="shared" si="11"/>
        <v>161</v>
      </c>
      <c r="B695" s="569" t="s">
        <v>2372</v>
      </c>
      <c r="C695" s="419">
        <f>'SAN '!C173</f>
        <v>4681000</v>
      </c>
      <c r="D695" s="419">
        <f>'SAN '!D173</f>
        <v>4681000</v>
      </c>
      <c r="E695" s="419">
        <f>'SAN '!E173</f>
        <v>0</v>
      </c>
      <c r="F695" s="653"/>
    </row>
    <row r="696" spans="1:6" ht="39" customHeight="1" x14ac:dyDescent="0.25">
      <c r="A696" s="417">
        <f t="shared" si="11"/>
        <v>162</v>
      </c>
      <c r="B696" s="553" t="s">
        <v>5623</v>
      </c>
      <c r="C696" s="419">
        <f>'SAN '!C174</f>
        <v>3409000</v>
      </c>
      <c r="D696" s="419">
        <f>'SAN '!D174</f>
        <v>0</v>
      </c>
      <c r="E696" s="419">
        <f>'SAN '!E174</f>
        <v>0</v>
      </c>
      <c r="F696" s="653"/>
    </row>
    <row r="697" spans="1:6" ht="18" customHeight="1" x14ac:dyDescent="0.25">
      <c r="A697" s="417">
        <f t="shared" si="11"/>
        <v>163</v>
      </c>
      <c r="B697" s="569" t="s">
        <v>4850</v>
      </c>
      <c r="C697" s="419">
        <f>'SAN '!C175</f>
        <v>4830000</v>
      </c>
      <c r="D697" s="419">
        <f>'SAN '!D175</f>
        <v>4830000</v>
      </c>
      <c r="E697" s="419">
        <f>'SAN '!E175</f>
        <v>0</v>
      </c>
      <c r="F697" s="653"/>
    </row>
    <row r="698" spans="1:6" ht="41.25" customHeight="1" x14ac:dyDescent="0.25">
      <c r="A698" s="417">
        <f t="shared" si="11"/>
        <v>164</v>
      </c>
      <c r="B698" s="553" t="s">
        <v>5568</v>
      </c>
      <c r="C698" s="419">
        <f>'SAN '!C176</f>
        <v>3930000</v>
      </c>
      <c r="D698" s="419">
        <f>'SAN '!D176</f>
        <v>0</v>
      </c>
      <c r="E698" s="419">
        <f>'SAN '!E176</f>
        <v>0</v>
      </c>
      <c r="F698" s="653"/>
    </row>
    <row r="699" spans="1:6" ht="18" customHeight="1" x14ac:dyDescent="0.25">
      <c r="A699" s="417">
        <f t="shared" si="11"/>
        <v>165</v>
      </c>
      <c r="B699" s="569" t="s">
        <v>2376</v>
      </c>
      <c r="C699" s="419">
        <f>'SAN '!C177</f>
        <v>1600000</v>
      </c>
      <c r="D699" s="419">
        <f>'SAN '!D177</f>
        <v>1600000</v>
      </c>
      <c r="E699" s="419">
        <f>'SAN '!E177</f>
        <v>0</v>
      </c>
      <c r="F699" s="653"/>
    </row>
    <row r="700" spans="1:6" ht="41.25" customHeight="1" x14ac:dyDescent="0.25">
      <c r="A700" s="417">
        <f t="shared" si="11"/>
        <v>166</v>
      </c>
      <c r="B700" s="569" t="s">
        <v>2380</v>
      </c>
      <c r="C700" s="419">
        <f>'SAN '!C178</f>
        <v>628000</v>
      </c>
      <c r="D700" s="419">
        <f>'SAN '!D178</f>
        <v>628000</v>
      </c>
      <c r="E700" s="419">
        <f>'SAN '!E178</f>
        <v>0</v>
      </c>
      <c r="F700" s="653"/>
    </row>
    <row r="701" spans="1:6" ht="18" customHeight="1" x14ac:dyDescent="0.25">
      <c r="A701" s="417">
        <f t="shared" si="11"/>
        <v>167</v>
      </c>
      <c r="B701" s="569" t="s">
        <v>2382</v>
      </c>
      <c r="C701" s="419">
        <f>'SAN '!C179</f>
        <v>88900</v>
      </c>
      <c r="D701" s="419">
        <f>'SAN '!D179</f>
        <v>88900</v>
      </c>
      <c r="E701" s="419">
        <f>'SAN '!E179</f>
        <v>0</v>
      </c>
      <c r="F701" s="653"/>
    </row>
    <row r="702" spans="1:6" ht="18" customHeight="1" x14ac:dyDescent="0.25">
      <c r="A702" s="417">
        <f t="shared" si="11"/>
        <v>168</v>
      </c>
      <c r="B702" s="569" t="s">
        <v>2386</v>
      </c>
      <c r="C702" s="419">
        <f>'SAN '!C180</f>
        <v>125000</v>
      </c>
      <c r="D702" s="419">
        <f>'SAN '!D180</f>
        <v>125000</v>
      </c>
      <c r="E702" s="419">
        <f>'SAN '!E180</f>
        <v>0</v>
      </c>
      <c r="F702" s="653"/>
    </row>
    <row r="703" spans="1:6" ht="39" customHeight="1" x14ac:dyDescent="0.25">
      <c r="A703" s="417">
        <f t="shared" ref="A703:A739" si="12">A702+1</f>
        <v>169</v>
      </c>
      <c r="B703" s="553" t="s">
        <v>2390</v>
      </c>
      <c r="C703" s="419">
        <f>'SAN '!C181</f>
        <v>4447000</v>
      </c>
      <c r="D703" s="419">
        <f>'SAN '!D181</f>
        <v>4447000</v>
      </c>
      <c r="E703" s="419">
        <f>'SAN '!E181</f>
        <v>0</v>
      </c>
      <c r="F703" s="653"/>
    </row>
    <row r="704" spans="1:6" ht="39" customHeight="1" x14ac:dyDescent="0.25">
      <c r="A704" s="417">
        <f t="shared" si="12"/>
        <v>170</v>
      </c>
      <c r="B704" s="553" t="s">
        <v>5522</v>
      </c>
      <c r="C704" s="419">
        <f>'SAN '!C182</f>
        <v>2992000</v>
      </c>
      <c r="D704" s="419">
        <f>'SAN '!D182</f>
        <v>0</v>
      </c>
      <c r="E704" s="419">
        <f>'SAN '!E182</f>
        <v>0</v>
      </c>
      <c r="F704" s="653"/>
    </row>
    <row r="705" spans="1:6" ht="39" customHeight="1" x14ac:dyDescent="0.25">
      <c r="A705" s="417">
        <f t="shared" si="12"/>
        <v>171</v>
      </c>
      <c r="B705" s="569" t="s">
        <v>5239</v>
      </c>
      <c r="C705" s="419">
        <f>'SAN '!C183</f>
        <v>2881000</v>
      </c>
      <c r="D705" s="419">
        <f>'SAN '!D183</f>
        <v>2881000</v>
      </c>
      <c r="E705" s="419">
        <f>'SAN '!E183</f>
        <v>0</v>
      </c>
      <c r="F705" s="653"/>
    </row>
    <row r="706" spans="1:6" ht="39" customHeight="1" x14ac:dyDescent="0.25">
      <c r="A706" s="417">
        <f t="shared" si="12"/>
        <v>172</v>
      </c>
      <c r="B706" s="553" t="s">
        <v>2394</v>
      </c>
      <c r="C706" s="419">
        <f>'SAN '!C184</f>
        <v>6832000</v>
      </c>
      <c r="D706" s="419">
        <f>'SAN '!D184</f>
        <v>6832000</v>
      </c>
      <c r="E706" s="419">
        <f>'SAN '!E184</f>
        <v>0</v>
      </c>
      <c r="F706" s="653"/>
    </row>
    <row r="707" spans="1:6" ht="39" customHeight="1" x14ac:dyDescent="0.25">
      <c r="A707" s="417">
        <f t="shared" si="12"/>
        <v>173</v>
      </c>
      <c r="B707" s="553" t="s">
        <v>4740</v>
      </c>
      <c r="C707" s="419">
        <f>'SAN '!C185</f>
        <v>6368000</v>
      </c>
      <c r="D707" s="419">
        <f>'SAN '!D185</f>
        <v>6368000</v>
      </c>
      <c r="E707" s="419">
        <f>'SAN '!E185</f>
        <v>0</v>
      </c>
      <c r="F707" s="653"/>
    </row>
    <row r="708" spans="1:6" ht="39" customHeight="1" x14ac:dyDescent="0.25">
      <c r="A708" s="417">
        <f t="shared" si="12"/>
        <v>174</v>
      </c>
      <c r="B708" s="553" t="s">
        <v>5419</v>
      </c>
      <c r="C708" s="419">
        <f>'SAN '!C186</f>
        <v>5486000</v>
      </c>
      <c r="D708" s="419">
        <f>'SAN '!D186</f>
        <v>0</v>
      </c>
      <c r="E708" s="419">
        <f>'SAN '!E186</f>
        <v>0</v>
      </c>
      <c r="F708" s="653"/>
    </row>
    <row r="709" spans="1:6" ht="18" customHeight="1" x14ac:dyDescent="0.25">
      <c r="A709" s="417">
        <f t="shared" si="12"/>
        <v>175</v>
      </c>
      <c r="B709" s="569" t="s">
        <v>2398</v>
      </c>
      <c r="C709" s="419">
        <f>'SAN '!C187</f>
        <v>3421000</v>
      </c>
      <c r="D709" s="419">
        <f>'SAN '!D187</f>
        <v>3421000</v>
      </c>
      <c r="E709" s="419">
        <f>'SAN '!E187</f>
        <v>0</v>
      </c>
      <c r="F709" s="653"/>
    </row>
    <row r="710" spans="1:6" ht="18" customHeight="1" x14ac:dyDescent="0.25">
      <c r="A710" s="417">
        <f t="shared" si="12"/>
        <v>176</v>
      </c>
      <c r="B710" s="569" t="s">
        <v>5540</v>
      </c>
      <c r="C710" s="419">
        <f>'SAN '!C188</f>
        <v>2609000</v>
      </c>
      <c r="D710" s="419">
        <f>'SAN '!D188</f>
        <v>0</v>
      </c>
      <c r="E710" s="419">
        <f>'SAN '!E188</f>
        <v>0</v>
      </c>
      <c r="F710" s="653"/>
    </row>
    <row r="711" spans="1:6" ht="18" customHeight="1" x14ac:dyDescent="0.25">
      <c r="A711" s="417">
        <f t="shared" si="12"/>
        <v>177</v>
      </c>
      <c r="B711" s="569" t="s">
        <v>2402</v>
      </c>
      <c r="C711" s="419">
        <f>'SAN '!C189</f>
        <v>5229000</v>
      </c>
      <c r="D711" s="419">
        <f>'SAN '!D189</f>
        <v>5229000</v>
      </c>
      <c r="E711" s="419">
        <f>'SAN '!E189</f>
        <v>0</v>
      </c>
      <c r="F711" s="653"/>
    </row>
    <row r="712" spans="1:6" ht="39" customHeight="1" x14ac:dyDescent="0.25">
      <c r="A712" s="417">
        <f t="shared" si="12"/>
        <v>178</v>
      </c>
      <c r="B712" s="553" t="s">
        <v>2404</v>
      </c>
      <c r="C712" s="419">
        <f>'SAN '!C190</f>
        <v>5229000</v>
      </c>
      <c r="D712" s="419">
        <f>'SAN '!D190</f>
        <v>5229000</v>
      </c>
      <c r="E712" s="419">
        <f>'SAN '!E190</f>
        <v>0</v>
      </c>
      <c r="F712" s="653"/>
    </row>
    <row r="713" spans="1:6" ht="18" customHeight="1" x14ac:dyDescent="0.25">
      <c r="A713" s="417">
        <f t="shared" si="12"/>
        <v>179</v>
      </c>
      <c r="B713" s="569" t="s">
        <v>2406</v>
      </c>
      <c r="C713" s="419">
        <f>'SAN '!C191</f>
        <v>5229000</v>
      </c>
      <c r="D713" s="419">
        <f>'SAN '!D191</f>
        <v>5229000</v>
      </c>
      <c r="E713" s="419">
        <f>'SAN '!E191</f>
        <v>0</v>
      </c>
      <c r="F713" s="653"/>
    </row>
    <row r="714" spans="1:6" ht="18.75" customHeight="1" x14ac:dyDescent="0.25">
      <c r="A714" s="417">
        <f t="shared" si="12"/>
        <v>180</v>
      </c>
      <c r="B714" s="569" t="s">
        <v>5017</v>
      </c>
      <c r="C714" s="419">
        <f>'SAN '!C192</f>
        <v>4127499</v>
      </c>
      <c r="D714" s="419">
        <f>'SAN '!D192</f>
        <v>0</v>
      </c>
      <c r="E714" s="419">
        <f>'SAN '!E192</f>
        <v>0</v>
      </c>
      <c r="F714" s="653"/>
    </row>
    <row r="715" spans="1:6" ht="18" customHeight="1" x14ac:dyDescent="0.25">
      <c r="A715" s="417">
        <f t="shared" si="12"/>
        <v>181</v>
      </c>
      <c r="B715" s="569" t="s">
        <v>4664</v>
      </c>
      <c r="C715" s="419">
        <f>'SAN '!C193</f>
        <v>5229000</v>
      </c>
      <c r="D715" s="419">
        <f>'SAN '!D193</f>
        <v>5229000</v>
      </c>
      <c r="E715" s="419">
        <f>'SAN '!E193</f>
        <v>0</v>
      </c>
      <c r="F715" s="653"/>
    </row>
    <row r="716" spans="1:6" ht="18" customHeight="1" x14ac:dyDescent="0.25">
      <c r="A716" s="417">
        <f t="shared" si="12"/>
        <v>182</v>
      </c>
      <c r="B716" s="569" t="s">
        <v>2408</v>
      </c>
      <c r="C716" s="419">
        <f>'SAN '!C194</f>
        <v>5229000</v>
      </c>
      <c r="D716" s="419">
        <f>'SAN '!D194</f>
        <v>5229000</v>
      </c>
      <c r="E716" s="419">
        <f>'SAN '!E194</f>
        <v>0</v>
      </c>
      <c r="F716" s="653"/>
    </row>
    <row r="717" spans="1:6" ht="39" customHeight="1" x14ac:dyDescent="0.25">
      <c r="A717" s="417">
        <f t="shared" si="12"/>
        <v>183</v>
      </c>
      <c r="B717" s="553" t="s">
        <v>2410</v>
      </c>
      <c r="C717" s="419">
        <f>'SAN '!C195</f>
        <v>5163000</v>
      </c>
      <c r="D717" s="419">
        <f>'SAN '!D195</f>
        <v>5163000</v>
      </c>
      <c r="E717" s="419">
        <f>'SAN '!E195</f>
        <v>0</v>
      </c>
      <c r="F717" s="653"/>
    </row>
    <row r="718" spans="1:6" ht="18" customHeight="1" x14ac:dyDescent="0.25">
      <c r="A718" s="417">
        <f t="shared" si="12"/>
        <v>184</v>
      </c>
      <c r="B718" s="569" t="s">
        <v>2414</v>
      </c>
      <c r="C718" s="419">
        <f>'SAN '!C196</f>
        <v>4170000</v>
      </c>
      <c r="D718" s="419">
        <f>'SAN '!D196</f>
        <v>4170000</v>
      </c>
      <c r="E718" s="419">
        <f>'SAN '!E196</f>
        <v>0</v>
      </c>
      <c r="F718" s="653"/>
    </row>
    <row r="719" spans="1:6" ht="18" customHeight="1" x14ac:dyDescent="0.25">
      <c r="A719" s="417">
        <f t="shared" si="12"/>
        <v>185</v>
      </c>
      <c r="B719" s="569" t="s">
        <v>5591</v>
      </c>
      <c r="C719" s="419">
        <f>'SAN '!C197</f>
        <v>3396000</v>
      </c>
      <c r="D719" s="419">
        <f>'SAN '!D197</f>
        <v>0</v>
      </c>
      <c r="E719" s="419">
        <f>'SAN '!E197</f>
        <v>0</v>
      </c>
      <c r="F719" s="653"/>
    </row>
    <row r="720" spans="1:6" ht="18" customHeight="1" x14ac:dyDescent="0.25">
      <c r="A720" s="417">
        <f t="shared" si="12"/>
        <v>186</v>
      </c>
      <c r="B720" s="463" t="s">
        <v>2418</v>
      </c>
      <c r="C720" s="419">
        <f>'SAN '!C198</f>
        <v>3839000</v>
      </c>
      <c r="D720" s="419">
        <f>'SAN '!D198</f>
        <v>3839000</v>
      </c>
      <c r="E720" s="419">
        <f>'SAN '!E198</f>
        <v>0</v>
      </c>
      <c r="F720" s="653"/>
    </row>
    <row r="721" spans="1:6" ht="18" customHeight="1" x14ac:dyDescent="0.25">
      <c r="A721" s="417">
        <f t="shared" si="12"/>
        <v>187</v>
      </c>
      <c r="B721" s="569" t="s">
        <v>5592</v>
      </c>
      <c r="C721" s="419">
        <f>'SAN '!C199</f>
        <v>3230000</v>
      </c>
      <c r="D721" s="419">
        <f>'SAN '!D199</f>
        <v>0</v>
      </c>
      <c r="E721" s="419">
        <f>'SAN '!E199</f>
        <v>0</v>
      </c>
      <c r="F721" s="653"/>
    </row>
    <row r="722" spans="1:6" ht="18" customHeight="1" x14ac:dyDescent="0.25">
      <c r="A722" s="417">
        <f t="shared" si="12"/>
        <v>188</v>
      </c>
      <c r="B722" s="569" t="s">
        <v>2422</v>
      </c>
      <c r="C722" s="419">
        <f>'SAN '!C200</f>
        <v>2759000</v>
      </c>
      <c r="D722" s="419">
        <f>'SAN '!D200</f>
        <v>2759000</v>
      </c>
      <c r="E722" s="419">
        <f>'SAN '!E200</f>
        <v>0</v>
      </c>
      <c r="F722" s="653"/>
    </row>
    <row r="723" spans="1:6" ht="39" customHeight="1" x14ac:dyDescent="0.25">
      <c r="A723" s="417">
        <f t="shared" si="12"/>
        <v>189</v>
      </c>
      <c r="B723" s="553" t="s">
        <v>5588</v>
      </c>
      <c r="C723" s="419">
        <f>'SAN '!C201</f>
        <v>2039000</v>
      </c>
      <c r="D723" s="419">
        <f>'SAN '!D201</f>
        <v>0</v>
      </c>
      <c r="E723" s="419">
        <f>'SAN '!E201</f>
        <v>0</v>
      </c>
      <c r="F723" s="653"/>
    </row>
    <row r="724" spans="1:6" ht="18" customHeight="1" x14ac:dyDescent="0.25">
      <c r="A724" s="417">
        <f t="shared" si="12"/>
        <v>190</v>
      </c>
      <c r="B724" s="569" t="s">
        <v>2426</v>
      </c>
      <c r="C724" s="419">
        <f>'SAN '!C202</f>
        <v>2719000</v>
      </c>
      <c r="D724" s="419">
        <f>'SAN '!D202</f>
        <v>2719000</v>
      </c>
      <c r="E724" s="419">
        <f>'SAN '!E202</f>
        <v>0</v>
      </c>
      <c r="F724" s="653"/>
    </row>
    <row r="725" spans="1:6" ht="18" customHeight="1" x14ac:dyDescent="0.25">
      <c r="A725" s="417">
        <f t="shared" si="12"/>
        <v>191</v>
      </c>
      <c r="B725" s="569" t="s">
        <v>5589</v>
      </c>
      <c r="C725" s="419">
        <f>'SAN '!C203</f>
        <v>2003000</v>
      </c>
      <c r="D725" s="419">
        <f>'SAN '!D203</f>
        <v>0</v>
      </c>
      <c r="E725" s="419">
        <f>'SAN '!E203</f>
        <v>0</v>
      </c>
      <c r="F725" s="653"/>
    </row>
    <row r="726" spans="1:6" ht="18" customHeight="1" x14ac:dyDescent="0.25">
      <c r="A726" s="417">
        <f t="shared" si="12"/>
        <v>192</v>
      </c>
      <c r="B726" s="569" t="s">
        <v>2430</v>
      </c>
      <c r="C726" s="419">
        <f>'SAN '!C204</f>
        <v>2828000</v>
      </c>
      <c r="D726" s="419">
        <f>'SAN '!D204</f>
        <v>2828000</v>
      </c>
      <c r="E726" s="419">
        <f>'SAN '!E204</f>
        <v>0</v>
      </c>
      <c r="F726" s="653"/>
    </row>
    <row r="727" spans="1:6" ht="18" customHeight="1" x14ac:dyDescent="0.25">
      <c r="A727" s="417">
        <f t="shared" si="12"/>
        <v>193</v>
      </c>
      <c r="B727" s="569" t="s">
        <v>5590</v>
      </c>
      <c r="C727" s="419">
        <f>'SAN '!C205</f>
        <v>2088000</v>
      </c>
      <c r="D727" s="419">
        <f>'SAN '!D205</f>
        <v>0</v>
      </c>
      <c r="E727" s="419">
        <f>'SAN '!E205</f>
        <v>0</v>
      </c>
      <c r="F727" s="653"/>
    </row>
    <row r="728" spans="1:6" ht="18" customHeight="1" x14ac:dyDescent="0.25">
      <c r="A728" s="417">
        <f t="shared" si="12"/>
        <v>194</v>
      </c>
      <c r="B728" s="569" t="s">
        <v>2434</v>
      </c>
      <c r="C728" s="419">
        <f>'SAN '!C206</f>
        <v>2776000</v>
      </c>
      <c r="D728" s="419">
        <f>'SAN '!D206</f>
        <v>2776000</v>
      </c>
      <c r="E728" s="419">
        <f>'SAN '!E206</f>
        <v>0</v>
      </c>
      <c r="F728" s="653"/>
    </row>
    <row r="729" spans="1:6" ht="39" customHeight="1" x14ac:dyDescent="0.25">
      <c r="A729" s="417">
        <f t="shared" si="12"/>
        <v>195</v>
      </c>
      <c r="B729" s="553" t="s">
        <v>5528</v>
      </c>
      <c r="C729" s="419">
        <f>'SAN '!C207</f>
        <v>2235000</v>
      </c>
      <c r="D729" s="419">
        <f>'SAN '!D207</f>
        <v>0</v>
      </c>
      <c r="E729" s="419">
        <f>'SAN '!E207</f>
        <v>0</v>
      </c>
      <c r="F729" s="653"/>
    </row>
    <row r="730" spans="1:6" ht="18" customHeight="1" x14ac:dyDescent="0.25">
      <c r="A730" s="417">
        <f t="shared" si="12"/>
        <v>196</v>
      </c>
      <c r="B730" s="569" t="s">
        <v>2438</v>
      </c>
      <c r="C730" s="419">
        <f>'SAN '!C208</f>
        <v>3868000</v>
      </c>
      <c r="D730" s="419">
        <f>'SAN '!D208</f>
        <v>3868000</v>
      </c>
      <c r="E730" s="419">
        <f>'SAN '!E208</f>
        <v>0</v>
      </c>
      <c r="F730" s="653"/>
    </row>
    <row r="731" spans="1:6" ht="18" customHeight="1" x14ac:dyDescent="0.25">
      <c r="A731" s="417">
        <f t="shared" si="12"/>
        <v>197</v>
      </c>
      <c r="B731" s="569" t="s">
        <v>5529</v>
      </c>
      <c r="C731" s="419">
        <f>'SAN '!C209</f>
        <v>3183000</v>
      </c>
      <c r="D731" s="419">
        <f>'SAN '!D209</f>
        <v>0</v>
      </c>
      <c r="E731" s="419">
        <f>'SAN '!E209</f>
        <v>0</v>
      </c>
      <c r="F731" s="653"/>
    </row>
    <row r="732" spans="1:6" ht="39" customHeight="1" x14ac:dyDescent="0.25">
      <c r="A732" s="417">
        <f t="shared" si="12"/>
        <v>198</v>
      </c>
      <c r="B732" s="553" t="s">
        <v>2442</v>
      </c>
      <c r="C732" s="419">
        <f>'SAN '!C210</f>
        <v>4267000</v>
      </c>
      <c r="D732" s="419">
        <f>'SAN '!D210</f>
        <v>4267000</v>
      </c>
      <c r="E732" s="419">
        <f>'SAN '!E210</f>
        <v>0</v>
      </c>
      <c r="F732" s="653"/>
    </row>
    <row r="733" spans="1:6" ht="39" customHeight="1" x14ac:dyDescent="0.25">
      <c r="A733" s="417">
        <f t="shared" si="12"/>
        <v>199</v>
      </c>
      <c r="B733" s="553" t="s">
        <v>5530</v>
      </c>
      <c r="C733" s="419">
        <f>'SAN '!C211</f>
        <v>3493000</v>
      </c>
      <c r="D733" s="419">
        <f>'SAN '!D211</f>
        <v>0</v>
      </c>
      <c r="E733" s="419">
        <f>'SAN '!E211</f>
        <v>0</v>
      </c>
      <c r="F733" s="653"/>
    </row>
    <row r="734" spans="1:6" ht="39" customHeight="1" x14ac:dyDescent="0.25">
      <c r="A734" s="417">
        <f t="shared" si="12"/>
        <v>200</v>
      </c>
      <c r="B734" s="553" t="s">
        <v>2446</v>
      </c>
      <c r="C734" s="419">
        <f>'SAN '!C212</f>
        <v>4267000</v>
      </c>
      <c r="D734" s="419">
        <f>'SAN '!D212</f>
        <v>4267000</v>
      </c>
      <c r="E734" s="419">
        <f>'SAN '!E212</f>
        <v>0</v>
      </c>
      <c r="F734" s="653"/>
    </row>
    <row r="735" spans="1:6" ht="39" customHeight="1" x14ac:dyDescent="0.25">
      <c r="A735" s="417">
        <f t="shared" si="12"/>
        <v>201</v>
      </c>
      <c r="B735" s="553" t="s">
        <v>5531</v>
      </c>
      <c r="C735" s="419">
        <f>'SAN '!C213</f>
        <v>3493000</v>
      </c>
      <c r="D735" s="419">
        <f>'SAN '!D213</f>
        <v>0</v>
      </c>
      <c r="E735" s="419">
        <f>'SAN '!E213</f>
        <v>0</v>
      </c>
      <c r="F735" s="653"/>
    </row>
    <row r="736" spans="1:6" ht="39" customHeight="1" x14ac:dyDescent="0.25">
      <c r="A736" s="417">
        <f t="shared" si="12"/>
        <v>202</v>
      </c>
      <c r="B736" s="553" t="s">
        <v>2448</v>
      </c>
      <c r="C736" s="419">
        <f>'SAN '!C214</f>
        <v>5708000</v>
      </c>
      <c r="D736" s="419">
        <f>'SAN '!D214</f>
        <v>5708000</v>
      </c>
      <c r="E736" s="419">
        <f>'SAN '!E214</f>
        <v>0</v>
      </c>
      <c r="F736" s="653"/>
    </row>
    <row r="737" spans="1:6" ht="18" customHeight="1" x14ac:dyDescent="0.25">
      <c r="A737" s="417">
        <f t="shared" si="12"/>
        <v>203</v>
      </c>
      <c r="B737" s="569" t="s">
        <v>2452</v>
      </c>
      <c r="C737" s="419">
        <f>'SAN '!C215</f>
        <v>5716000</v>
      </c>
      <c r="D737" s="419">
        <f>'SAN '!D215</f>
        <v>5716000</v>
      </c>
      <c r="E737" s="419">
        <f>'SAN '!E215</f>
        <v>0</v>
      </c>
      <c r="F737" s="653"/>
    </row>
    <row r="738" spans="1:6" ht="39" customHeight="1" x14ac:dyDescent="0.25">
      <c r="A738" s="417">
        <f t="shared" si="12"/>
        <v>204</v>
      </c>
      <c r="B738" s="553" t="s">
        <v>5536</v>
      </c>
      <c r="C738" s="419">
        <f>'SAN '!C216</f>
        <v>4881000</v>
      </c>
      <c r="D738" s="419">
        <f>'SAN '!D216</f>
        <v>0</v>
      </c>
      <c r="E738" s="419">
        <f>'SAN '!E216</f>
        <v>0</v>
      </c>
      <c r="F738" s="653"/>
    </row>
    <row r="739" spans="1:6" ht="18" customHeight="1" x14ac:dyDescent="0.25">
      <c r="A739" s="417">
        <f t="shared" si="12"/>
        <v>205</v>
      </c>
      <c r="B739" s="569" t="s">
        <v>2454</v>
      </c>
      <c r="C739" s="419">
        <f>'SAN '!C217</f>
        <v>5716000</v>
      </c>
      <c r="D739" s="419">
        <f>'SAN '!D217</f>
        <v>5716000</v>
      </c>
      <c r="E739" s="419">
        <f>'SAN '!E217</f>
        <v>0</v>
      </c>
      <c r="F739" s="653"/>
    </row>
    <row r="740" spans="1:6" ht="39" customHeight="1" x14ac:dyDescent="0.25">
      <c r="A740" s="417">
        <f t="shared" ref="A740:A757" si="13">A739+1</f>
        <v>206</v>
      </c>
      <c r="B740" s="553" t="s">
        <v>5537</v>
      </c>
      <c r="C740" s="419">
        <f>'SAN '!C218</f>
        <v>4881000</v>
      </c>
      <c r="D740" s="419">
        <f>'SAN '!D218</f>
        <v>0</v>
      </c>
      <c r="E740" s="419">
        <f>'SAN '!E218</f>
        <v>0</v>
      </c>
      <c r="F740" s="653"/>
    </row>
    <row r="741" spans="1:6" ht="18.75" customHeight="1" x14ac:dyDescent="0.25">
      <c r="A741" s="417">
        <f t="shared" si="13"/>
        <v>207</v>
      </c>
      <c r="B741" s="569" t="s">
        <v>2456</v>
      </c>
      <c r="C741" s="419">
        <f>'SAN '!C219</f>
        <v>5716000</v>
      </c>
      <c r="D741" s="419">
        <f>'SAN '!D219</f>
        <v>5716000</v>
      </c>
      <c r="E741" s="419">
        <f>'SAN '!E219</f>
        <v>0</v>
      </c>
      <c r="F741" s="653"/>
    </row>
    <row r="742" spans="1:6" ht="39" customHeight="1" x14ac:dyDescent="0.25">
      <c r="A742" s="417">
        <f t="shared" si="13"/>
        <v>208</v>
      </c>
      <c r="B742" s="553" t="s">
        <v>5538</v>
      </c>
      <c r="C742" s="419">
        <f>'SAN '!C220</f>
        <v>4881000</v>
      </c>
      <c r="D742" s="419">
        <f>'SAN '!D220</f>
        <v>0</v>
      </c>
      <c r="E742" s="419">
        <f>'SAN '!E220</f>
        <v>0</v>
      </c>
      <c r="F742" s="653"/>
    </row>
    <row r="743" spans="1:6" ht="18.75" customHeight="1" x14ac:dyDescent="0.25">
      <c r="A743" s="417">
        <f t="shared" si="13"/>
        <v>209</v>
      </c>
      <c r="B743" s="569" t="s">
        <v>2458</v>
      </c>
      <c r="C743" s="419">
        <f>'SAN '!C221</f>
        <v>5121000</v>
      </c>
      <c r="D743" s="419">
        <f>'SAN '!D221</f>
        <v>5121000</v>
      </c>
      <c r="E743" s="419">
        <f>'SAN '!E221</f>
        <v>0</v>
      </c>
      <c r="F743" s="653"/>
    </row>
    <row r="744" spans="1:6" ht="18" customHeight="1" x14ac:dyDescent="0.25">
      <c r="A744" s="417">
        <f t="shared" si="13"/>
        <v>210</v>
      </c>
      <c r="B744" s="569" t="s">
        <v>2462</v>
      </c>
      <c r="C744" s="419">
        <f>'SAN '!C222</f>
        <v>4906000</v>
      </c>
      <c r="D744" s="419">
        <f>'SAN '!D222</f>
        <v>4906000</v>
      </c>
      <c r="E744" s="419">
        <f>'SAN '!E222</f>
        <v>0</v>
      </c>
      <c r="F744" s="653"/>
    </row>
    <row r="745" spans="1:6" ht="18" customHeight="1" x14ac:dyDescent="0.25">
      <c r="A745" s="417">
        <f t="shared" si="13"/>
        <v>211</v>
      </c>
      <c r="B745" s="569" t="s">
        <v>2466</v>
      </c>
      <c r="C745" s="419">
        <f>'SAN '!C223</f>
        <v>5690000</v>
      </c>
      <c r="D745" s="419">
        <f>'SAN '!D223</f>
        <v>5690000</v>
      </c>
      <c r="E745" s="419">
        <f>'SAN '!E223</f>
        <v>0</v>
      </c>
      <c r="F745" s="653"/>
    </row>
    <row r="746" spans="1:6" ht="18" customHeight="1" x14ac:dyDescent="0.25">
      <c r="A746" s="417">
        <f t="shared" si="13"/>
        <v>212</v>
      </c>
      <c r="B746" s="723" t="s">
        <v>2470</v>
      </c>
      <c r="C746" s="419">
        <f>'SAN '!C224</f>
        <v>5543000</v>
      </c>
      <c r="D746" s="419">
        <f>'SAN '!D224</f>
        <v>5543000</v>
      </c>
      <c r="E746" s="419">
        <f>'SAN '!E224</f>
        <v>0</v>
      </c>
      <c r="F746" s="653"/>
    </row>
    <row r="747" spans="1:6" ht="39" customHeight="1" x14ac:dyDescent="0.25">
      <c r="A747" s="417">
        <f t="shared" si="13"/>
        <v>213</v>
      </c>
      <c r="B747" s="553" t="s">
        <v>2475</v>
      </c>
      <c r="C747" s="419">
        <f>'SAN '!C225</f>
        <v>2693000</v>
      </c>
      <c r="D747" s="419">
        <f>'SAN '!D225</f>
        <v>2693000</v>
      </c>
      <c r="E747" s="419">
        <f>'SAN '!E225</f>
        <v>0</v>
      </c>
      <c r="F747" s="653"/>
    </row>
    <row r="748" spans="1:6" ht="39" customHeight="1" x14ac:dyDescent="0.25">
      <c r="A748" s="417">
        <f t="shared" si="13"/>
        <v>214</v>
      </c>
      <c r="B748" s="553" t="s">
        <v>5541</v>
      </c>
      <c r="C748" s="419">
        <f>'SAN '!C226</f>
        <v>1964000</v>
      </c>
      <c r="D748" s="419">
        <f>'SAN '!D226</f>
        <v>0</v>
      </c>
      <c r="E748" s="419">
        <f>'SAN '!E226</f>
        <v>0</v>
      </c>
      <c r="F748" s="653"/>
    </row>
    <row r="749" spans="1:6" ht="18" customHeight="1" x14ac:dyDescent="0.25">
      <c r="A749" s="417">
        <f t="shared" si="13"/>
        <v>215</v>
      </c>
      <c r="B749" s="553" t="s">
        <v>4996</v>
      </c>
      <c r="C749" s="419">
        <f>'SAN '!C227</f>
        <v>1997000</v>
      </c>
      <c r="D749" s="419">
        <f>'SAN '!D227</f>
        <v>1997000</v>
      </c>
      <c r="E749" s="419">
        <f>'SAN '!E227</f>
        <v>0</v>
      </c>
      <c r="F749" s="653"/>
    </row>
    <row r="750" spans="1:6" ht="18" customHeight="1" x14ac:dyDescent="0.25">
      <c r="A750" s="417">
        <f t="shared" si="13"/>
        <v>216</v>
      </c>
      <c r="B750" s="553" t="s">
        <v>5640</v>
      </c>
      <c r="C750" s="419">
        <f>'SAN '!C228</f>
        <v>1428000</v>
      </c>
      <c r="D750" s="419">
        <f>'SAN '!D228</f>
        <v>0</v>
      </c>
      <c r="E750" s="419">
        <f>'SAN '!E228</f>
        <v>0</v>
      </c>
      <c r="F750" s="653"/>
    </row>
    <row r="751" spans="1:6" ht="18" customHeight="1" x14ac:dyDescent="0.25">
      <c r="A751" s="417">
        <f t="shared" si="13"/>
        <v>217</v>
      </c>
      <c r="B751" s="569" t="s">
        <v>2479</v>
      </c>
      <c r="C751" s="419">
        <f>'SAN '!C229</f>
        <v>2128000</v>
      </c>
      <c r="D751" s="419">
        <f>'SAN '!D229</f>
        <v>2128000</v>
      </c>
      <c r="E751" s="419">
        <f>'SAN '!E229</f>
        <v>0</v>
      </c>
      <c r="F751" s="653"/>
    </row>
    <row r="752" spans="1:6" ht="18" customHeight="1" x14ac:dyDescent="0.25">
      <c r="A752" s="417">
        <f t="shared" si="13"/>
        <v>218</v>
      </c>
      <c r="B752" s="569" t="s">
        <v>5598</v>
      </c>
      <c r="C752" s="419">
        <f>'SAN '!C230</f>
        <v>1577000</v>
      </c>
      <c r="D752" s="419">
        <f>'SAN '!D230</f>
        <v>0</v>
      </c>
      <c r="E752" s="419">
        <f>'SAN '!E230</f>
        <v>0</v>
      </c>
      <c r="F752" s="653"/>
    </row>
    <row r="753" spans="1:6" ht="18" customHeight="1" x14ac:dyDescent="0.25">
      <c r="A753" s="417">
        <f t="shared" si="13"/>
        <v>219</v>
      </c>
      <c r="B753" s="569" t="s">
        <v>5153</v>
      </c>
      <c r="C753" s="419">
        <f>'SAN '!C231</f>
        <v>761000</v>
      </c>
      <c r="D753" s="419">
        <f>'SAN '!D231</f>
        <v>761000</v>
      </c>
      <c r="E753" s="419">
        <f>'SAN '!E231</f>
        <v>0</v>
      </c>
      <c r="F753" s="653"/>
    </row>
    <row r="754" spans="1:6" ht="18" customHeight="1" x14ac:dyDescent="0.25">
      <c r="A754" s="417">
        <f t="shared" si="13"/>
        <v>220</v>
      </c>
      <c r="B754" s="569" t="s">
        <v>2483</v>
      </c>
      <c r="C754" s="419">
        <f>'SAN '!C232</f>
        <v>602000</v>
      </c>
      <c r="D754" s="419">
        <f>'SAN '!D232</f>
        <v>602000</v>
      </c>
      <c r="E754" s="419">
        <f>'SAN '!E232</f>
        <v>0</v>
      </c>
      <c r="F754" s="653"/>
    </row>
    <row r="755" spans="1:6" ht="18" customHeight="1" x14ac:dyDescent="0.25">
      <c r="A755" s="417">
        <f t="shared" si="13"/>
        <v>221</v>
      </c>
      <c r="B755" s="569" t="s">
        <v>2487</v>
      </c>
      <c r="C755" s="419">
        <f>'SAN '!C233</f>
        <v>23700</v>
      </c>
      <c r="D755" s="419">
        <f>'SAN '!D233</f>
        <v>23700</v>
      </c>
      <c r="E755" s="419">
        <f>'SAN '!E233</f>
        <v>0</v>
      </c>
      <c r="F755" s="653"/>
    </row>
    <row r="756" spans="1:6" ht="18" customHeight="1" x14ac:dyDescent="0.25">
      <c r="A756" s="417">
        <f t="shared" si="13"/>
        <v>222</v>
      </c>
      <c r="B756" s="569" t="s">
        <v>2489</v>
      </c>
      <c r="C756" s="419">
        <f>'SAN '!C234</f>
        <v>15500</v>
      </c>
      <c r="D756" s="419">
        <f>'SAN '!D234</f>
        <v>15500</v>
      </c>
      <c r="E756" s="419">
        <f>'SAN '!E234</f>
        <v>20000</v>
      </c>
      <c r="F756" s="653"/>
    </row>
    <row r="757" spans="1:6" ht="39" customHeight="1" x14ac:dyDescent="0.25">
      <c r="A757" s="417">
        <f t="shared" si="13"/>
        <v>223</v>
      </c>
      <c r="B757" s="553" t="s">
        <v>2491</v>
      </c>
      <c r="C757" s="419">
        <f>'SAN '!C235</f>
        <v>0</v>
      </c>
      <c r="D757" s="419">
        <f>'SAN '!D235</f>
        <v>0</v>
      </c>
      <c r="E757" s="419">
        <f>'SAN '!E235</f>
        <v>600000</v>
      </c>
      <c r="F757" s="653"/>
    </row>
    <row r="758" spans="1:6" ht="18" customHeight="1" x14ac:dyDescent="0.25">
      <c r="A758" s="417">
        <f t="shared" ref="A758:A766" si="14">A757+1</f>
        <v>224</v>
      </c>
      <c r="B758" s="569" t="s">
        <v>2492</v>
      </c>
      <c r="C758" s="419">
        <f>'SAN '!C236</f>
        <v>0</v>
      </c>
      <c r="D758" s="419">
        <f>'SAN '!D236</f>
        <v>0</v>
      </c>
      <c r="E758" s="419">
        <f>'SAN '!E236</f>
        <v>150000</v>
      </c>
      <c r="F758" s="653"/>
    </row>
    <row r="759" spans="1:6" ht="18" customHeight="1" x14ac:dyDescent="0.25">
      <c r="A759" s="417">
        <f t="shared" si="14"/>
        <v>225</v>
      </c>
      <c r="B759" s="569" t="s">
        <v>2493</v>
      </c>
      <c r="C759" s="419">
        <f>'SAN '!C237</f>
        <v>0</v>
      </c>
      <c r="D759" s="419">
        <f>'SAN '!D237</f>
        <v>0</v>
      </c>
      <c r="E759" s="419">
        <f>'SAN '!E237</f>
        <v>15000</v>
      </c>
      <c r="F759" s="653"/>
    </row>
    <row r="760" spans="1:6" ht="18" customHeight="1" x14ac:dyDescent="0.25">
      <c r="A760" s="417">
        <f t="shared" si="14"/>
        <v>226</v>
      </c>
      <c r="B760" s="569" t="s">
        <v>5380</v>
      </c>
      <c r="C760" s="419">
        <f>'SAN '!C238</f>
        <v>0</v>
      </c>
      <c r="D760" s="419">
        <f>'SAN '!D238</f>
        <v>0</v>
      </c>
      <c r="E760" s="419">
        <f>'SAN '!E238</f>
        <v>2000000</v>
      </c>
      <c r="F760" s="653"/>
    </row>
    <row r="761" spans="1:6" ht="18" customHeight="1" x14ac:dyDescent="0.25">
      <c r="A761" s="417">
        <f t="shared" si="14"/>
        <v>227</v>
      </c>
      <c r="B761" s="569" t="s">
        <v>4617</v>
      </c>
      <c r="C761" s="419">
        <f>'SAN '!C239</f>
        <v>0</v>
      </c>
      <c r="D761" s="419">
        <f>'SAN '!D239</f>
        <v>0</v>
      </c>
      <c r="E761" s="419">
        <f>'SAN '!E239</f>
        <v>60000</v>
      </c>
      <c r="F761" s="653"/>
    </row>
    <row r="762" spans="1:6" ht="33" x14ac:dyDescent="0.25">
      <c r="A762" s="417">
        <f t="shared" si="14"/>
        <v>228</v>
      </c>
      <c r="B762" s="543" t="s">
        <v>3144</v>
      </c>
      <c r="C762" s="419">
        <f>'SAN '!C240</f>
        <v>4642000</v>
      </c>
      <c r="D762" s="419">
        <f>'SAN '!D240</f>
        <v>4642000</v>
      </c>
      <c r="E762" s="419">
        <f>'SAN '!E240</f>
        <v>0</v>
      </c>
      <c r="F762" s="653"/>
    </row>
    <row r="763" spans="1:6" x14ac:dyDescent="0.25">
      <c r="A763" s="417">
        <f t="shared" si="14"/>
        <v>229</v>
      </c>
      <c r="B763" s="483" t="s">
        <v>5693</v>
      </c>
      <c r="C763" s="419">
        <f>'SAN '!C241</f>
        <v>0</v>
      </c>
      <c r="D763" s="419">
        <f>'SAN '!D241</f>
        <v>0</v>
      </c>
      <c r="E763" s="419">
        <f>'SAN '!E241</f>
        <v>1686000</v>
      </c>
      <c r="F763" s="653"/>
    </row>
    <row r="764" spans="1:6" ht="33" x14ac:dyDescent="0.25">
      <c r="A764" s="417">
        <f t="shared" si="14"/>
        <v>230</v>
      </c>
      <c r="B764" s="731" t="s">
        <v>5694</v>
      </c>
      <c r="C764" s="419">
        <f>'SAN '!C242</f>
        <v>0</v>
      </c>
      <c r="D764" s="419">
        <f>'SAN '!D242</f>
        <v>0</v>
      </c>
      <c r="E764" s="419">
        <f>'SAN '!E242</f>
        <v>2045500</v>
      </c>
      <c r="F764" s="653"/>
    </row>
    <row r="765" spans="1:6" ht="33" x14ac:dyDescent="0.25">
      <c r="A765" s="417">
        <f t="shared" si="14"/>
        <v>231</v>
      </c>
      <c r="B765" s="731" t="s">
        <v>5695</v>
      </c>
      <c r="C765" s="419">
        <f>'SAN '!C243</f>
        <v>0</v>
      </c>
      <c r="D765" s="419">
        <f>'SAN '!D243</f>
        <v>0</v>
      </c>
      <c r="E765" s="419">
        <f>'SAN '!E243</f>
        <v>2367000</v>
      </c>
      <c r="F765" s="653"/>
    </row>
    <row r="766" spans="1:6" ht="33" x14ac:dyDescent="0.25">
      <c r="A766" s="417">
        <f t="shared" si="14"/>
        <v>232</v>
      </c>
      <c r="B766" s="731" t="s">
        <v>5696</v>
      </c>
      <c r="C766" s="419">
        <f>'SAN '!C244</f>
        <v>0</v>
      </c>
      <c r="D766" s="419">
        <f>'SAN '!D244</f>
        <v>0</v>
      </c>
      <c r="E766" s="419">
        <f>'SAN '!E244</f>
        <v>2867000</v>
      </c>
      <c r="F766" s="653"/>
    </row>
    <row r="767" spans="1:6" s="415" customFormat="1" ht="21" customHeight="1" x14ac:dyDescent="0.25">
      <c r="A767" s="1132" t="s">
        <v>4572</v>
      </c>
      <c r="B767" s="1133"/>
      <c r="C767" s="1133"/>
      <c r="D767" s="1133"/>
      <c r="E767" s="1133"/>
      <c r="F767" s="1134"/>
    </row>
    <row r="768" spans="1:6" ht="20.25" customHeight="1" x14ac:dyDescent="0.25">
      <c r="A768" s="410"/>
      <c r="B768" s="470" t="s">
        <v>1098</v>
      </c>
      <c r="C768" s="471"/>
      <c r="D768" s="419"/>
      <c r="E768" s="440"/>
      <c r="F768" s="656"/>
    </row>
    <row r="769" spans="1:6" ht="20.25" customHeight="1" x14ac:dyDescent="0.25">
      <c r="A769" s="417">
        <f>IF(E769&lt;&gt;"",COUNTA($E$769:E769),"")</f>
        <v>1</v>
      </c>
      <c r="B769" s="473" t="s">
        <v>1100</v>
      </c>
      <c r="C769" s="419">
        <f>NHA!C10</f>
        <v>40700</v>
      </c>
      <c r="D769" s="419">
        <f>[1]NHA!D10</f>
        <v>37300</v>
      </c>
      <c r="E769" s="440">
        <f>[1]NHA!E10</f>
        <v>45000</v>
      </c>
      <c r="F769" s="647"/>
    </row>
    <row r="770" spans="1:6" ht="20.25" customHeight="1" x14ac:dyDescent="0.25">
      <c r="A770" s="417">
        <f>A769+1</f>
        <v>2</v>
      </c>
      <c r="B770" s="473" t="s">
        <v>1104</v>
      </c>
      <c r="C770" s="419">
        <f>NHA!C11</f>
        <v>40700</v>
      </c>
      <c r="D770" s="419">
        <f>[1]NHA!D11</f>
        <v>37300</v>
      </c>
      <c r="E770" s="440">
        <f>[1]NHA!E11</f>
        <v>45000</v>
      </c>
      <c r="F770" s="647"/>
    </row>
    <row r="771" spans="1:6" ht="20.25" customHeight="1" x14ac:dyDescent="0.25">
      <c r="A771" s="417">
        <f t="shared" ref="A771:A795" si="15">A770+1</f>
        <v>3</v>
      </c>
      <c r="B771" s="473" t="s">
        <v>1106</v>
      </c>
      <c r="C771" s="419">
        <f>NHA!C12</f>
        <v>218000</v>
      </c>
      <c r="D771" s="419">
        <f>[1]NHA!D12</f>
        <v>207000</v>
      </c>
      <c r="E771" s="440">
        <f>[1]NHA!E12</f>
        <v>300000</v>
      </c>
      <c r="F771" s="647"/>
    </row>
    <row r="772" spans="1:6" ht="20.25" customHeight="1" x14ac:dyDescent="0.25">
      <c r="A772" s="417">
        <f t="shared" si="15"/>
        <v>4</v>
      </c>
      <c r="B772" s="473" t="s">
        <v>1110</v>
      </c>
      <c r="C772" s="419">
        <f>NHA!C13</f>
        <v>218000</v>
      </c>
      <c r="D772" s="419">
        <f>[1]NHA!D13</f>
        <v>207000</v>
      </c>
      <c r="E772" s="440">
        <f>[1]NHA!E13</f>
        <v>220000</v>
      </c>
      <c r="F772" s="647"/>
    </row>
    <row r="773" spans="1:6" ht="20.25" customHeight="1" x14ac:dyDescent="0.25">
      <c r="A773" s="417">
        <f t="shared" si="15"/>
        <v>5</v>
      </c>
      <c r="B773" s="473" t="s">
        <v>1112</v>
      </c>
      <c r="C773" s="419">
        <f>NHA!C14</f>
        <v>218000</v>
      </c>
      <c r="D773" s="419">
        <f>[1]NHA!D14</f>
        <v>207000</v>
      </c>
      <c r="E773" s="440">
        <f>[1]NHA!E14</f>
        <v>220000</v>
      </c>
      <c r="F773" s="647"/>
    </row>
    <row r="774" spans="1:6" ht="20.25" customHeight="1" x14ac:dyDescent="0.25">
      <c r="A774" s="417">
        <f t="shared" si="15"/>
        <v>6</v>
      </c>
      <c r="B774" s="473" t="s">
        <v>1114</v>
      </c>
      <c r="C774" s="419">
        <f>NHA!C15</f>
        <v>105000</v>
      </c>
      <c r="D774" s="419">
        <f>[1]NHA!D15</f>
        <v>102000</v>
      </c>
      <c r="E774" s="440">
        <f>[1]NHA!E15</f>
        <v>110000</v>
      </c>
      <c r="F774" s="647"/>
    </row>
    <row r="775" spans="1:6" ht="20.25" customHeight="1" x14ac:dyDescent="0.25">
      <c r="A775" s="417">
        <f t="shared" si="15"/>
        <v>7</v>
      </c>
      <c r="B775" s="473" t="s">
        <v>1118</v>
      </c>
      <c r="C775" s="419">
        <f>NHA!C16</f>
        <v>362000</v>
      </c>
      <c r="D775" s="419">
        <f>[1]NHA!D16</f>
        <v>342000</v>
      </c>
      <c r="E775" s="440">
        <f>[1]NHA!E16</f>
        <v>355000</v>
      </c>
      <c r="F775" s="647"/>
    </row>
    <row r="776" spans="1:6" ht="20.25" customHeight="1" x14ac:dyDescent="0.25">
      <c r="A776" s="417">
        <f t="shared" si="15"/>
        <v>8</v>
      </c>
      <c r="B776" s="473" t="s">
        <v>1122</v>
      </c>
      <c r="C776" s="419">
        <f>NHA!C17</f>
        <v>362000</v>
      </c>
      <c r="D776" s="419">
        <f>[1]NHA!D17</f>
        <v>342000</v>
      </c>
      <c r="E776" s="440">
        <f>[1]NHA!E17</f>
        <v>355000</v>
      </c>
      <c r="F776" s="647"/>
    </row>
    <row r="777" spans="1:6" ht="20.25" customHeight="1" x14ac:dyDescent="0.25">
      <c r="A777" s="417">
        <f t="shared" si="15"/>
        <v>9</v>
      </c>
      <c r="B777" s="473" t="s">
        <v>1124</v>
      </c>
      <c r="C777" s="419">
        <f>NHA!C18</f>
        <v>362000</v>
      </c>
      <c r="D777" s="419">
        <f>[1]NHA!D18</f>
        <v>342000</v>
      </c>
      <c r="E777" s="440">
        <f>[1]NHA!E18</f>
        <v>600000</v>
      </c>
      <c r="F777" s="647"/>
    </row>
    <row r="778" spans="1:6" ht="20.25" customHeight="1" x14ac:dyDescent="0.25">
      <c r="A778" s="417">
        <f t="shared" si="15"/>
        <v>10</v>
      </c>
      <c r="B778" s="473" t="s">
        <v>1126</v>
      </c>
      <c r="C778" s="419">
        <f>NHA!C19</f>
        <v>362000</v>
      </c>
      <c r="D778" s="419">
        <f>[1]NHA!D19</f>
        <v>342000</v>
      </c>
      <c r="E778" s="440">
        <f>[1]NHA!E19</f>
        <v>600000</v>
      </c>
      <c r="F778" s="647"/>
    </row>
    <row r="779" spans="1:6" ht="20.25" customHeight="1" x14ac:dyDescent="0.25">
      <c r="A779" s="417">
        <f t="shared" si="15"/>
        <v>11</v>
      </c>
      <c r="B779" s="473" t="s">
        <v>1128</v>
      </c>
      <c r="C779" s="419">
        <f>NHA!C20</f>
        <v>348000</v>
      </c>
      <c r="D779" s="419">
        <f>[1]NHA!D20</f>
        <v>337000</v>
      </c>
      <c r="E779" s="440">
        <f>[1]NHA!E20</f>
        <v>350000</v>
      </c>
      <c r="F779" s="647"/>
    </row>
    <row r="780" spans="1:6" ht="20.25" customHeight="1" x14ac:dyDescent="0.25">
      <c r="A780" s="417">
        <f t="shared" si="15"/>
        <v>12</v>
      </c>
      <c r="B780" s="473" t="s">
        <v>1132</v>
      </c>
      <c r="C780" s="419">
        <f>NHA!C21</f>
        <v>166000</v>
      </c>
      <c r="D780" s="419">
        <f>[1]NHA!D21</f>
        <v>158000</v>
      </c>
      <c r="E780" s="440">
        <f>[1]NHA!E21</f>
        <v>170000</v>
      </c>
      <c r="F780" s="647"/>
    </row>
    <row r="781" spans="1:6" ht="20.25" customHeight="1" x14ac:dyDescent="0.25">
      <c r="A781" s="417">
        <f t="shared" si="15"/>
        <v>13</v>
      </c>
      <c r="B781" s="473" t="s">
        <v>1136</v>
      </c>
      <c r="C781" s="419">
        <f>NHA!C22</f>
        <v>200000</v>
      </c>
      <c r="D781" s="419">
        <f>[1]NHA!D22</f>
        <v>190000</v>
      </c>
      <c r="E781" s="440">
        <f>[1]NHA!E22</f>
        <v>200000</v>
      </c>
      <c r="F781" s="647"/>
    </row>
    <row r="782" spans="1:6" ht="20.25" customHeight="1" x14ac:dyDescent="0.25">
      <c r="A782" s="417">
        <f t="shared" si="15"/>
        <v>14</v>
      </c>
      <c r="B782" s="473" t="s">
        <v>1140</v>
      </c>
      <c r="C782" s="419">
        <f>NHA!C23</f>
        <v>143000</v>
      </c>
      <c r="D782" s="419">
        <f>[1]NHA!D23</f>
        <v>134000</v>
      </c>
      <c r="E782" s="440">
        <f>[1]NHA!E23</f>
        <v>200000</v>
      </c>
      <c r="F782" s="647"/>
    </row>
    <row r="783" spans="1:6" ht="20.25" customHeight="1" x14ac:dyDescent="0.25">
      <c r="A783" s="417">
        <f t="shared" si="15"/>
        <v>15</v>
      </c>
      <c r="B783" s="473" t="s">
        <v>1144</v>
      </c>
      <c r="C783" s="419">
        <f>NHA!C24</f>
        <v>82700</v>
      </c>
      <c r="D783" s="419">
        <f>[1]NHA!D24</f>
        <v>77000</v>
      </c>
      <c r="E783" s="440">
        <f>[1]NHA!E24</f>
        <v>85000</v>
      </c>
      <c r="F783" s="647"/>
    </row>
    <row r="784" spans="1:6" ht="20.25" customHeight="1" x14ac:dyDescent="0.25">
      <c r="A784" s="417">
        <f t="shared" si="15"/>
        <v>16</v>
      </c>
      <c r="B784" s="473" t="s">
        <v>1148</v>
      </c>
      <c r="C784" s="419">
        <f>NHA!C25</f>
        <v>79700</v>
      </c>
      <c r="D784" s="419">
        <f>[1]NHA!D25</f>
        <v>74000</v>
      </c>
      <c r="E784" s="440">
        <f>[1]NHA!E25</f>
        <v>85000</v>
      </c>
      <c r="F784" s="647"/>
    </row>
    <row r="785" spans="1:6" ht="20.25" customHeight="1" x14ac:dyDescent="0.25">
      <c r="A785" s="417">
        <f t="shared" si="15"/>
        <v>17</v>
      </c>
      <c r="B785" s="473" t="s">
        <v>1152</v>
      </c>
      <c r="C785" s="419">
        <f>NHA!C26</f>
        <v>0</v>
      </c>
      <c r="D785" s="419">
        <f>[1]NHA!D26</f>
        <v>129000</v>
      </c>
      <c r="E785" s="440">
        <f>[1]NHA!E26</f>
        <v>140000</v>
      </c>
      <c r="F785" s="647"/>
    </row>
    <row r="786" spans="1:6" ht="20.25" customHeight="1" x14ac:dyDescent="0.25">
      <c r="A786" s="417">
        <f t="shared" si="15"/>
        <v>18</v>
      </c>
      <c r="B786" s="473" t="s">
        <v>1154</v>
      </c>
      <c r="C786" s="419">
        <f>NHA!C27</f>
        <v>105000</v>
      </c>
      <c r="D786" s="419">
        <f>[1]NHA!D27</f>
        <v>103000</v>
      </c>
      <c r="E786" s="440">
        <f>[1]NHA!E27</f>
        <v>115000</v>
      </c>
      <c r="F786" s="647"/>
    </row>
    <row r="787" spans="1:6" ht="20.25" customHeight="1" x14ac:dyDescent="0.25">
      <c r="A787" s="417">
        <f t="shared" si="15"/>
        <v>19</v>
      </c>
      <c r="B787" s="473" t="s">
        <v>1158</v>
      </c>
      <c r="C787" s="419">
        <f>NHA!C28</f>
        <v>559000</v>
      </c>
      <c r="D787" s="419">
        <f>[1]NHA!D28</f>
        <v>535000</v>
      </c>
      <c r="E787" s="440">
        <f>[1]NHA!E28</f>
        <v>550000</v>
      </c>
      <c r="F787" s="647"/>
    </row>
    <row r="788" spans="1:6" ht="20.25" customHeight="1" x14ac:dyDescent="0.25">
      <c r="A788" s="417">
        <f t="shared" si="15"/>
        <v>20</v>
      </c>
      <c r="B788" s="473" t="s">
        <v>1162</v>
      </c>
      <c r="C788" s="419">
        <f>NHA!C29</f>
        <v>0</v>
      </c>
      <c r="D788" s="419">
        <f>[1]NHA!D29</f>
        <v>750000</v>
      </c>
      <c r="E788" s="440">
        <f>[1]NHA!E29</f>
        <v>800000</v>
      </c>
      <c r="F788" s="647"/>
    </row>
    <row r="789" spans="1:6" ht="35.25" customHeight="1" x14ac:dyDescent="0.25">
      <c r="A789" s="417">
        <f t="shared" si="15"/>
        <v>21</v>
      </c>
      <c r="B789" s="388" t="s">
        <v>5241</v>
      </c>
      <c r="C789" s="419">
        <f>NHA!C30</f>
        <v>184000</v>
      </c>
      <c r="D789" s="419">
        <f>[1]NHA!D30</f>
        <v>178000</v>
      </c>
      <c r="E789" s="440">
        <f>[1]NHA!E30</f>
        <v>190000</v>
      </c>
      <c r="F789" s="647"/>
    </row>
    <row r="790" spans="1:6" ht="33" x14ac:dyDescent="0.25">
      <c r="A790" s="417">
        <f t="shared" si="15"/>
        <v>22</v>
      </c>
      <c r="B790" s="388" t="s">
        <v>5242</v>
      </c>
      <c r="C790" s="419">
        <f>NHA!C31</f>
        <v>248000</v>
      </c>
      <c r="D790" s="419">
        <f>[1]NHA!D31</f>
        <v>237000</v>
      </c>
      <c r="E790" s="440">
        <f>[1]NHA!E31</f>
        <v>250000</v>
      </c>
      <c r="F790" s="647"/>
    </row>
    <row r="791" spans="1:6" ht="35.25" customHeight="1" x14ac:dyDescent="0.25">
      <c r="A791" s="417">
        <f t="shared" si="15"/>
        <v>23</v>
      </c>
      <c r="B791" s="388" t="s">
        <v>5244</v>
      </c>
      <c r="C791" s="419">
        <f>NHA!C32</f>
        <v>268000</v>
      </c>
      <c r="D791" s="419">
        <f>[1]NHA!D32</f>
        <v>257000</v>
      </c>
      <c r="E791" s="440">
        <f>[1]NHA!E32</f>
        <v>270000</v>
      </c>
      <c r="F791" s="647"/>
    </row>
    <row r="792" spans="1:6" ht="33" x14ac:dyDescent="0.25">
      <c r="A792" s="417">
        <f t="shared" si="15"/>
        <v>24</v>
      </c>
      <c r="B792" s="388" t="s">
        <v>5246</v>
      </c>
      <c r="C792" s="419">
        <f>NHA!C33</f>
        <v>323000</v>
      </c>
      <c r="D792" s="419">
        <f>[1]NHA!D33</f>
        <v>305000</v>
      </c>
      <c r="E792" s="440">
        <f>[1]NHA!E33</f>
        <v>320000</v>
      </c>
      <c r="F792" s="647"/>
    </row>
    <row r="793" spans="1:6" ht="20.25" customHeight="1" x14ac:dyDescent="0.25">
      <c r="A793" s="417">
        <f t="shared" si="15"/>
        <v>25</v>
      </c>
      <c r="B793" s="473" t="s">
        <v>1163</v>
      </c>
      <c r="C793" s="419"/>
      <c r="D793" s="419">
        <f>[1]NHA!D34</f>
        <v>300000</v>
      </c>
      <c r="E793" s="440">
        <f>[1]NHA!E34</f>
        <v>400000</v>
      </c>
      <c r="F793" s="647"/>
    </row>
    <row r="794" spans="1:6" ht="20.25" customHeight="1" x14ac:dyDescent="0.25">
      <c r="A794" s="417">
        <f t="shared" si="15"/>
        <v>26</v>
      </c>
      <c r="B794" s="473" t="s">
        <v>745</v>
      </c>
      <c r="C794" s="419">
        <f>NHA!C35</f>
        <v>35600</v>
      </c>
      <c r="D794" s="419">
        <f>[1]NHA!D35</f>
        <v>32900</v>
      </c>
      <c r="E794" s="440">
        <f>[1]NHA!E35</f>
        <v>40000</v>
      </c>
      <c r="F794" s="647"/>
    </row>
    <row r="795" spans="1:6" ht="20.25" customHeight="1" x14ac:dyDescent="0.25">
      <c r="A795" s="417">
        <f t="shared" si="15"/>
        <v>27</v>
      </c>
      <c r="B795" s="473" t="s">
        <v>1167</v>
      </c>
      <c r="C795" s="419">
        <f>NHA!C36</f>
        <v>0</v>
      </c>
      <c r="D795" s="419">
        <f>[1]NHA!D36</f>
        <v>110000</v>
      </c>
      <c r="E795" s="440">
        <f>[1]NHA!E36</f>
        <v>120000</v>
      </c>
      <c r="F795" s="647"/>
    </row>
    <row r="796" spans="1:6" ht="20.25" customHeight="1" x14ac:dyDescent="0.25">
      <c r="A796" s="417"/>
      <c r="B796" s="474" t="s">
        <v>1169</v>
      </c>
      <c r="C796" s="419"/>
      <c r="D796" s="419"/>
      <c r="E796" s="440"/>
      <c r="F796" s="647"/>
    </row>
    <row r="797" spans="1:6" ht="34.5" customHeight="1" x14ac:dyDescent="0.25">
      <c r="A797" s="417">
        <f>A795+1</f>
        <v>28</v>
      </c>
      <c r="B797" s="472" t="s">
        <v>1172</v>
      </c>
      <c r="C797" s="419">
        <f>NHA!C38</f>
        <v>102000</v>
      </c>
      <c r="D797" s="419">
        <f>NHA!D38</f>
        <v>102000</v>
      </c>
      <c r="E797" s="419">
        <f>NHA!E38</f>
        <v>313000</v>
      </c>
      <c r="F797" s="419"/>
    </row>
    <row r="798" spans="1:6" ht="20.25" customHeight="1" x14ac:dyDescent="0.25">
      <c r="A798" s="417">
        <f t="shared" ref="A798:A827" si="16">A797+1</f>
        <v>29</v>
      </c>
      <c r="B798" s="473" t="s">
        <v>1174</v>
      </c>
      <c r="C798" s="419">
        <f>NHA!C39</f>
        <v>259000</v>
      </c>
      <c r="D798" s="419">
        <f>NHA!D39</f>
        <v>259000</v>
      </c>
      <c r="E798" s="419">
        <f>NHA!E39</f>
        <v>500000</v>
      </c>
      <c r="F798" s="647"/>
    </row>
    <row r="799" spans="1:6" ht="20.25" customHeight="1" x14ac:dyDescent="0.25">
      <c r="A799" s="417">
        <f t="shared" si="16"/>
        <v>30</v>
      </c>
      <c r="B799" s="473" t="s">
        <v>1177</v>
      </c>
      <c r="C799" s="419">
        <f>NHA!C40</f>
        <v>259000</v>
      </c>
      <c r="D799" s="419">
        <f>NHA!D40</f>
        <v>259000</v>
      </c>
      <c r="E799" s="419">
        <f>NHA!E40</f>
        <v>500000</v>
      </c>
      <c r="F799" s="647"/>
    </row>
    <row r="800" spans="1:6" ht="20.25" customHeight="1" x14ac:dyDescent="0.25">
      <c r="A800" s="417">
        <f t="shared" si="16"/>
        <v>31</v>
      </c>
      <c r="B800" s="472" t="s">
        <v>1179</v>
      </c>
      <c r="C800" s="419">
        <f>NHA!C41</f>
        <v>259000</v>
      </c>
      <c r="D800" s="419">
        <f>NHA!D41</f>
        <v>259000</v>
      </c>
      <c r="E800" s="419">
        <f>NHA!E41</f>
        <v>700000</v>
      </c>
      <c r="F800" s="647"/>
    </row>
    <row r="801" spans="1:6" ht="37.5" customHeight="1" x14ac:dyDescent="0.25">
      <c r="A801" s="417">
        <f t="shared" si="16"/>
        <v>32</v>
      </c>
      <c r="B801" s="472" t="s">
        <v>1181</v>
      </c>
      <c r="C801" s="419">
        <f>NHA!C42</f>
        <v>0</v>
      </c>
      <c r="D801" s="419">
        <f>NHA!D42</f>
        <v>557000</v>
      </c>
      <c r="E801" s="419">
        <f>NHA!E42</f>
        <v>650000</v>
      </c>
      <c r="F801" s="647"/>
    </row>
    <row r="802" spans="1:6" ht="37.5" customHeight="1" x14ac:dyDescent="0.25">
      <c r="A802" s="417">
        <f t="shared" si="16"/>
        <v>33</v>
      </c>
      <c r="B802" s="349" t="s">
        <v>1183</v>
      </c>
      <c r="C802" s="419">
        <f>NHA!C43</f>
        <v>348000</v>
      </c>
      <c r="D802" s="419">
        <f>NHA!D43</f>
        <v>348000</v>
      </c>
      <c r="E802" s="419">
        <f>NHA!E43</f>
        <v>500000</v>
      </c>
      <c r="F802" s="647"/>
    </row>
    <row r="803" spans="1:6" ht="20.25" customHeight="1" x14ac:dyDescent="0.25">
      <c r="A803" s="417">
        <f t="shared" si="16"/>
        <v>34</v>
      </c>
      <c r="B803" s="473" t="s">
        <v>1184</v>
      </c>
      <c r="C803" s="419">
        <f>NHA!C44</f>
        <v>434000</v>
      </c>
      <c r="D803" s="419">
        <f>NHA!D44</f>
        <v>434000</v>
      </c>
      <c r="E803" s="419">
        <f>NHA!E44</f>
        <v>1500000</v>
      </c>
      <c r="F803" s="647"/>
    </row>
    <row r="804" spans="1:6" ht="36.75" customHeight="1" x14ac:dyDescent="0.25">
      <c r="A804" s="417">
        <f t="shared" si="16"/>
        <v>35</v>
      </c>
      <c r="B804" s="472" t="s">
        <v>1188</v>
      </c>
      <c r="C804" s="419">
        <f>NHA!C45</f>
        <v>434000</v>
      </c>
      <c r="D804" s="419">
        <f>NHA!D45</f>
        <v>434000</v>
      </c>
      <c r="E804" s="419">
        <f>NHA!E45</f>
        <v>1500000</v>
      </c>
      <c r="F804" s="647"/>
    </row>
    <row r="805" spans="1:6" ht="36.75" customHeight="1" x14ac:dyDescent="0.25">
      <c r="A805" s="417">
        <f t="shared" si="16"/>
        <v>36</v>
      </c>
      <c r="B805" s="472" t="s">
        <v>1192</v>
      </c>
      <c r="C805" s="419">
        <f>NHA!C46</f>
        <v>589000</v>
      </c>
      <c r="D805" s="419">
        <f>NHA!D46</f>
        <v>589000</v>
      </c>
      <c r="E805" s="419">
        <f>NHA!E46</f>
        <v>1600000</v>
      </c>
      <c r="F805" s="647"/>
    </row>
    <row r="806" spans="1:6" ht="36.75" customHeight="1" x14ac:dyDescent="0.25">
      <c r="A806" s="417">
        <f t="shared" si="16"/>
        <v>37</v>
      </c>
      <c r="B806" s="472" t="s">
        <v>1194</v>
      </c>
      <c r="C806" s="419">
        <f>NHA!C47</f>
        <v>589000</v>
      </c>
      <c r="D806" s="419">
        <f>NHA!D47</f>
        <v>589000</v>
      </c>
      <c r="E806" s="419">
        <f>NHA!E47</f>
        <v>1600000</v>
      </c>
      <c r="F806" s="647"/>
    </row>
    <row r="807" spans="1:6" ht="36.75" customHeight="1" x14ac:dyDescent="0.25">
      <c r="A807" s="417">
        <f t="shared" si="16"/>
        <v>38</v>
      </c>
      <c r="B807" s="472" t="s">
        <v>1198</v>
      </c>
      <c r="C807" s="419">
        <f>NHA!C48</f>
        <v>949000</v>
      </c>
      <c r="D807" s="419">
        <f>NHA!D48</f>
        <v>949000</v>
      </c>
      <c r="E807" s="419">
        <f>NHA!E48</f>
        <v>1900000</v>
      </c>
      <c r="F807" s="647"/>
    </row>
    <row r="808" spans="1:6" ht="36.75" customHeight="1" x14ac:dyDescent="0.25">
      <c r="A808" s="417">
        <f t="shared" si="16"/>
        <v>39</v>
      </c>
      <c r="B808" s="472" t="s">
        <v>1200</v>
      </c>
      <c r="C808" s="419">
        <f>NHA!C49</f>
        <v>949000</v>
      </c>
      <c r="D808" s="419">
        <f>NHA!D49</f>
        <v>949000</v>
      </c>
      <c r="E808" s="419">
        <f>NHA!E49</f>
        <v>1900000</v>
      </c>
      <c r="F808" s="647"/>
    </row>
    <row r="809" spans="1:6" ht="50.25" customHeight="1" x14ac:dyDescent="0.25">
      <c r="A809" s="417">
        <f t="shared" si="16"/>
        <v>40</v>
      </c>
      <c r="B809" s="472" t="s">
        <v>1204</v>
      </c>
      <c r="C809" s="419">
        <f>NHA!C50</f>
        <v>819000</v>
      </c>
      <c r="D809" s="419">
        <f>NHA!D50</f>
        <v>819000</v>
      </c>
      <c r="E809" s="419">
        <f>NHA!E50</f>
        <v>1900000</v>
      </c>
      <c r="F809" s="647"/>
    </row>
    <row r="810" spans="1:6" ht="50.25" customHeight="1" x14ac:dyDescent="0.25">
      <c r="A810" s="417">
        <f t="shared" si="16"/>
        <v>41</v>
      </c>
      <c r="B810" s="472" t="s">
        <v>1206</v>
      </c>
      <c r="C810" s="419">
        <f>NHA!C51</f>
        <v>819000</v>
      </c>
      <c r="D810" s="419">
        <f>NHA!D51</f>
        <v>819000</v>
      </c>
      <c r="E810" s="419">
        <f>NHA!E51</f>
        <v>1900000</v>
      </c>
      <c r="F810" s="647"/>
    </row>
    <row r="811" spans="1:6" ht="50.25" customHeight="1" x14ac:dyDescent="0.25">
      <c r="A811" s="417">
        <f t="shared" si="16"/>
        <v>42</v>
      </c>
      <c r="B811" s="472" t="s">
        <v>1210</v>
      </c>
      <c r="C811" s="419">
        <f>NHA!C52</f>
        <v>0</v>
      </c>
      <c r="D811" s="419">
        <f>NHA!D52</f>
        <v>730000</v>
      </c>
      <c r="E811" s="419">
        <f>NHA!E52</f>
        <v>2000000</v>
      </c>
      <c r="F811" s="647"/>
    </row>
    <row r="812" spans="1:6" ht="20.25" customHeight="1" x14ac:dyDescent="0.25">
      <c r="A812" s="417">
        <f t="shared" si="16"/>
        <v>43</v>
      </c>
      <c r="B812" s="473" t="s">
        <v>1212</v>
      </c>
      <c r="C812" s="419">
        <f>NHA!C53</f>
        <v>0</v>
      </c>
      <c r="D812" s="419">
        <f>NHA!D53</f>
        <v>600000</v>
      </c>
      <c r="E812" s="419">
        <f>NHA!E53</f>
        <v>1900000</v>
      </c>
      <c r="F812" s="647"/>
    </row>
    <row r="813" spans="1:6" ht="20.25" customHeight="1" x14ac:dyDescent="0.25">
      <c r="A813" s="417">
        <f t="shared" si="16"/>
        <v>44</v>
      </c>
      <c r="B813" s="473" t="s">
        <v>1213</v>
      </c>
      <c r="C813" s="419">
        <f>NHA!C54</f>
        <v>280000</v>
      </c>
      <c r="D813" s="419">
        <f>NHA!D54</f>
        <v>280000</v>
      </c>
      <c r="E813" s="419">
        <f>NHA!E54</f>
        <v>500000</v>
      </c>
      <c r="F813" s="647"/>
    </row>
    <row r="814" spans="1:6" ht="20.25" customHeight="1" x14ac:dyDescent="0.25">
      <c r="A814" s="417">
        <f t="shared" si="16"/>
        <v>45</v>
      </c>
      <c r="B814" s="473" t="s">
        <v>1214</v>
      </c>
      <c r="C814" s="419">
        <f>NHA!C55</f>
        <v>394000</v>
      </c>
      <c r="D814" s="419">
        <f>NHA!D55</f>
        <v>394000</v>
      </c>
      <c r="E814" s="419">
        <f>NHA!E55</f>
        <v>700000</v>
      </c>
      <c r="F814" s="647"/>
    </row>
    <row r="815" spans="1:6" ht="20.25" customHeight="1" x14ac:dyDescent="0.25">
      <c r="A815" s="417">
        <f t="shared" si="16"/>
        <v>46</v>
      </c>
      <c r="B815" s="473" t="s">
        <v>1218</v>
      </c>
      <c r="C815" s="419">
        <f>NHA!C56</f>
        <v>0</v>
      </c>
      <c r="D815" s="419">
        <f>NHA!D56</f>
        <v>200000</v>
      </c>
      <c r="E815" s="419">
        <f>NHA!E56</f>
        <v>500000</v>
      </c>
      <c r="F815" s="647"/>
    </row>
    <row r="816" spans="1:6" ht="20.25" customHeight="1" x14ac:dyDescent="0.25">
      <c r="A816" s="417">
        <f t="shared" si="16"/>
        <v>47</v>
      </c>
      <c r="B816" s="473" t="s">
        <v>1222</v>
      </c>
      <c r="C816" s="419">
        <f>NHA!C57</f>
        <v>966000</v>
      </c>
      <c r="D816" s="419">
        <f>NHA!D57</f>
        <v>966000</v>
      </c>
      <c r="E816" s="419">
        <f>NHA!E57</f>
        <v>1700000</v>
      </c>
      <c r="F816" s="647"/>
    </row>
    <row r="817" spans="1:6" ht="20.25" customHeight="1" x14ac:dyDescent="0.25">
      <c r="A817" s="417">
        <f t="shared" si="16"/>
        <v>48</v>
      </c>
      <c r="B817" s="473" t="s">
        <v>1223</v>
      </c>
      <c r="C817" s="419">
        <f>NHA!C58</f>
        <v>0</v>
      </c>
      <c r="D817" s="419">
        <f>NHA!D58</f>
        <v>479000</v>
      </c>
      <c r="E817" s="419">
        <f>NHA!E58</f>
        <v>600000</v>
      </c>
      <c r="F817" s="647"/>
    </row>
    <row r="818" spans="1:6" ht="20.25" customHeight="1" x14ac:dyDescent="0.25">
      <c r="A818" s="417">
        <f t="shared" si="16"/>
        <v>49</v>
      </c>
      <c r="B818" s="473" t="s">
        <v>1227</v>
      </c>
      <c r="C818" s="419">
        <f>NHA!C59</f>
        <v>313000</v>
      </c>
      <c r="D818" s="419">
        <f>NHA!D59</f>
        <v>313000</v>
      </c>
      <c r="E818" s="419">
        <f>NHA!E59</f>
        <v>700000</v>
      </c>
      <c r="F818" s="647"/>
    </row>
    <row r="819" spans="1:6" ht="20.25" customHeight="1" x14ac:dyDescent="0.25">
      <c r="A819" s="417">
        <f t="shared" si="16"/>
        <v>50</v>
      </c>
      <c r="B819" s="473" t="s">
        <v>1229</v>
      </c>
      <c r="C819" s="419">
        <f>NHA!C60</f>
        <v>313000</v>
      </c>
      <c r="D819" s="419">
        <f>NHA!D60</f>
        <v>313000</v>
      </c>
      <c r="E819" s="419">
        <f>NHA!E60</f>
        <v>700000</v>
      </c>
      <c r="F819" s="647"/>
    </row>
    <row r="820" spans="1:6" ht="20.25" customHeight="1" x14ac:dyDescent="0.25">
      <c r="A820" s="417">
        <f t="shared" si="16"/>
        <v>51</v>
      </c>
      <c r="B820" s="473" t="s">
        <v>1233</v>
      </c>
      <c r="C820" s="419">
        <f>NHA!C61</f>
        <v>313000</v>
      </c>
      <c r="D820" s="419">
        <f>NHA!D61</f>
        <v>313000</v>
      </c>
      <c r="E820" s="419">
        <f>NHA!E61</f>
        <v>700000</v>
      </c>
      <c r="F820" s="647"/>
    </row>
    <row r="821" spans="1:6" ht="20.25" customHeight="1" x14ac:dyDescent="0.25">
      <c r="A821" s="417">
        <f t="shared" si="16"/>
        <v>52</v>
      </c>
      <c r="B821" s="473" t="s">
        <v>1235</v>
      </c>
      <c r="C821" s="419">
        <f>NHA!C62</f>
        <v>0</v>
      </c>
      <c r="D821" s="419">
        <f>NHA!D62</f>
        <v>868000</v>
      </c>
      <c r="E821" s="419">
        <f>NHA!E62</f>
        <v>1200000</v>
      </c>
      <c r="F821" s="647"/>
    </row>
    <row r="822" spans="1:6" ht="20.25" customHeight="1" x14ac:dyDescent="0.25">
      <c r="A822" s="417">
        <f t="shared" si="16"/>
        <v>53</v>
      </c>
      <c r="B822" s="473" t="s">
        <v>1237</v>
      </c>
      <c r="C822" s="419">
        <f>NHA!C63</f>
        <v>472000</v>
      </c>
      <c r="D822" s="419">
        <f>NHA!D63</f>
        <v>472000</v>
      </c>
      <c r="E822" s="419">
        <f>NHA!E63</f>
        <v>1400000</v>
      </c>
      <c r="F822" s="647"/>
    </row>
    <row r="823" spans="1:6" ht="20.25" customHeight="1" x14ac:dyDescent="0.25">
      <c r="A823" s="417">
        <f t="shared" si="16"/>
        <v>54</v>
      </c>
      <c r="B823" s="473" t="s">
        <v>1238</v>
      </c>
      <c r="C823" s="419">
        <f>NHA!C64</f>
        <v>472000</v>
      </c>
      <c r="D823" s="419">
        <f>NHA!D64</f>
        <v>472000</v>
      </c>
      <c r="E823" s="419">
        <f>NHA!E64</f>
        <v>1400000</v>
      </c>
      <c r="F823" s="647"/>
    </row>
    <row r="824" spans="1:6" ht="20.25" customHeight="1" x14ac:dyDescent="0.25">
      <c r="A824" s="417">
        <f t="shared" si="16"/>
        <v>55</v>
      </c>
      <c r="B824" s="473" t="s">
        <v>1242</v>
      </c>
      <c r="C824" s="419">
        <f>NHA!C65</f>
        <v>0</v>
      </c>
      <c r="D824" s="419">
        <f>NHA!D65</f>
        <v>226000</v>
      </c>
      <c r="E824" s="419">
        <f>NHA!E65</f>
        <v>400000</v>
      </c>
      <c r="F824" s="647"/>
    </row>
    <row r="825" spans="1:6" ht="20.25" customHeight="1" x14ac:dyDescent="0.25">
      <c r="A825" s="417">
        <f t="shared" si="16"/>
        <v>56</v>
      </c>
      <c r="B825" s="473" t="s">
        <v>1244</v>
      </c>
      <c r="C825" s="419">
        <f>NHA!C66</f>
        <v>0</v>
      </c>
      <c r="D825" s="419">
        <f>NHA!D66</f>
        <v>362000</v>
      </c>
      <c r="E825" s="419">
        <f>NHA!E66</f>
        <v>700000</v>
      </c>
      <c r="F825" s="647"/>
    </row>
    <row r="826" spans="1:6" ht="20.25" customHeight="1" x14ac:dyDescent="0.25">
      <c r="A826" s="417">
        <f t="shared" si="16"/>
        <v>57</v>
      </c>
      <c r="B826" s="473" t="s">
        <v>1246</v>
      </c>
      <c r="C826" s="419">
        <f>NHA!C67</f>
        <v>0</v>
      </c>
      <c r="D826" s="419">
        <f>NHA!D67</f>
        <v>224000</v>
      </c>
      <c r="E826" s="419">
        <f>NHA!E67</f>
        <v>450000</v>
      </c>
      <c r="F826" s="647"/>
    </row>
    <row r="827" spans="1:6" ht="20.25" customHeight="1" x14ac:dyDescent="0.25">
      <c r="A827" s="417">
        <f t="shared" si="16"/>
        <v>58</v>
      </c>
      <c r="B827" s="473" t="s">
        <v>1247</v>
      </c>
      <c r="C827" s="419">
        <f>NHA!C68</f>
        <v>0</v>
      </c>
      <c r="D827" s="419">
        <f>NHA!D68</f>
        <v>0</v>
      </c>
      <c r="E827" s="419">
        <f>NHA!E68</f>
        <v>600000</v>
      </c>
      <c r="F827" s="647"/>
    </row>
    <row r="828" spans="1:6" ht="20.25" customHeight="1" x14ac:dyDescent="0.25">
      <c r="A828" s="1159" t="s">
        <v>4607</v>
      </c>
      <c r="B828" s="1160"/>
      <c r="C828" s="419"/>
      <c r="D828" s="419"/>
      <c r="E828" s="440"/>
      <c r="F828" s="647"/>
    </row>
    <row r="829" spans="1:6" ht="20.25" customHeight="1" x14ac:dyDescent="0.25">
      <c r="A829" s="475" t="s">
        <v>470</v>
      </c>
      <c r="B829" s="476" t="s">
        <v>2016</v>
      </c>
      <c r="C829" s="419"/>
      <c r="D829" s="419"/>
      <c r="E829" s="440"/>
      <c r="F829" s="647"/>
    </row>
    <row r="830" spans="1:6" ht="20.25" customHeight="1" x14ac:dyDescent="0.25">
      <c r="A830" s="417">
        <v>1</v>
      </c>
      <c r="B830" s="477" t="s">
        <v>2017</v>
      </c>
      <c r="C830" s="419"/>
      <c r="D830" s="419" t="str">
        <f>'NHA (TM) '!C10</f>
        <v xml:space="preserve"> 450.000 / Răng </v>
      </c>
      <c r="E830" s="440"/>
      <c r="F830" s="647"/>
    </row>
    <row r="831" spans="1:6" ht="20.25" customHeight="1" x14ac:dyDescent="0.25">
      <c r="A831" s="417">
        <v>2</v>
      </c>
      <c r="B831" s="477" t="s">
        <v>2018</v>
      </c>
      <c r="C831" s="419"/>
      <c r="D831" s="419" t="str">
        <f>'NHA (TM) '!C11</f>
        <v xml:space="preserve"> 550.000 / Răng </v>
      </c>
      <c r="E831" s="440"/>
      <c r="F831" s="647"/>
    </row>
    <row r="832" spans="1:6" ht="20.25" customHeight="1" x14ac:dyDescent="0.25">
      <c r="A832" s="417">
        <v>3</v>
      </c>
      <c r="B832" s="477" t="s">
        <v>2019</v>
      </c>
      <c r="C832" s="419"/>
      <c r="D832" s="419" t="str">
        <f>'NHA (TM) '!C12</f>
        <v xml:space="preserve"> 700.000 / Răng </v>
      </c>
      <c r="E832" s="440"/>
      <c r="F832" s="647"/>
    </row>
    <row r="833" spans="1:6" ht="20.25" customHeight="1" x14ac:dyDescent="0.25">
      <c r="A833" s="417">
        <v>4</v>
      </c>
      <c r="B833" s="477" t="s">
        <v>2014</v>
      </c>
      <c r="C833" s="419"/>
      <c r="D833" s="419" t="str">
        <f>'NHA (TM) '!C13</f>
        <v xml:space="preserve"> 1.200.000 / Răng </v>
      </c>
      <c r="E833" s="440"/>
      <c r="F833" s="647"/>
    </row>
    <row r="834" spans="1:6" ht="20.25" customHeight="1" x14ac:dyDescent="0.25">
      <c r="A834" s="417">
        <v>5</v>
      </c>
      <c r="B834" s="477" t="s">
        <v>2020</v>
      </c>
      <c r="C834" s="419"/>
      <c r="D834" s="419">
        <f>'NHA (TM) '!C14</f>
        <v>0</v>
      </c>
      <c r="E834" s="440"/>
      <c r="F834" s="647"/>
    </row>
    <row r="835" spans="1:6" ht="20.25" customHeight="1" x14ac:dyDescent="0.25">
      <c r="A835" s="417"/>
      <c r="B835" s="478" t="s">
        <v>2050</v>
      </c>
      <c r="C835" s="419"/>
      <c r="D835" s="419" t="str">
        <f>'NHA (TM) '!C15</f>
        <v xml:space="preserve"> 5.000.000 / Hàm </v>
      </c>
      <c r="E835" s="440"/>
      <c r="F835" s="647"/>
    </row>
    <row r="836" spans="1:6" ht="20.25" customHeight="1" x14ac:dyDescent="0.25">
      <c r="A836" s="417"/>
      <c r="B836" s="478" t="s">
        <v>2051</v>
      </c>
      <c r="C836" s="419"/>
      <c r="D836" s="419" t="str">
        <f>'NHA (TM) '!C16</f>
        <v xml:space="preserve">6.000.000 / Hàm </v>
      </c>
      <c r="E836" s="440"/>
      <c r="F836" s="647"/>
    </row>
    <row r="837" spans="1:6" ht="20.25" customHeight="1" x14ac:dyDescent="0.25">
      <c r="A837" s="417"/>
      <c r="B837" s="478" t="s">
        <v>2052</v>
      </c>
      <c r="C837" s="419"/>
      <c r="D837" s="419" t="str">
        <f>'NHA (TM) '!C17</f>
        <v xml:space="preserve"> 9.000.000 / Hàm </v>
      </c>
      <c r="E837" s="440"/>
      <c r="F837" s="647"/>
    </row>
    <row r="838" spans="1:6" ht="20.25" customHeight="1" x14ac:dyDescent="0.25">
      <c r="A838" s="417"/>
      <c r="B838" s="478" t="s">
        <v>2053</v>
      </c>
      <c r="C838" s="419"/>
      <c r="D838" s="419" t="str">
        <f>'NHA (TM) '!C18</f>
        <v xml:space="preserve"> 10.000.000 / Hàm </v>
      </c>
      <c r="E838" s="440"/>
      <c r="F838" s="647"/>
    </row>
    <row r="839" spans="1:6" ht="20.25" customHeight="1" x14ac:dyDescent="0.25">
      <c r="A839" s="417">
        <v>6</v>
      </c>
      <c r="B839" s="477" t="s">
        <v>2022</v>
      </c>
      <c r="C839" s="419"/>
      <c r="D839" s="419">
        <f>'NHA (TM) '!C19</f>
        <v>0</v>
      </c>
      <c r="E839" s="440"/>
      <c r="F839" s="647"/>
    </row>
    <row r="840" spans="1:6" ht="20.25" customHeight="1" x14ac:dyDescent="0.25">
      <c r="A840" s="417"/>
      <c r="B840" s="478" t="s">
        <v>2054</v>
      </c>
      <c r="C840" s="419"/>
      <c r="D840" s="419" t="str">
        <f>'NHA (TM) '!C20</f>
        <v xml:space="preserve"> 1.500.000 / Hàm </v>
      </c>
      <c r="E840" s="440"/>
      <c r="F840" s="647"/>
    </row>
    <row r="841" spans="1:6" ht="20.25" customHeight="1" x14ac:dyDescent="0.25">
      <c r="A841" s="417"/>
      <c r="B841" s="478" t="s">
        <v>2055</v>
      </c>
      <c r="C841" s="419"/>
      <c r="D841" s="419" t="str">
        <f>'NHA (TM) '!C21</f>
        <v xml:space="preserve"> 2,000.000 / Hàm </v>
      </c>
      <c r="E841" s="440"/>
      <c r="F841" s="647"/>
    </row>
    <row r="842" spans="1:6" ht="20.25" customHeight="1" x14ac:dyDescent="0.25">
      <c r="A842" s="417">
        <v>7</v>
      </c>
      <c r="B842" s="477" t="s">
        <v>2024</v>
      </c>
      <c r="C842" s="419"/>
      <c r="D842" s="419" t="str">
        <f>'NHA (TM) '!C22</f>
        <v xml:space="preserve"> 2,000.000 / Hàm </v>
      </c>
      <c r="E842" s="440"/>
      <c r="F842" s="647"/>
    </row>
    <row r="843" spans="1:6" ht="20.25" customHeight="1" x14ac:dyDescent="0.25">
      <c r="A843" s="417">
        <v>8</v>
      </c>
      <c r="B843" s="477" t="s">
        <v>2025</v>
      </c>
      <c r="C843" s="419"/>
      <c r="D843" s="419">
        <f>'NHA (TM) '!C23</f>
        <v>0</v>
      </c>
      <c r="E843" s="440"/>
      <c r="F843" s="647"/>
    </row>
    <row r="844" spans="1:6" ht="20.25" customHeight="1" x14ac:dyDescent="0.25">
      <c r="A844" s="417"/>
      <c r="B844" s="478" t="s">
        <v>2049</v>
      </c>
      <c r="C844" s="419"/>
      <c r="D844" s="419" t="str">
        <f>'NHA (TM) '!C24</f>
        <v xml:space="preserve"> 1.700.000 / Hàm </v>
      </c>
      <c r="E844" s="440"/>
      <c r="F844" s="647"/>
    </row>
    <row r="845" spans="1:6" ht="20.25" customHeight="1" x14ac:dyDescent="0.25">
      <c r="A845" s="417"/>
      <c r="B845" s="478" t="s">
        <v>2056</v>
      </c>
      <c r="C845" s="419"/>
      <c r="D845" s="419" t="str">
        <f>'NHA (TM) '!C25</f>
        <v xml:space="preserve"> 2,800.000 / Hàm </v>
      </c>
      <c r="E845" s="440"/>
      <c r="F845" s="647"/>
    </row>
    <row r="846" spans="1:6" ht="20.25" customHeight="1" x14ac:dyDescent="0.25">
      <c r="A846" s="417">
        <v>9</v>
      </c>
      <c r="B846" s="477" t="s">
        <v>2027</v>
      </c>
      <c r="C846" s="419"/>
      <c r="D846" s="419" t="str">
        <f>'NHA (TM) '!C26</f>
        <v xml:space="preserve"> 680.000 / Hàm </v>
      </c>
      <c r="E846" s="440"/>
      <c r="F846" s="647"/>
    </row>
    <row r="847" spans="1:6" ht="20.25" customHeight="1" x14ac:dyDescent="0.25">
      <c r="A847" s="417">
        <v>10</v>
      </c>
      <c r="B847" s="477" t="s">
        <v>2028</v>
      </c>
      <c r="C847" s="419"/>
      <c r="D847" s="419" t="str">
        <f>'NHA (TM) '!C27</f>
        <v xml:space="preserve"> 680.000 / Hàm </v>
      </c>
      <c r="E847" s="440"/>
      <c r="F847" s="647"/>
    </row>
    <row r="848" spans="1:6" ht="20.25" customHeight="1" x14ac:dyDescent="0.25">
      <c r="A848" s="417">
        <v>11</v>
      </c>
      <c r="B848" s="477" t="s">
        <v>2029</v>
      </c>
      <c r="C848" s="419"/>
      <c r="D848" s="419">
        <f>'NHA (TM) '!C28</f>
        <v>0</v>
      </c>
      <c r="E848" s="440"/>
      <c r="F848" s="647"/>
    </row>
    <row r="849" spans="1:6" ht="20.25" customHeight="1" x14ac:dyDescent="0.25">
      <c r="A849" s="417"/>
      <c r="B849" s="478" t="s">
        <v>2057</v>
      </c>
      <c r="C849" s="419"/>
      <c r="D849" s="419" t="str">
        <f>'NHA (TM) '!C29</f>
        <v xml:space="preserve"> 350.000 / Lưới </v>
      </c>
      <c r="E849" s="440"/>
      <c r="F849" s="647"/>
    </row>
    <row r="850" spans="1:6" ht="20.25" customHeight="1" x14ac:dyDescent="0.25">
      <c r="A850" s="417"/>
      <c r="B850" s="478" t="s">
        <v>2058</v>
      </c>
      <c r="C850" s="419"/>
      <c r="D850" s="419" t="str">
        <f>'NHA (TM) '!C30</f>
        <v xml:space="preserve"> 650.000 / Lưới </v>
      </c>
      <c r="E850" s="440"/>
      <c r="F850" s="647"/>
    </row>
    <row r="851" spans="1:6" ht="20.25" customHeight="1" x14ac:dyDescent="0.25">
      <c r="A851" s="417">
        <v>12</v>
      </c>
      <c r="B851" s="477" t="s">
        <v>2030</v>
      </c>
      <c r="C851" s="419"/>
      <c r="D851" s="419" t="str">
        <f>'NHA (TM) '!C31</f>
        <v xml:space="preserve">130.000 / Lần </v>
      </c>
      <c r="E851" s="440"/>
      <c r="F851" s="647"/>
    </row>
    <row r="852" spans="1:6" ht="20.25" customHeight="1" x14ac:dyDescent="0.25">
      <c r="A852" s="417">
        <v>13</v>
      </c>
      <c r="B852" s="477" t="s">
        <v>2031</v>
      </c>
      <c r="C852" s="419"/>
      <c r="D852" s="419" t="str">
        <f>'NHA (TM) '!C32</f>
        <v xml:space="preserve"> 400.000 / Móc </v>
      </c>
      <c r="E852" s="440"/>
      <c r="F852" s="647"/>
    </row>
    <row r="853" spans="1:6" ht="20.25" customHeight="1" x14ac:dyDescent="0.25">
      <c r="A853" s="421" t="s">
        <v>515</v>
      </c>
      <c r="B853" s="476" t="s">
        <v>2032</v>
      </c>
      <c r="C853" s="419"/>
      <c r="D853" s="419">
        <f>'NHA (TM) '!C33</f>
        <v>0</v>
      </c>
      <c r="E853" s="440"/>
      <c r="F853" s="647"/>
    </row>
    <row r="854" spans="1:6" ht="20.25" customHeight="1" x14ac:dyDescent="0.25">
      <c r="A854" s="417">
        <v>14</v>
      </c>
      <c r="B854" s="477" t="s">
        <v>2033</v>
      </c>
      <c r="C854" s="419"/>
      <c r="D854" s="419" t="str">
        <f>'NHA (TM) '!C34</f>
        <v xml:space="preserve"> 850.000 / đơn vị </v>
      </c>
      <c r="E854" s="440"/>
      <c r="F854" s="647"/>
    </row>
    <row r="855" spans="1:6" ht="20.25" customHeight="1" x14ac:dyDescent="0.25">
      <c r="A855" s="417">
        <v>15</v>
      </c>
      <c r="B855" s="477" t="s">
        <v>2034</v>
      </c>
      <c r="C855" s="419"/>
      <c r="D855" s="419" t="str">
        <f>'NHA (TM) '!C35</f>
        <v xml:space="preserve"> 1.200.000 / đơn vị </v>
      </c>
      <c r="E855" s="440"/>
      <c r="F855" s="647"/>
    </row>
    <row r="856" spans="1:6" ht="20.25" customHeight="1" x14ac:dyDescent="0.25">
      <c r="A856" s="417">
        <v>16</v>
      </c>
      <c r="B856" s="477" t="s">
        <v>2036</v>
      </c>
      <c r="C856" s="419"/>
      <c r="D856" s="419" t="str">
        <f>'NHA (TM) '!C36</f>
        <v xml:space="preserve"> 1.200.000 / đơn vị </v>
      </c>
      <c r="E856" s="440"/>
      <c r="F856" s="647"/>
    </row>
    <row r="857" spans="1:6" ht="20.25" customHeight="1" x14ac:dyDescent="0.25">
      <c r="A857" s="417">
        <v>17</v>
      </c>
      <c r="B857" s="477" t="s">
        <v>2037</v>
      </c>
      <c r="C857" s="419"/>
      <c r="D857" s="419" t="str">
        <f>'NHA (TM) '!C37</f>
        <v xml:space="preserve"> 1.800.000 / đơn vị </v>
      </c>
      <c r="E857" s="440"/>
      <c r="F857" s="647"/>
    </row>
    <row r="858" spans="1:6" ht="20.25" customHeight="1" x14ac:dyDescent="0.25">
      <c r="A858" s="417">
        <v>18</v>
      </c>
      <c r="B858" s="477" t="s">
        <v>2039</v>
      </c>
      <c r="C858" s="419"/>
      <c r="D858" s="419" t="str">
        <f>'NHA (TM) '!C38</f>
        <v xml:space="preserve"> 4.000.000 / đơn vị </v>
      </c>
      <c r="E858" s="440"/>
      <c r="F858" s="647"/>
    </row>
    <row r="859" spans="1:6" ht="20.25" customHeight="1" x14ac:dyDescent="0.25">
      <c r="A859" s="417">
        <v>19</v>
      </c>
      <c r="B859" s="477" t="s">
        <v>2041</v>
      </c>
      <c r="C859" s="419"/>
      <c r="D859" s="419" t="str">
        <f>'NHA (TM) '!C39</f>
        <v xml:space="preserve">650.000 / đơn vị </v>
      </c>
      <c r="E859" s="440"/>
      <c r="F859" s="647"/>
    </row>
    <row r="860" spans="1:6" ht="20.25" customHeight="1" x14ac:dyDescent="0.25">
      <c r="A860" s="417">
        <v>20</v>
      </c>
      <c r="B860" s="477" t="s">
        <v>2042</v>
      </c>
      <c r="C860" s="419"/>
      <c r="D860" s="419" t="str">
        <f>'NHA (TM) '!C40</f>
        <v xml:space="preserve"> 750.000 / đơn vị </v>
      </c>
      <c r="E860" s="440"/>
      <c r="F860" s="647"/>
    </row>
    <row r="861" spans="1:6" ht="20.25" customHeight="1" x14ac:dyDescent="0.25">
      <c r="A861" s="417">
        <v>21</v>
      </c>
      <c r="B861" s="477" t="s">
        <v>2043</v>
      </c>
      <c r="C861" s="419"/>
      <c r="D861" s="419" t="str">
        <f>'NHA (TM) '!C41</f>
        <v xml:space="preserve"> 300.000 / chốt </v>
      </c>
      <c r="E861" s="440"/>
      <c r="F861" s="647"/>
    </row>
    <row r="862" spans="1:6" ht="20.25" customHeight="1" x14ac:dyDescent="0.25">
      <c r="A862" s="417">
        <v>22</v>
      </c>
      <c r="B862" s="477" t="s">
        <v>2044</v>
      </c>
      <c r="C862" s="419"/>
      <c r="D862" s="419" t="str">
        <f>'NHA (TM) '!C42</f>
        <v xml:space="preserve"> 350.000 / đơn vị </v>
      </c>
      <c r="E862" s="440"/>
      <c r="F862" s="647"/>
    </row>
    <row r="863" spans="1:6" ht="20.25" customHeight="1" x14ac:dyDescent="0.25">
      <c r="A863" s="417">
        <v>23</v>
      </c>
      <c r="B863" s="477" t="s">
        <v>2045</v>
      </c>
      <c r="C863" s="419"/>
      <c r="D863" s="419" t="str">
        <f>'NHA (TM) '!C43</f>
        <v xml:space="preserve"> 350.000 / đơn vị </v>
      </c>
      <c r="E863" s="440"/>
      <c r="F863" s="647"/>
    </row>
    <row r="864" spans="1:6" ht="20.25" customHeight="1" x14ac:dyDescent="0.25">
      <c r="A864" s="417">
        <v>24</v>
      </c>
      <c r="B864" s="479" t="s">
        <v>2046</v>
      </c>
      <c r="C864" s="419"/>
      <c r="D864" s="419" t="str">
        <f>'NHA (TM) '!C44</f>
        <v xml:space="preserve"> 1.200.000 / hàm </v>
      </c>
      <c r="E864" s="440"/>
      <c r="F864" s="647"/>
    </row>
    <row r="865" spans="1:6" ht="20.25" customHeight="1" x14ac:dyDescent="0.25">
      <c r="A865" s="417">
        <v>25</v>
      </c>
      <c r="B865" s="479" t="s">
        <v>2047</v>
      </c>
      <c r="C865" s="419"/>
      <c r="D865" s="419" t="str">
        <f>'NHA (TM) '!C45</f>
        <v xml:space="preserve"> 350.000 / ống </v>
      </c>
      <c r="E865" s="440"/>
      <c r="F865" s="647"/>
    </row>
    <row r="866" spans="1:6" ht="20.25" customHeight="1" thickBot="1" x14ac:dyDescent="0.3">
      <c r="A866" s="417">
        <v>26</v>
      </c>
      <c r="B866" s="480" t="s">
        <v>2048</v>
      </c>
      <c r="C866" s="419"/>
      <c r="D866" s="419" t="str">
        <f>'NHA (TM) '!C46</f>
        <v xml:space="preserve"> 450.000 / Cặp </v>
      </c>
      <c r="E866" s="440"/>
      <c r="F866" s="647"/>
    </row>
    <row r="867" spans="1:6" ht="20.25" customHeight="1" x14ac:dyDescent="0.25">
      <c r="A867" s="1132" t="s">
        <v>4608</v>
      </c>
      <c r="B867" s="1133"/>
      <c r="C867" s="1133"/>
      <c r="D867" s="1133"/>
      <c r="E867" s="1133"/>
      <c r="F867" s="1134"/>
    </row>
    <row r="868" spans="1:6" ht="20.25" customHeight="1" x14ac:dyDescent="0.25">
      <c r="A868" s="426" t="s">
        <v>470</v>
      </c>
      <c r="B868" s="469" t="s">
        <v>1591</v>
      </c>
      <c r="C868" s="419"/>
      <c r="D868" s="419"/>
      <c r="E868" s="440"/>
      <c r="F868" s="653"/>
    </row>
    <row r="869" spans="1:6" ht="20.25" customHeight="1" x14ac:dyDescent="0.25">
      <c r="A869" s="410">
        <v>1</v>
      </c>
      <c r="B869" s="349" t="s">
        <v>1592</v>
      </c>
      <c r="C869" s="419">
        <f>TMH!D10</f>
        <v>0</v>
      </c>
      <c r="D869" s="419">
        <f>TMH!E10</f>
        <v>30000</v>
      </c>
      <c r="E869" s="419">
        <f>TMH!F10</f>
        <v>50000</v>
      </c>
      <c r="F869" s="657"/>
    </row>
    <row r="870" spans="1:6" ht="20.25" customHeight="1" x14ac:dyDescent="0.25">
      <c r="A870" s="410">
        <f>A869+1</f>
        <v>2</v>
      </c>
      <c r="B870" s="349" t="s">
        <v>5776</v>
      </c>
      <c r="C870" s="419">
        <f>TMH!D11</f>
        <v>65600</v>
      </c>
      <c r="D870" s="419">
        <f>TMH!E11</f>
        <v>65600</v>
      </c>
      <c r="E870" s="419">
        <f>TMH!F11</f>
        <v>80000</v>
      </c>
      <c r="F870" s="657"/>
    </row>
    <row r="871" spans="1:6" ht="20.25" customHeight="1" x14ac:dyDescent="0.25">
      <c r="A871" s="410">
        <f t="shared" ref="A871:A916" si="17">A870+1</f>
        <v>3</v>
      </c>
      <c r="B871" s="349" t="s">
        <v>5775</v>
      </c>
      <c r="C871" s="419">
        <f>TMH!D12</f>
        <v>65600</v>
      </c>
      <c r="D871" s="419">
        <f>TMH!E12</f>
        <v>65600</v>
      </c>
      <c r="E871" s="419">
        <f>TMH!F12</f>
        <v>140000</v>
      </c>
      <c r="F871" s="657"/>
    </row>
    <row r="872" spans="1:6" ht="20.25" customHeight="1" x14ac:dyDescent="0.25">
      <c r="A872" s="410">
        <f t="shared" si="17"/>
        <v>4</v>
      </c>
      <c r="B872" s="349" t="s">
        <v>1600</v>
      </c>
      <c r="C872" s="419">
        <f>TMH!D13</f>
        <v>161000</v>
      </c>
      <c r="D872" s="419">
        <f>TMH!E13</f>
        <v>161000</v>
      </c>
      <c r="E872" s="419">
        <f>TMH!F13</f>
        <v>175000</v>
      </c>
      <c r="F872" s="657"/>
    </row>
    <row r="873" spans="1:6" ht="20.25" customHeight="1" x14ac:dyDescent="0.25">
      <c r="A873" s="410">
        <f t="shared" si="17"/>
        <v>5</v>
      </c>
      <c r="B873" s="349" t="s">
        <v>1605</v>
      </c>
      <c r="C873" s="419">
        <f>TMH!D14</f>
        <v>520000</v>
      </c>
      <c r="D873" s="419">
        <f>TMH!E14</f>
        <v>520000</v>
      </c>
      <c r="E873" s="419">
        <f>TMH!F14</f>
        <v>750000</v>
      </c>
      <c r="F873" s="657"/>
    </row>
    <row r="874" spans="1:6" ht="20.25" customHeight="1" x14ac:dyDescent="0.25">
      <c r="A874" s="410">
        <f t="shared" si="17"/>
        <v>6</v>
      </c>
      <c r="B874" s="349" t="s">
        <v>1610</v>
      </c>
      <c r="C874" s="419">
        <f>TMH!D15</f>
        <v>65600</v>
      </c>
      <c r="D874" s="419">
        <f>TMH!E15</f>
        <v>65600</v>
      </c>
      <c r="E874" s="419">
        <f>TMH!F15</f>
        <v>80000</v>
      </c>
      <c r="F874" s="657"/>
    </row>
    <row r="875" spans="1:6" ht="20.25" customHeight="1" x14ac:dyDescent="0.25">
      <c r="A875" s="410">
        <f t="shared" si="17"/>
        <v>7</v>
      </c>
      <c r="B875" s="349" t="s">
        <v>1615</v>
      </c>
      <c r="C875" s="419">
        <f>TMH!D16</f>
        <v>65600</v>
      </c>
      <c r="D875" s="419">
        <f>TMH!E16</f>
        <v>65600</v>
      </c>
      <c r="E875" s="419">
        <f>TMH!F16</f>
        <v>90000</v>
      </c>
      <c r="F875" s="657"/>
    </row>
    <row r="876" spans="1:6" ht="33" customHeight="1" x14ac:dyDescent="0.25">
      <c r="A876" s="410">
        <f t="shared" si="17"/>
        <v>8</v>
      </c>
      <c r="B876" s="349" t="s">
        <v>1617</v>
      </c>
      <c r="C876" s="419">
        <f>TMH!D17</f>
        <v>21100</v>
      </c>
      <c r="D876" s="419">
        <f>TMH!E17</f>
        <v>21100</v>
      </c>
      <c r="E876" s="419">
        <f>TMH!F17</f>
        <v>50000</v>
      </c>
      <c r="F876" s="658" t="str">
        <f>TMH!G17</f>
        <v>Chưa tính tiền thuốc</v>
      </c>
    </row>
    <row r="877" spans="1:6" ht="20.25" customHeight="1" x14ac:dyDescent="0.25">
      <c r="A877" s="410">
        <f t="shared" si="17"/>
        <v>9</v>
      </c>
      <c r="B877" s="349" t="s">
        <v>1623</v>
      </c>
      <c r="C877" s="419">
        <f>TMH!D18</f>
        <v>56800</v>
      </c>
      <c r="D877" s="419">
        <f>TMH!E18</f>
        <v>56800</v>
      </c>
      <c r="E877" s="419">
        <f>TMH!F18</f>
        <v>100000</v>
      </c>
      <c r="F877" s="657"/>
    </row>
    <row r="878" spans="1:6" ht="20.25" customHeight="1" x14ac:dyDescent="0.25">
      <c r="A878" s="410">
        <f t="shared" si="17"/>
        <v>10</v>
      </c>
      <c r="B878" s="349" t="s">
        <v>1628</v>
      </c>
      <c r="C878" s="419">
        <f>TMH!D19</f>
        <v>56800</v>
      </c>
      <c r="D878" s="419">
        <f>TMH!E19</f>
        <v>56800</v>
      </c>
      <c r="E878" s="419">
        <f>TMH!F19</f>
        <v>120000</v>
      </c>
      <c r="F878" s="657"/>
    </row>
    <row r="879" spans="1:6" ht="20.25" customHeight="1" x14ac:dyDescent="0.25">
      <c r="A879" s="410">
        <f t="shared" si="17"/>
        <v>11</v>
      </c>
      <c r="B879" s="349" t="s">
        <v>5065</v>
      </c>
      <c r="C879" s="419">
        <f>TMH!D20</f>
        <v>197000</v>
      </c>
      <c r="D879" s="419">
        <f>TMH!E20</f>
        <v>197000</v>
      </c>
      <c r="E879" s="419">
        <f>TMH!F20</f>
        <v>200000</v>
      </c>
      <c r="F879" s="657"/>
    </row>
    <row r="880" spans="1:6" ht="20.25" customHeight="1" x14ac:dyDescent="0.25">
      <c r="A880" s="410">
        <f t="shared" si="17"/>
        <v>12</v>
      </c>
      <c r="B880" s="349" t="s">
        <v>1630</v>
      </c>
      <c r="C880" s="419" t="str">
        <f>TMH!D21</f>
        <v xml:space="preserve"> </v>
      </c>
      <c r="D880" s="419">
        <f>TMH!E21</f>
        <v>0</v>
      </c>
      <c r="E880" s="419">
        <f>TMH!F21</f>
        <v>30000</v>
      </c>
      <c r="F880" s="657"/>
    </row>
    <row r="881" spans="1:6" ht="20.25" customHeight="1" x14ac:dyDescent="0.25">
      <c r="A881" s="410">
        <f t="shared" si="17"/>
        <v>13</v>
      </c>
      <c r="B881" s="349" t="s">
        <v>1632</v>
      </c>
      <c r="C881" s="419">
        <f>TMH!D22</f>
        <v>40000</v>
      </c>
      <c r="D881" s="419">
        <f>TMH!E22</f>
        <v>40000</v>
      </c>
      <c r="E881" s="419">
        <f>TMH!F22</f>
        <v>60000</v>
      </c>
      <c r="F881" s="657"/>
    </row>
    <row r="882" spans="1:6" ht="20.25" customHeight="1" x14ac:dyDescent="0.25">
      <c r="A882" s="410">
        <f t="shared" si="17"/>
        <v>14</v>
      </c>
      <c r="B882" s="349" t="s">
        <v>1634</v>
      </c>
      <c r="C882" s="419">
        <f>TMH!D23</f>
        <v>108000</v>
      </c>
      <c r="D882" s="419">
        <f>TMH!E23</f>
        <v>108000</v>
      </c>
      <c r="E882" s="419">
        <f>TMH!F23</f>
        <v>140000</v>
      </c>
      <c r="F882" s="657"/>
    </row>
    <row r="883" spans="1:6" ht="20.25" customHeight="1" x14ac:dyDescent="0.25">
      <c r="A883" s="410">
        <f t="shared" si="17"/>
        <v>15</v>
      </c>
      <c r="B883" s="349" t="s">
        <v>1639</v>
      </c>
      <c r="C883" s="419">
        <f>TMH!D24</f>
        <v>64200</v>
      </c>
      <c r="D883" s="419">
        <f>TMH!E24</f>
        <v>64200</v>
      </c>
      <c r="E883" s="419">
        <f>TMH!F24</f>
        <v>80000</v>
      </c>
      <c r="F883" s="657"/>
    </row>
    <row r="884" spans="1:6" ht="20.25" customHeight="1" x14ac:dyDescent="0.25">
      <c r="A884" s="410">
        <f t="shared" si="17"/>
        <v>16</v>
      </c>
      <c r="B884" s="349" t="s">
        <v>1644</v>
      </c>
      <c r="C884" s="419">
        <f>TMH!D25</f>
        <v>613000</v>
      </c>
      <c r="D884" s="419">
        <f>TMH!E25</f>
        <v>613000</v>
      </c>
      <c r="E884" s="419">
        <f>TMH!F25</f>
        <v>620000</v>
      </c>
      <c r="F884" s="657"/>
    </row>
    <row r="885" spans="1:6" ht="20.25" customHeight="1" x14ac:dyDescent="0.25">
      <c r="A885" s="410">
        <f t="shared" si="17"/>
        <v>17</v>
      </c>
      <c r="B885" s="349" t="s">
        <v>1649</v>
      </c>
      <c r="C885" s="419">
        <f>TMH!D26</f>
        <v>2038000</v>
      </c>
      <c r="D885" s="419">
        <f>TMH!E26</f>
        <v>2038000</v>
      </c>
      <c r="E885" s="419">
        <f>TMH!F26</f>
        <v>0</v>
      </c>
      <c r="F885" s="657"/>
    </row>
    <row r="886" spans="1:6" ht="20.25" customHeight="1" x14ac:dyDescent="0.25">
      <c r="A886" s="410">
        <f t="shared" si="17"/>
        <v>18</v>
      </c>
      <c r="B886" s="349" t="s">
        <v>1654</v>
      </c>
      <c r="C886" s="419">
        <f>TMH!D27</f>
        <v>90800</v>
      </c>
      <c r="D886" s="419">
        <f>TMH!E27</f>
        <v>90800</v>
      </c>
      <c r="E886" s="419">
        <f>TMH!F27</f>
        <v>100000</v>
      </c>
      <c r="F886" s="657"/>
    </row>
    <row r="887" spans="1:6" ht="20.25" customHeight="1" x14ac:dyDescent="0.25">
      <c r="A887" s="410">
        <f t="shared" si="17"/>
        <v>19</v>
      </c>
      <c r="B887" s="349" t="s">
        <v>1659</v>
      </c>
      <c r="C887" s="419">
        <f>TMH!D28</f>
        <v>119000</v>
      </c>
      <c r="D887" s="419">
        <f>TMH!E28</f>
        <v>119000</v>
      </c>
      <c r="E887" s="419">
        <f>TMH!F28</f>
        <v>125000</v>
      </c>
      <c r="F887" s="657"/>
    </row>
    <row r="888" spans="1:6" ht="20.25" customHeight="1" x14ac:dyDescent="0.25">
      <c r="A888" s="410">
        <f t="shared" si="17"/>
        <v>20</v>
      </c>
      <c r="B888" s="349" t="s">
        <v>1664</v>
      </c>
      <c r="C888" s="419">
        <f>TMH!D29</f>
        <v>119000</v>
      </c>
      <c r="D888" s="419">
        <f>TMH!E29</f>
        <v>119000</v>
      </c>
      <c r="E888" s="419">
        <f>TMH!F29</f>
        <v>150000</v>
      </c>
      <c r="F888" s="657"/>
    </row>
    <row r="889" spans="1:6" ht="21" customHeight="1" x14ac:dyDescent="0.25">
      <c r="A889" s="410">
        <f t="shared" si="17"/>
        <v>21</v>
      </c>
      <c r="B889" s="349" t="s">
        <v>1666</v>
      </c>
      <c r="C889" s="419">
        <f>TMH!D30</f>
        <v>3102000</v>
      </c>
      <c r="D889" s="419">
        <f>TMH!E30</f>
        <v>3102000</v>
      </c>
      <c r="E889" s="419">
        <f>TMH!F30</f>
        <v>0</v>
      </c>
      <c r="F889" s="1154" t="str">
        <f>TMH!G30</f>
        <v>Đã bao gồm chi phí mũi khoan</v>
      </c>
    </row>
    <row r="890" spans="1:6" ht="21" customHeight="1" x14ac:dyDescent="0.25">
      <c r="A890" s="410">
        <f t="shared" si="17"/>
        <v>22</v>
      </c>
      <c r="B890" s="349" t="s">
        <v>1672</v>
      </c>
      <c r="C890" s="419">
        <f>TMH!D31</f>
        <v>3102000</v>
      </c>
      <c r="D890" s="419">
        <f>TMH!E31</f>
        <v>3102000</v>
      </c>
      <c r="E890" s="419">
        <f>TMH!F31</f>
        <v>0</v>
      </c>
      <c r="F890" s="1155"/>
    </row>
    <row r="891" spans="1:6" ht="20.25" customHeight="1" x14ac:dyDescent="0.25">
      <c r="A891" s="410">
        <f t="shared" si="17"/>
        <v>23</v>
      </c>
      <c r="B891" s="349" t="s">
        <v>1674</v>
      </c>
      <c r="C891" s="419">
        <f>TMH!D32</f>
        <v>520000</v>
      </c>
      <c r="D891" s="419">
        <f>TMH!E32</f>
        <v>520000</v>
      </c>
      <c r="E891" s="419">
        <f>TMH!F32</f>
        <v>0</v>
      </c>
      <c r="F891" s="657"/>
    </row>
    <row r="892" spans="1:6" ht="48" customHeight="1" x14ac:dyDescent="0.25">
      <c r="A892" s="410">
        <f t="shared" si="17"/>
        <v>24</v>
      </c>
      <c r="B892" s="349" t="s">
        <v>1679</v>
      </c>
      <c r="C892" s="419">
        <f>TMH!D33</f>
        <v>3843000</v>
      </c>
      <c r="D892" s="419">
        <f>TMH!E33</f>
        <v>3843000</v>
      </c>
      <c r="E892" s="419">
        <f>TMH!F33</f>
        <v>0</v>
      </c>
      <c r="F892" s="658" t="str">
        <f>TMH!G33</f>
        <v>Đã bao gồm chi phí mũi khoan</v>
      </c>
    </row>
    <row r="893" spans="1:6" ht="20.25" customHeight="1" x14ac:dyDescent="0.25">
      <c r="A893" s="410">
        <f t="shared" si="17"/>
        <v>25</v>
      </c>
      <c r="B893" s="349" t="s">
        <v>5521</v>
      </c>
      <c r="C893" s="419">
        <f>TMH!D34</f>
        <v>2989000</v>
      </c>
      <c r="D893" s="419">
        <f>TMH!E34</f>
        <v>0</v>
      </c>
      <c r="E893" s="419">
        <f>TMH!F34</f>
        <v>0</v>
      </c>
      <c r="F893" s="657"/>
    </row>
    <row r="894" spans="1:6" ht="22.5" customHeight="1" x14ac:dyDescent="0.25">
      <c r="A894" s="410">
        <f t="shared" si="17"/>
        <v>26</v>
      </c>
      <c r="B894" s="349" t="s">
        <v>1684</v>
      </c>
      <c r="C894" s="419">
        <f>TMH!D35</f>
        <v>3102000</v>
      </c>
      <c r="D894" s="419">
        <f>TMH!E35</f>
        <v>3102000</v>
      </c>
      <c r="E894" s="419">
        <f>TMH!F35</f>
        <v>0</v>
      </c>
      <c r="F894" s="1154" t="str">
        <f>TMH!G35</f>
        <v>Đã bao gồm chi phí mũi khoan</v>
      </c>
    </row>
    <row r="895" spans="1:6" ht="22.5" customHeight="1" x14ac:dyDescent="0.25">
      <c r="A895" s="410">
        <f t="shared" si="17"/>
        <v>27</v>
      </c>
      <c r="B895" s="349" t="s">
        <v>1689</v>
      </c>
      <c r="C895" s="419">
        <f>TMH!D36</f>
        <v>3102000</v>
      </c>
      <c r="D895" s="419">
        <f>TMH!E36</f>
        <v>3102000</v>
      </c>
      <c r="E895" s="419">
        <f>TMH!F36</f>
        <v>0</v>
      </c>
      <c r="F895" s="1155"/>
    </row>
    <row r="896" spans="1:6" ht="20.25" customHeight="1" x14ac:dyDescent="0.25">
      <c r="A896" s="410">
        <f t="shared" si="17"/>
        <v>28</v>
      </c>
      <c r="B896" s="349" t="s">
        <v>5043</v>
      </c>
      <c r="C896" s="419">
        <f>TMH!D37</f>
        <v>2076340</v>
      </c>
      <c r="D896" s="419">
        <f>TMH!E37</f>
        <v>0</v>
      </c>
      <c r="E896" s="419">
        <f>TMH!F37</f>
        <v>0</v>
      </c>
      <c r="F896" s="657"/>
    </row>
    <row r="897" spans="1:6" ht="20.25" customHeight="1" x14ac:dyDescent="0.25">
      <c r="A897" s="410">
        <f t="shared" si="17"/>
        <v>29</v>
      </c>
      <c r="B897" s="349" t="s">
        <v>5044</v>
      </c>
      <c r="C897" s="419">
        <f>TMH!D38</f>
        <v>2076340</v>
      </c>
      <c r="D897" s="419">
        <f>TMH!E38</f>
        <v>0</v>
      </c>
      <c r="E897" s="419">
        <f>TMH!F38</f>
        <v>0</v>
      </c>
      <c r="F897" s="657"/>
    </row>
    <row r="898" spans="1:6" ht="22.5" customHeight="1" x14ac:dyDescent="0.25">
      <c r="A898" s="410">
        <f t="shared" si="17"/>
        <v>30</v>
      </c>
      <c r="B898" s="349" t="s">
        <v>1691</v>
      </c>
      <c r="C898" s="419">
        <f>TMH!D39</f>
        <v>3102000</v>
      </c>
      <c r="D898" s="419">
        <f>TMH!E39</f>
        <v>3102000</v>
      </c>
      <c r="E898" s="419">
        <f>TMH!F39</f>
        <v>0</v>
      </c>
      <c r="F898" s="1154" t="str">
        <f>TMH!G39</f>
        <v>Đã bao gồm chi phí mũi khoan</v>
      </c>
    </row>
    <row r="899" spans="1:6" ht="22.5" customHeight="1" x14ac:dyDescent="0.25">
      <c r="A899" s="410">
        <f t="shared" si="17"/>
        <v>31</v>
      </c>
      <c r="B899" s="349" t="s">
        <v>1693</v>
      </c>
      <c r="C899" s="419">
        <f>TMH!D40</f>
        <v>3102000</v>
      </c>
      <c r="D899" s="419">
        <f>TMH!E40</f>
        <v>3102000</v>
      </c>
      <c r="E899" s="419">
        <f>TMH!F40</f>
        <v>0</v>
      </c>
      <c r="F899" s="1155"/>
    </row>
    <row r="900" spans="1:6" ht="20.25" customHeight="1" x14ac:dyDescent="0.25">
      <c r="A900" s="410">
        <f t="shared" si="17"/>
        <v>32</v>
      </c>
      <c r="B900" s="349" t="s">
        <v>5046</v>
      </c>
      <c r="C900" s="419">
        <f>TMH!D41</f>
        <v>2076340</v>
      </c>
      <c r="D900" s="419">
        <f>TMH!E41</f>
        <v>0</v>
      </c>
      <c r="E900" s="419">
        <f>TMH!F41</f>
        <v>0</v>
      </c>
      <c r="F900" s="657"/>
    </row>
    <row r="901" spans="1:6" ht="20.25" customHeight="1" x14ac:dyDescent="0.25">
      <c r="A901" s="410">
        <f t="shared" si="17"/>
        <v>33</v>
      </c>
      <c r="B901" s="349" t="s">
        <v>5047</v>
      </c>
      <c r="C901" s="419">
        <f>TMH!D42</f>
        <v>2076340</v>
      </c>
      <c r="D901" s="419">
        <f>TMH!E42</f>
        <v>0</v>
      </c>
      <c r="E901" s="419">
        <f>TMH!F42</f>
        <v>0</v>
      </c>
      <c r="F901" s="657"/>
    </row>
    <row r="902" spans="1:6" ht="22.5" customHeight="1" x14ac:dyDescent="0.25">
      <c r="A902" s="410">
        <f t="shared" si="17"/>
        <v>34</v>
      </c>
      <c r="B902" s="349" t="s">
        <v>1694</v>
      </c>
      <c r="C902" s="419">
        <f>TMH!D43</f>
        <v>3102000</v>
      </c>
      <c r="D902" s="419">
        <f>TMH!E43</f>
        <v>3102000</v>
      </c>
      <c r="E902" s="419">
        <f>TMH!F43</f>
        <v>0</v>
      </c>
      <c r="F902" s="1154" t="str">
        <f>TMH!G43</f>
        <v>Đã bao gồm chi phí mũi khoan</v>
      </c>
    </row>
    <row r="903" spans="1:6" ht="22.5" customHeight="1" x14ac:dyDescent="0.25">
      <c r="A903" s="410">
        <f t="shared" si="17"/>
        <v>35</v>
      </c>
      <c r="B903" s="349" t="s">
        <v>1696</v>
      </c>
      <c r="C903" s="419">
        <f>TMH!D44</f>
        <v>3102000</v>
      </c>
      <c r="D903" s="419">
        <f>TMH!E44</f>
        <v>3102000</v>
      </c>
      <c r="E903" s="419">
        <f>TMH!F44</f>
        <v>0</v>
      </c>
      <c r="F903" s="1155"/>
    </row>
    <row r="904" spans="1:6" ht="39" customHeight="1" x14ac:dyDescent="0.25">
      <c r="A904" s="410">
        <f t="shared" si="17"/>
        <v>36</v>
      </c>
      <c r="B904" s="349" t="s">
        <v>5049</v>
      </c>
      <c r="C904" s="419">
        <f>TMH!D45</f>
        <v>2076340</v>
      </c>
      <c r="D904" s="419">
        <f>TMH!E45</f>
        <v>0</v>
      </c>
      <c r="E904" s="419">
        <f>TMH!F45</f>
        <v>0</v>
      </c>
      <c r="F904" s="657"/>
    </row>
    <row r="905" spans="1:6" ht="39" customHeight="1" x14ac:dyDescent="0.25">
      <c r="A905" s="410">
        <f t="shared" si="17"/>
        <v>37</v>
      </c>
      <c r="B905" s="349" t="s">
        <v>5050</v>
      </c>
      <c r="C905" s="419">
        <f>TMH!D46</f>
        <v>2076340</v>
      </c>
      <c r="D905" s="419">
        <f>TMH!E46</f>
        <v>0</v>
      </c>
      <c r="E905" s="419">
        <f>TMH!F46</f>
        <v>0</v>
      </c>
      <c r="F905" s="657"/>
    </row>
    <row r="906" spans="1:6" ht="20.25" customHeight="1" x14ac:dyDescent="0.25">
      <c r="A906" s="410">
        <f t="shared" si="17"/>
        <v>38</v>
      </c>
      <c r="B906" s="349" t="s">
        <v>1697</v>
      </c>
      <c r="C906" s="419">
        <f>TMH!D47</f>
        <v>0</v>
      </c>
      <c r="D906" s="419">
        <f>TMH!E47</f>
        <v>0</v>
      </c>
      <c r="E906" s="419">
        <f>TMH!F47</f>
        <v>2000000</v>
      </c>
      <c r="F906" s="657"/>
    </row>
    <row r="907" spans="1:6" ht="20.25" customHeight="1" x14ac:dyDescent="0.25">
      <c r="A907" s="410">
        <f t="shared" si="17"/>
        <v>39</v>
      </c>
      <c r="B907" s="349" t="s">
        <v>1700</v>
      </c>
      <c r="C907" s="419">
        <f>TMH!D48</f>
        <v>0</v>
      </c>
      <c r="D907" s="419">
        <f>TMH!E48</f>
        <v>0</v>
      </c>
      <c r="E907" s="419">
        <f>TMH!F48</f>
        <v>3000000</v>
      </c>
      <c r="F907" s="657"/>
    </row>
    <row r="908" spans="1:6" ht="20.25" customHeight="1" x14ac:dyDescent="0.25">
      <c r="A908" s="410">
        <f t="shared" si="17"/>
        <v>40</v>
      </c>
      <c r="B908" s="349" t="s">
        <v>1702</v>
      </c>
      <c r="C908" s="419">
        <f>TMH!D49</f>
        <v>184000</v>
      </c>
      <c r="D908" s="419">
        <f>TMH!E49</f>
        <v>184000</v>
      </c>
      <c r="E908" s="419">
        <f>TMH!F49</f>
        <v>200000</v>
      </c>
      <c r="F908" s="657"/>
    </row>
    <row r="909" spans="1:6" ht="20.25" customHeight="1" x14ac:dyDescent="0.25">
      <c r="A909" s="410">
        <f t="shared" si="17"/>
        <v>41</v>
      </c>
      <c r="B909" s="349" t="s">
        <v>1706</v>
      </c>
      <c r="C909" s="419">
        <f>TMH!D50</f>
        <v>0</v>
      </c>
      <c r="D909" s="419">
        <f>TMH!E50</f>
        <v>0</v>
      </c>
      <c r="E909" s="419">
        <f>TMH!F50</f>
        <v>400000</v>
      </c>
      <c r="F909" s="657"/>
    </row>
    <row r="910" spans="1:6" ht="20.25" customHeight="1" x14ac:dyDescent="0.25">
      <c r="A910" s="410">
        <f t="shared" si="17"/>
        <v>42</v>
      </c>
      <c r="B910" s="349" t="s">
        <v>1708</v>
      </c>
      <c r="C910" s="419">
        <f>TMH!D51</f>
        <v>0</v>
      </c>
      <c r="D910" s="419">
        <f>TMH!E51</f>
        <v>0</v>
      </c>
      <c r="E910" s="419">
        <f>TMH!F51</f>
        <v>700000</v>
      </c>
      <c r="F910" s="657"/>
    </row>
    <row r="911" spans="1:6" ht="20.25" customHeight="1" x14ac:dyDescent="0.25">
      <c r="A911" s="410">
        <f t="shared" si="17"/>
        <v>43</v>
      </c>
      <c r="B911" s="349" t="s">
        <v>1710</v>
      </c>
      <c r="C911" s="419">
        <f>TMH!D52</f>
        <v>998000</v>
      </c>
      <c r="D911" s="419">
        <f>TMH!E52</f>
        <v>998000</v>
      </c>
      <c r="E911" s="419">
        <f>TMH!F52</f>
        <v>0</v>
      </c>
      <c r="F911" s="657"/>
    </row>
    <row r="912" spans="1:6" ht="36" customHeight="1" x14ac:dyDescent="0.25">
      <c r="A912" s="410">
        <f t="shared" si="17"/>
        <v>44</v>
      </c>
      <c r="B912" s="349" t="s">
        <v>1714</v>
      </c>
      <c r="C912" s="419">
        <f>TMH!D53</f>
        <v>4740000</v>
      </c>
      <c r="D912" s="419">
        <f>TMH!E53</f>
        <v>4740000</v>
      </c>
      <c r="E912" s="419">
        <f>TMH!F53</f>
        <v>0</v>
      </c>
      <c r="F912" s="658" t="str">
        <f>TMH!G53</f>
        <v>Chưa bg dao siêu âm</v>
      </c>
    </row>
    <row r="913" spans="1:6" ht="20.25" customHeight="1" x14ac:dyDescent="0.25">
      <c r="A913" s="410">
        <f t="shared" si="17"/>
        <v>45</v>
      </c>
      <c r="B913" s="349" t="s">
        <v>5777</v>
      </c>
      <c r="C913" s="419"/>
      <c r="D913" s="419"/>
      <c r="E913" s="419">
        <f>TMH!F54</f>
        <v>120000</v>
      </c>
      <c r="F913" s="657"/>
    </row>
    <row r="914" spans="1:6" ht="20.25" customHeight="1" x14ac:dyDescent="0.25">
      <c r="A914" s="410">
        <f t="shared" si="17"/>
        <v>46</v>
      </c>
      <c r="B914" s="349" t="s">
        <v>5765</v>
      </c>
      <c r="C914" s="419"/>
      <c r="D914" s="419"/>
      <c r="E914" s="419">
        <f>TMH!F55</f>
        <v>80000</v>
      </c>
      <c r="F914" s="657"/>
    </row>
    <row r="915" spans="1:6" ht="20.25" customHeight="1" x14ac:dyDescent="0.25">
      <c r="A915" s="410">
        <f t="shared" si="17"/>
        <v>47</v>
      </c>
      <c r="B915" s="349" t="s">
        <v>5766</v>
      </c>
      <c r="C915" s="419"/>
      <c r="D915" s="419"/>
      <c r="E915" s="419">
        <f>TMH!F56</f>
        <v>50000</v>
      </c>
      <c r="F915" s="657"/>
    </row>
    <row r="916" spans="1:6" ht="20.25" customHeight="1" x14ac:dyDescent="0.25">
      <c r="A916" s="410">
        <f t="shared" si="17"/>
        <v>48</v>
      </c>
      <c r="B916" s="349" t="s">
        <v>5767</v>
      </c>
      <c r="C916" s="419"/>
      <c r="D916" s="419"/>
      <c r="E916" s="419">
        <f>TMH!F57</f>
        <v>100000</v>
      </c>
      <c r="F916" s="657"/>
    </row>
    <row r="917" spans="1:6" ht="20.25" customHeight="1" x14ac:dyDescent="0.25">
      <c r="A917" s="421" t="s">
        <v>515</v>
      </c>
      <c r="B917" s="469" t="s">
        <v>1719</v>
      </c>
      <c r="C917" s="419">
        <f>TMH!D58</f>
        <v>0</v>
      </c>
      <c r="D917" s="419">
        <f>TMH!E58</f>
        <v>0</v>
      </c>
      <c r="E917" s="419">
        <f>TMH!F58</f>
        <v>0</v>
      </c>
      <c r="F917" s="653"/>
    </row>
    <row r="918" spans="1:6" ht="20.25" customHeight="1" x14ac:dyDescent="0.25">
      <c r="A918" s="410">
        <f>A916+1</f>
        <v>49</v>
      </c>
      <c r="B918" s="349" t="s">
        <v>593</v>
      </c>
      <c r="C918" s="419">
        <f>TMH!D59</f>
        <v>0</v>
      </c>
      <c r="D918" s="419">
        <f>TMH!E59</f>
        <v>30000</v>
      </c>
      <c r="E918" s="419">
        <f>TMH!F59</f>
        <v>50000</v>
      </c>
      <c r="F918" s="657">
        <f>TMH!G59</f>
        <v>0</v>
      </c>
    </row>
    <row r="919" spans="1:6" ht="20.25" customHeight="1" x14ac:dyDescent="0.25">
      <c r="A919" s="410">
        <f>A918+1</f>
        <v>50</v>
      </c>
      <c r="B919" s="349" t="s">
        <v>1722</v>
      </c>
      <c r="C919" s="419">
        <f>TMH!D60</f>
        <v>40000</v>
      </c>
      <c r="D919" s="419">
        <f>TMH!E60</f>
        <v>40000</v>
      </c>
      <c r="E919" s="419">
        <f>TMH!F60</f>
        <v>60000</v>
      </c>
      <c r="F919" s="657">
        <f>TMH!G60</f>
        <v>0</v>
      </c>
    </row>
    <row r="920" spans="1:6" ht="20.25" customHeight="1" x14ac:dyDescent="0.25">
      <c r="A920" s="410">
        <f t="shared" ref="A920:A967" si="18">A919+1</f>
        <v>51</v>
      </c>
      <c r="B920" s="349" t="s">
        <v>1724</v>
      </c>
      <c r="C920" s="419">
        <f>TMH!D61</f>
        <v>61800</v>
      </c>
      <c r="D920" s="419">
        <f>TMH!E61</f>
        <v>61800</v>
      </c>
      <c r="E920" s="419">
        <f>TMH!F61</f>
        <v>70000</v>
      </c>
      <c r="F920" s="657">
        <f>TMH!G61</f>
        <v>0</v>
      </c>
    </row>
    <row r="921" spans="1:6" ht="20.25" customHeight="1" x14ac:dyDescent="0.25">
      <c r="A921" s="410">
        <f t="shared" si="18"/>
        <v>52</v>
      </c>
      <c r="B921" s="349" t="s">
        <v>1729</v>
      </c>
      <c r="C921" s="419">
        <f>TMH!D62</f>
        <v>0</v>
      </c>
      <c r="D921" s="419">
        <f>TMH!E62</f>
        <v>0</v>
      </c>
      <c r="E921" s="419">
        <f>TMH!F62</f>
        <v>40000</v>
      </c>
      <c r="F921" s="657">
        <f>TMH!G62</f>
        <v>0</v>
      </c>
    </row>
    <row r="922" spans="1:6" ht="35.25" customHeight="1" x14ac:dyDescent="0.25">
      <c r="A922" s="410">
        <f t="shared" si="18"/>
        <v>53</v>
      </c>
      <c r="B922" s="349" t="s">
        <v>1731</v>
      </c>
      <c r="C922" s="419">
        <f>TMH!D63</f>
        <v>23000</v>
      </c>
      <c r="D922" s="419">
        <f>TMH!E63</f>
        <v>23000</v>
      </c>
      <c r="E922" s="419">
        <f>TMH!F63</f>
        <v>40000</v>
      </c>
      <c r="F922" s="658" t="str">
        <f>TMH!G63</f>
        <v>Chưa tính tiền thuốc</v>
      </c>
    </row>
    <row r="923" spans="1:6" ht="20.25" customHeight="1" x14ac:dyDescent="0.25">
      <c r="A923" s="410">
        <f t="shared" si="18"/>
        <v>54</v>
      </c>
      <c r="B923" s="349" t="s">
        <v>5069</v>
      </c>
      <c r="C923" s="419">
        <f>TMH!D64</f>
        <v>130000</v>
      </c>
      <c r="D923" s="419">
        <f>TMH!E64</f>
        <v>130000</v>
      </c>
      <c r="E923" s="419">
        <f>TMH!F64</f>
        <v>0</v>
      </c>
      <c r="F923" s="657">
        <f>TMH!G64</f>
        <v>0</v>
      </c>
    </row>
    <row r="924" spans="1:6" ht="20.25" customHeight="1" x14ac:dyDescent="0.25">
      <c r="A924" s="410">
        <f t="shared" si="18"/>
        <v>55</v>
      </c>
      <c r="B924" s="349" t="s">
        <v>5071</v>
      </c>
      <c r="C924" s="419">
        <f>TMH!D65</f>
        <v>301000</v>
      </c>
      <c r="D924" s="419">
        <f>TMH!E65</f>
        <v>301000</v>
      </c>
      <c r="E924" s="419">
        <f>TMH!F65</f>
        <v>0</v>
      </c>
      <c r="F924" s="657">
        <f>TMH!G65</f>
        <v>0</v>
      </c>
    </row>
    <row r="925" spans="1:6" ht="20.25" customHeight="1" x14ac:dyDescent="0.25">
      <c r="A925" s="410">
        <f t="shared" si="18"/>
        <v>56</v>
      </c>
      <c r="B925" s="349" t="s">
        <v>1734</v>
      </c>
      <c r="C925" s="419">
        <f>TMH!D66</f>
        <v>124000</v>
      </c>
      <c r="D925" s="419">
        <f>TMH!E66</f>
        <v>124000</v>
      </c>
      <c r="E925" s="419">
        <f>TMH!F66</f>
        <v>150000</v>
      </c>
      <c r="F925" s="657">
        <f>TMH!G66</f>
        <v>0</v>
      </c>
    </row>
    <row r="926" spans="1:6" ht="20.25" customHeight="1" x14ac:dyDescent="0.25">
      <c r="A926" s="410">
        <f t="shared" si="18"/>
        <v>57</v>
      </c>
      <c r="B926" s="349" t="s">
        <v>1739</v>
      </c>
      <c r="C926" s="419">
        <f>TMH!D67</f>
        <v>124000</v>
      </c>
      <c r="D926" s="419">
        <f>TMH!E67</f>
        <v>124000</v>
      </c>
      <c r="E926" s="419">
        <f>TMH!F67</f>
        <v>150000</v>
      </c>
      <c r="F926" s="657">
        <f>TMH!G67</f>
        <v>0</v>
      </c>
    </row>
    <row r="927" spans="1:6" ht="20.25" customHeight="1" x14ac:dyDescent="0.25">
      <c r="A927" s="410">
        <f t="shared" si="18"/>
        <v>58</v>
      </c>
      <c r="B927" s="349" t="s">
        <v>1742</v>
      </c>
      <c r="C927" s="419">
        <f>TMH!D68</f>
        <v>201000</v>
      </c>
      <c r="D927" s="419">
        <f>TMH!E68</f>
        <v>201000</v>
      </c>
      <c r="E927" s="419">
        <f>TMH!F68</f>
        <v>250000</v>
      </c>
      <c r="F927" s="657">
        <f>TMH!G68</f>
        <v>0</v>
      </c>
    </row>
    <row r="928" spans="1:6" ht="18" customHeight="1" x14ac:dyDescent="0.25">
      <c r="A928" s="410">
        <f t="shared" si="18"/>
        <v>59</v>
      </c>
      <c r="B928" s="349" t="s">
        <v>1747</v>
      </c>
      <c r="C928" s="419">
        <f>TMH!D69</f>
        <v>684000</v>
      </c>
      <c r="D928" s="419">
        <f>TMH!E69</f>
        <v>684000</v>
      </c>
      <c r="E928" s="419">
        <f>TMH!F69</f>
        <v>900000</v>
      </c>
      <c r="F928" s="657">
        <f>TMH!G69</f>
        <v>0</v>
      </c>
    </row>
    <row r="929" spans="1:6" ht="20.25" customHeight="1" x14ac:dyDescent="0.25">
      <c r="A929" s="410">
        <f t="shared" si="18"/>
        <v>60</v>
      </c>
      <c r="B929" s="349" t="s">
        <v>5073</v>
      </c>
      <c r="C929" s="419">
        <f>TMH!D70</f>
        <v>942000</v>
      </c>
      <c r="D929" s="419">
        <f>TMH!E70</f>
        <v>942000</v>
      </c>
      <c r="E929" s="419">
        <f>TMH!F70</f>
        <v>0</v>
      </c>
      <c r="F929" s="657">
        <f>TMH!G70</f>
        <v>0</v>
      </c>
    </row>
    <row r="930" spans="1:6" ht="20.25" customHeight="1" x14ac:dyDescent="0.25">
      <c r="A930" s="410">
        <f t="shared" si="18"/>
        <v>61</v>
      </c>
      <c r="B930" s="349" t="s">
        <v>5075</v>
      </c>
      <c r="C930" s="419">
        <f>TMH!D71</f>
        <v>145000</v>
      </c>
      <c r="D930" s="419">
        <f>TMH!E71</f>
        <v>145000</v>
      </c>
      <c r="E930" s="419">
        <f>TMH!F71</f>
        <v>0</v>
      </c>
      <c r="F930" s="657">
        <f>TMH!G71</f>
        <v>0</v>
      </c>
    </row>
    <row r="931" spans="1:6" ht="20.25" customHeight="1" x14ac:dyDescent="0.25">
      <c r="A931" s="410">
        <f t="shared" si="18"/>
        <v>62</v>
      </c>
      <c r="B931" s="349" t="s">
        <v>1752</v>
      </c>
      <c r="C931" s="419">
        <f>TMH!D72</f>
        <v>289000</v>
      </c>
      <c r="D931" s="419">
        <f>TMH!E72</f>
        <v>289000</v>
      </c>
      <c r="E931" s="419">
        <f>TMH!F72</f>
        <v>290000</v>
      </c>
      <c r="F931" s="657">
        <f>TMH!G72</f>
        <v>0</v>
      </c>
    </row>
    <row r="932" spans="1:6" ht="20.25" customHeight="1" x14ac:dyDescent="0.25">
      <c r="A932" s="410">
        <f t="shared" si="18"/>
        <v>63</v>
      </c>
      <c r="B932" s="349" t="s">
        <v>1757</v>
      </c>
      <c r="C932" s="419">
        <f>TMH!D73</f>
        <v>1295000</v>
      </c>
      <c r="D932" s="419">
        <f>TMH!E73</f>
        <v>1295000</v>
      </c>
      <c r="E932" s="419">
        <f>TMH!F73</f>
        <v>0</v>
      </c>
      <c r="F932" s="657">
        <f>TMH!G73</f>
        <v>0</v>
      </c>
    </row>
    <row r="933" spans="1:6" ht="20.25" customHeight="1" x14ac:dyDescent="0.25">
      <c r="A933" s="410">
        <f t="shared" si="18"/>
        <v>64</v>
      </c>
      <c r="B933" s="349" t="s">
        <v>1762</v>
      </c>
      <c r="C933" s="419">
        <f>TMH!D74</f>
        <v>2720000</v>
      </c>
      <c r="D933" s="419">
        <f>TMH!E74</f>
        <v>2720000</v>
      </c>
      <c r="E933" s="419">
        <f>TMH!F74</f>
        <v>0</v>
      </c>
      <c r="F933" s="657">
        <f>TMH!G74</f>
        <v>0</v>
      </c>
    </row>
    <row r="934" spans="1:6" ht="20.25" customHeight="1" x14ac:dyDescent="0.25">
      <c r="A934" s="410">
        <f t="shared" si="18"/>
        <v>65</v>
      </c>
      <c r="B934" s="349" t="s">
        <v>1767</v>
      </c>
      <c r="C934" s="419">
        <f>TMH!D75</f>
        <v>7372000</v>
      </c>
      <c r="D934" s="419">
        <f>TMH!E75</f>
        <v>7372000</v>
      </c>
      <c r="E934" s="419">
        <f>TMH!F75</f>
        <v>0</v>
      </c>
      <c r="F934" s="657">
        <f>TMH!G75</f>
        <v>0</v>
      </c>
    </row>
    <row r="935" spans="1:6" ht="20.25" customHeight="1" x14ac:dyDescent="0.25">
      <c r="A935" s="410">
        <f t="shared" si="18"/>
        <v>66</v>
      </c>
      <c r="B935" s="349" t="s">
        <v>1772</v>
      </c>
      <c r="C935" s="419">
        <f>TMH!D76</f>
        <v>0</v>
      </c>
      <c r="D935" s="419">
        <f>TMH!E76</f>
        <v>0</v>
      </c>
      <c r="E935" s="419">
        <f>TMH!F76</f>
        <v>3000000</v>
      </c>
      <c r="F935" s="657">
        <f>TMH!G76</f>
        <v>0</v>
      </c>
    </row>
    <row r="936" spans="1:6" ht="20.25" customHeight="1" x14ac:dyDescent="0.25">
      <c r="A936" s="410">
        <f t="shared" si="18"/>
        <v>67</v>
      </c>
      <c r="B936" s="349" t="s">
        <v>1775</v>
      </c>
      <c r="C936" s="419">
        <f>TMH!D77</f>
        <v>1499000</v>
      </c>
      <c r="D936" s="419">
        <f>TMH!E77</f>
        <v>1499000</v>
      </c>
      <c r="E936" s="419">
        <f>TMH!F77</f>
        <v>0</v>
      </c>
      <c r="F936" s="657">
        <f>TMH!G77</f>
        <v>0</v>
      </c>
    </row>
    <row r="937" spans="1:6" ht="20.25" customHeight="1" x14ac:dyDescent="0.25">
      <c r="A937" s="410">
        <f t="shared" si="18"/>
        <v>68</v>
      </c>
      <c r="B937" s="349" t="s">
        <v>1780</v>
      </c>
      <c r="C937" s="419">
        <f>TMH!D78</f>
        <v>0</v>
      </c>
      <c r="D937" s="419">
        <f>TMH!E78</f>
        <v>0</v>
      </c>
      <c r="E937" s="419">
        <f>TMH!F78</f>
        <v>2000000</v>
      </c>
      <c r="F937" s="657">
        <f>TMH!G78</f>
        <v>0</v>
      </c>
    </row>
    <row r="938" spans="1:6" ht="20.25" customHeight="1" x14ac:dyDescent="0.25">
      <c r="A938" s="410">
        <f t="shared" si="18"/>
        <v>69</v>
      </c>
      <c r="B938" s="349" t="s">
        <v>1782</v>
      </c>
      <c r="C938" s="419">
        <f>TMH!D79</f>
        <v>468000</v>
      </c>
      <c r="D938" s="419">
        <f>TMH!E79</f>
        <v>468000</v>
      </c>
      <c r="E938" s="419">
        <f>TMH!F79</f>
        <v>0</v>
      </c>
      <c r="F938" s="657">
        <f>TMH!G79</f>
        <v>0</v>
      </c>
    </row>
    <row r="939" spans="1:6" ht="31.5" customHeight="1" x14ac:dyDescent="0.25">
      <c r="A939" s="410">
        <f t="shared" si="18"/>
        <v>70</v>
      </c>
      <c r="B939" s="349" t="s">
        <v>1787</v>
      </c>
      <c r="C939" s="419">
        <f>TMH!D80</f>
        <v>679000</v>
      </c>
      <c r="D939" s="419">
        <f>TMH!E80</f>
        <v>679000</v>
      </c>
      <c r="E939" s="419">
        <f>TMH!F80</f>
        <v>0</v>
      </c>
      <c r="F939" s="658" t="str">
        <f>TMH!G80</f>
        <v>Chưa tính tiền thuốc</v>
      </c>
    </row>
    <row r="940" spans="1:6" ht="26.25" customHeight="1" x14ac:dyDescent="0.25">
      <c r="A940" s="410">
        <f t="shared" si="18"/>
        <v>71</v>
      </c>
      <c r="B940" s="349" t="s">
        <v>1792</v>
      </c>
      <c r="C940" s="419">
        <f>TMH!D81</f>
        <v>2834000</v>
      </c>
      <c r="D940" s="419">
        <f>TMH!E81</f>
        <v>2834000</v>
      </c>
      <c r="E940" s="419">
        <f>TMH!F81</f>
        <v>0</v>
      </c>
      <c r="F940" s="1154" t="str">
        <f>TMH!G81</f>
        <v>Chưa bg mũi Hummer và tay cắt</v>
      </c>
    </row>
    <row r="941" spans="1:6" ht="26.25" customHeight="1" x14ac:dyDescent="0.25">
      <c r="A941" s="410">
        <f t="shared" si="18"/>
        <v>72</v>
      </c>
      <c r="B941" s="349" t="s">
        <v>1798</v>
      </c>
      <c r="C941" s="419">
        <f>TMH!D82</f>
        <v>2834000</v>
      </c>
      <c r="D941" s="419">
        <f>TMH!E82</f>
        <v>2834000</v>
      </c>
      <c r="E941" s="419">
        <f>TMH!F82</f>
        <v>0</v>
      </c>
      <c r="F941" s="1155"/>
    </row>
    <row r="942" spans="1:6" ht="20.25" customHeight="1" x14ac:dyDescent="0.25">
      <c r="A942" s="410">
        <f t="shared" si="18"/>
        <v>73</v>
      </c>
      <c r="B942" s="349" t="s">
        <v>5052</v>
      </c>
      <c r="C942" s="419">
        <f>TMH!D83</f>
        <v>1628167</v>
      </c>
      <c r="D942" s="419">
        <f>TMH!E83</f>
        <v>0</v>
      </c>
      <c r="E942" s="419">
        <f>TMH!F83</f>
        <v>0</v>
      </c>
      <c r="F942" s="657">
        <f>TMH!G83</f>
        <v>0</v>
      </c>
    </row>
    <row r="943" spans="1:6" ht="20.25" customHeight="1" x14ac:dyDescent="0.25">
      <c r="A943" s="410">
        <f t="shared" si="18"/>
        <v>74</v>
      </c>
      <c r="B943" s="349" t="s">
        <v>5053</v>
      </c>
      <c r="C943" s="419">
        <f>TMH!D84</f>
        <v>1628167</v>
      </c>
      <c r="D943" s="419">
        <f>TMH!E84</f>
        <v>0</v>
      </c>
      <c r="E943" s="419">
        <f>TMH!F84</f>
        <v>0</v>
      </c>
      <c r="F943" s="657">
        <f>TMH!G84</f>
        <v>0</v>
      </c>
    </row>
    <row r="944" spans="1:6" ht="20.25" customHeight="1" x14ac:dyDescent="0.25">
      <c r="A944" s="410">
        <f t="shared" si="18"/>
        <v>75</v>
      </c>
      <c r="B944" s="349" t="s">
        <v>5081</v>
      </c>
      <c r="C944" s="419">
        <f>TMH!D85</f>
        <v>3996000</v>
      </c>
      <c r="D944" s="419">
        <f>TMH!E85</f>
        <v>3996000</v>
      </c>
      <c r="E944" s="419">
        <f>TMH!F85</f>
        <v>0</v>
      </c>
      <c r="F944" s="657">
        <f>TMH!G85</f>
        <v>0</v>
      </c>
    </row>
    <row r="945" spans="1:6" ht="55.5" customHeight="1" x14ac:dyDescent="0.25">
      <c r="A945" s="410">
        <f t="shared" si="18"/>
        <v>76</v>
      </c>
      <c r="B945" s="349" t="s">
        <v>1800</v>
      </c>
      <c r="C945" s="419">
        <f>TMH!D86</f>
        <v>3311000</v>
      </c>
      <c r="D945" s="419">
        <f>TMH!E86</f>
        <v>3311000</v>
      </c>
      <c r="E945" s="419">
        <f>TMH!F86</f>
        <v>0</v>
      </c>
      <c r="F945" s="658" t="str">
        <f>TMH!G86</f>
        <v>Chưa bg mũi Hummer và tay cắt</v>
      </c>
    </row>
    <row r="946" spans="1:6" ht="20.25" customHeight="1" x14ac:dyDescent="0.25">
      <c r="A946" s="410">
        <f t="shared" si="18"/>
        <v>77</v>
      </c>
      <c r="B946" s="349" t="s">
        <v>5082</v>
      </c>
      <c r="C946" s="419">
        <f>TMH!D87</f>
        <v>3311000</v>
      </c>
      <c r="D946" s="419">
        <f>TMH!E87</f>
        <v>3311000</v>
      </c>
      <c r="E946" s="419">
        <f>TMH!F87</f>
        <v>0</v>
      </c>
      <c r="F946" s="657">
        <f>TMH!G87</f>
        <v>0</v>
      </c>
    </row>
    <row r="947" spans="1:6" ht="20.25" customHeight="1" x14ac:dyDescent="0.25">
      <c r="A947" s="410">
        <f t="shared" si="18"/>
        <v>78</v>
      </c>
      <c r="B947" s="349" t="s">
        <v>5084</v>
      </c>
      <c r="C947" s="419">
        <f>TMH!D88</f>
        <v>3311000</v>
      </c>
      <c r="D947" s="419">
        <f>TMH!E88</f>
        <v>3311000</v>
      </c>
      <c r="E947" s="419">
        <f>TMH!F88</f>
        <v>0</v>
      </c>
      <c r="F947" s="657">
        <f>TMH!G88</f>
        <v>0</v>
      </c>
    </row>
    <row r="948" spans="1:6" ht="20.25" customHeight="1" x14ac:dyDescent="0.25">
      <c r="A948" s="410">
        <f t="shared" si="18"/>
        <v>79</v>
      </c>
      <c r="B948" s="349" t="s">
        <v>5067</v>
      </c>
      <c r="C948" s="419">
        <f>TMH!D89</f>
        <v>1499000</v>
      </c>
      <c r="D948" s="419">
        <f>TMH!E89</f>
        <v>1499000</v>
      </c>
      <c r="E948" s="419">
        <f>TMH!F89</f>
        <v>0</v>
      </c>
      <c r="F948" s="657">
        <f>TMH!G89</f>
        <v>0</v>
      </c>
    </row>
    <row r="949" spans="1:6" ht="20.25" customHeight="1" x14ac:dyDescent="0.25">
      <c r="A949" s="410">
        <f t="shared" si="18"/>
        <v>80</v>
      </c>
      <c r="B949" s="349" t="s">
        <v>1805</v>
      </c>
      <c r="C949" s="419">
        <f>TMH!D90</f>
        <v>144000</v>
      </c>
      <c r="D949" s="419">
        <f>TMH!E90</f>
        <v>144000</v>
      </c>
      <c r="E949" s="419">
        <f>TMH!F90</f>
        <v>450000</v>
      </c>
      <c r="F949" s="657">
        <f>TMH!G90</f>
        <v>0</v>
      </c>
    </row>
    <row r="950" spans="1:6" ht="20.25" customHeight="1" x14ac:dyDescent="0.25">
      <c r="A950" s="410">
        <f t="shared" si="18"/>
        <v>81</v>
      </c>
      <c r="B950" s="349" t="s">
        <v>1810</v>
      </c>
      <c r="C950" s="419">
        <f>TMH!D91</f>
        <v>144000</v>
      </c>
      <c r="D950" s="419">
        <f>TMH!E91</f>
        <v>144000</v>
      </c>
      <c r="E950" s="419">
        <f>TMH!F91</f>
        <v>450000</v>
      </c>
      <c r="F950" s="657">
        <f>TMH!G91</f>
        <v>0</v>
      </c>
    </row>
    <row r="951" spans="1:6" ht="20.25" customHeight="1" x14ac:dyDescent="0.25">
      <c r="A951" s="410">
        <f t="shared" si="18"/>
        <v>82</v>
      </c>
      <c r="B951" s="349" t="s">
        <v>1813</v>
      </c>
      <c r="C951" s="419">
        <f>TMH!D92</f>
        <v>463000</v>
      </c>
      <c r="D951" s="419">
        <f>TMH!E92</f>
        <v>463000</v>
      </c>
      <c r="E951" s="419">
        <f>TMH!F92</f>
        <v>470000</v>
      </c>
      <c r="F951" s="657">
        <f>TMH!G92</f>
        <v>0</v>
      </c>
    </row>
    <row r="952" spans="1:6" ht="20.25" customHeight="1" x14ac:dyDescent="0.25">
      <c r="A952" s="410">
        <f t="shared" si="18"/>
        <v>83</v>
      </c>
      <c r="B952" s="349" t="s">
        <v>1818</v>
      </c>
      <c r="C952" s="419">
        <f>TMH!D93</f>
        <v>684000</v>
      </c>
      <c r="D952" s="419">
        <f>TMH!E93</f>
        <v>684000</v>
      </c>
      <c r="E952" s="419">
        <f>TMH!F93</f>
        <v>800000</v>
      </c>
      <c r="F952" s="657">
        <f>TMH!G93</f>
        <v>0</v>
      </c>
    </row>
    <row r="953" spans="1:6" ht="20.25" customHeight="1" x14ac:dyDescent="0.25">
      <c r="A953" s="410">
        <f t="shared" si="18"/>
        <v>84</v>
      </c>
      <c r="B953" s="349" t="s">
        <v>5055</v>
      </c>
      <c r="C953" s="419">
        <f>TMH!D94</f>
        <v>3037000</v>
      </c>
      <c r="D953" s="419">
        <f>TMH!E94</f>
        <v>3037000</v>
      </c>
      <c r="E953" s="419">
        <f>TMH!F94</f>
        <v>0</v>
      </c>
      <c r="F953" s="657">
        <f>TMH!G94</f>
        <v>0</v>
      </c>
    </row>
    <row r="954" spans="1:6" ht="20.25" customHeight="1" x14ac:dyDescent="0.25">
      <c r="A954" s="410">
        <f t="shared" si="18"/>
        <v>85</v>
      </c>
      <c r="B954" s="349" t="s">
        <v>5058</v>
      </c>
      <c r="C954" s="419">
        <f>TMH!D95</f>
        <v>3037000</v>
      </c>
      <c r="D954" s="419">
        <f>TMH!E95</f>
        <v>3037000</v>
      </c>
      <c r="E954" s="419">
        <f>TMH!F95</f>
        <v>0</v>
      </c>
      <c r="F954" s="657">
        <f>TMH!G95</f>
        <v>0</v>
      </c>
    </row>
    <row r="955" spans="1:6" ht="20.25" customHeight="1" x14ac:dyDescent="0.25">
      <c r="A955" s="410">
        <f t="shared" si="18"/>
        <v>86</v>
      </c>
      <c r="B955" s="349" t="s">
        <v>5059</v>
      </c>
      <c r="C955" s="419">
        <f>TMH!D96</f>
        <v>1605000</v>
      </c>
      <c r="D955" s="419">
        <f>TMH!E96</f>
        <v>1605000</v>
      </c>
      <c r="E955" s="419">
        <f>TMH!F96</f>
        <v>0</v>
      </c>
      <c r="F955" s="657">
        <f>TMH!G96</f>
        <v>0</v>
      </c>
    </row>
    <row r="956" spans="1:6" ht="20.25" customHeight="1" x14ac:dyDescent="0.25">
      <c r="A956" s="410">
        <f t="shared" si="18"/>
        <v>87</v>
      </c>
      <c r="B956" s="349" t="s">
        <v>1823</v>
      </c>
      <c r="C956" s="419">
        <f>TMH!D97</f>
        <v>209000</v>
      </c>
      <c r="D956" s="419">
        <f>TMH!E97</f>
        <v>209000</v>
      </c>
      <c r="E956" s="419">
        <f>TMH!F97</f>
        <v>300000</v>
      </c>
      <c r="F956" s="657">
        <f>TMH!G97</f>
        <v>0</v>
      </c>
    </row>
    <row r="957" spans="1:6" ht="20.25" customHeight="1" x14ac:dyDescent="0.25">
      <c r="A957" s="410">
        <f t="shared" si="18"/>
        <v>88</v>
      </c>
      <c r="B957" s="349" t="s">
        <v>1828</v>
      </c>
      <c r="C957" s="419">
        <f>TMH!D98</f>
        <v>279000</v>
      </c>
      <c r="D957" s="419">
        <f>TMH!E98</f>
        <v>279000</v>
      </c>
      <c r="E957" s="419">
        <f>TMH!F98</f>
        <v>400000</v>
      </c>
      <c r="F957" s="657">
        <f>TMH!G98</f>
        <v>0</v>
      </c>
    </row>
    <row r="958" spans="1:6" ht="20.25" customHeight="1" x14ac:dyDescent="0.25">
      <c r="A958" s="410">
        <f t="shared" si="18"/>
        <v>89</v>
      </c>
      <c r="B958" s="349" t="s">
        <v>1833</v>
      </c>
      <c r="C958" s="419">
        <f>TMH!D99</f>
        <v>463000</v>
      </c>
      <c r="D958" s="419">
        <f>TMH!E99</f>
        <v>463000</v>
      </c>
      <c r="E958" s="419">
        <f>TMH!F99</f>
        <v>470000</v>
      </c>
      <c r="F958" s="657">
        <f>TMH!G99</f>
        <v>0</v>
      </c>
    </row>
    <row r="959" spans="1:6" ht="20.25" customHeight="1" x14ac:dyDescent="0.25">
      <c r="A959" s="410">
        <f t="shared" si="18"/>
        <v>90</v>
      </c>
      <c r="B959" s="349" t="s">
        <v>1835</v>
      </c>
      <c r="C959" s="419">
        <f>TMH!D100</f>
        <v>3996000</v>
      </c>
      <c r="D959" s="419">
        <f>TMH!E100</f>
        <v>3996000</v>
      </c>
      <c r="E959" s="419">
        <f>TMH!F100</f>
        <v>0</v>
      </c>
      <c r="F959" s="657">
        <f>TMH!G100</f>
        <v>0</v>
      </c>
    </row>
    <row r="960" spans="1:6" ht="20.25" customHeight="1" x14ac:dyDescent="0.25">
      <c r="A960" s="410">
        <f t="shared" si="18"/>
        <v>91</v>
      </c>
      <c r="B960" s="349" t="s">
        <v>5061</v>
      </c>
      <c r="C960" s="419">
        <f>TMH!D101</f>
        <v>3996000</v>
      </c>
      <c r="D960" s="419">
        <f>TMH!E101</f>
        <v>3996000</v>
      </c>
      <c r="E960" s="419">
        <f>TMH!F101</f>
        <v>0</v>
      </c>
      <c r="F960" s="657">
        <f>TMH!G101</f>
        <v>0</v>
      </c>
    </row>
    <row r="961" spans="1:6" ht="20.25" customHeight="1" x14ac:dyDescent="0.25">
      <c r="A961" s="410">
        <f t="shared" si="18"/>
        <v>92</v>
      </c>
      <c r="B961" s="349" t="s">
        <v>5063</v>
      </c>
      <c r="C961" s="419">
        <f>TMH!D102</f>
        <v>3996000</v>
      </c>
      <c r="D961" s="419">
        <f>TMH!E102</f>
        <v>3996000</v>
      </c>
      <c r="E961" s="419">
        <f>TMH!F102</f>
        <v>0</v>
      </c>
      <c r="F961" s="657">
        <f>TMH!G102</f>
        <v>0</v>
      </c>
    </row>
    <row r="962" spans="1:6" ht="20.25" customHeight="1" x14ac:dyDescent="0.25">
      <c r="A962" s="410">
        <f t="shared" si="18"/>
        <v>93</v>
      </c>
      <c r="B962" s="349" t="s">
        <v>1840</v>
      </c>
      <c r="C962" s="419">
        <f>TMH!D103</f>
        <v>3996000</v>
      </c>
      <c r="D962" s="419">
        <f>TMH!E103</f>
        <v>3996000</v>
      </c>
      <c r="E962" s="419">
        <f>TMH!F103</f>
        <v>0</v>
      </c>
      <c r="F962" s="657">
        <f>TMH!G103</f>
        <v>0</v>
      </c>
    </row>
    <row r="963" spans="1:6" ht="48" customHeight="1" x14ac:dyDescent="0.25">
      <c r="A963" s="410">
        <f t="shared" si="18"/>
        <v>94</v>
      </c>
      <c r="B963" s="349" t="s">
        <v>1845</v>
      </c>
      <c r="C963" s="419">
        <f>TMH!D104</f>
        <v>3311000</v>
      </c>
      <c r="D963" s="419">
        <f>TMH!E104</f>
        <v>3311000</v>
      </c>
      <c r="E963" s="419">
        <f>TMH!F104</f>
        <v>0</v>
      </c>
      <c r="F963" s="658" t="str">
        <f>TMH!G104</f>
        <v>Chưa bg mũi Hummer và tay cắt</v>
      </c>
    </row>
    <row r="964" spans="1:6" ht="20.25" customHeight="1" x14ac:dyDescent="0.25">
      <c r="A964" s="410">
        <f t="shared" si="18"/>
        <v>95</v>
      </c>
      <c r="B964" s="349" t="s">
        <v>1848</v>
      </c>
      <c r="C964" s="419">
        <f>TMH!D105</f>
        <v>2898000</v>
      </c>
      <c r="D964" s="419">
        <f>TMH!E105</f>
        <v>2898000</v>
      </c>
      <c r="E964" s="419">
        <f>TMH!F105</f>
        <v>0</v>
      </c>
      <c r="F964" s="657">
        <f>TMH!G105</f>
        <v>0</v>
      </c>
    </row>
    <row r="965" spans="1:6" ht="20.25" customHeight="1" x14ac:dyDescent="0.25">
      <c r="A965" s="410">
        <f t="shared" si="18"/>
        <v>96</v>
      </c>
      <c r="B965" s="349" t="s">
        <v>1853</v>
      </c>
      <c r="C965" s="419">
        <f>TMH!D106</f>
        <v>3996000</v>
      </c>
      <c r="D965" s="419">
        <f>TMH!E106</f>
        <v>3996000</v>
      </c>
      <c r="E965" s="419">
        <f>TMH!F106</f>
        <v>0</v>
      </c>
      <c r="F965" s="657">
        <f>TMH!G106</f>
        <v>0</v>
      </c>
    </row>
    <row r="966" spans="1:6" ht="48" customHeight="1" x14ac:dyDescent="0.25">
      <c r="A966" s="410">
        <f t="shared" si="18"/>
        <v>97</v>
      </c>
      <c r="B966" s="349" t="s">
        <v>4614</v>
      </c>
      <c r="C966" s="419">
        <f>TMH!D107</f>
        <v>3311000</v>
      </c>
      <c r="D966" s="419">
        <f>TMH!E107</f>
        <v>3311000</v>
      </c>
      <c r="E966" s="419">
        <f>TMH!F107</f>
        <v>0</v>
      </c>
      <c r="F966" s="658" t="str">
        <f>TMH!G107</f>
        <v>Chưa bg mũi Hummer và tay cắt</v>
      </c>
    </row>
    <row r="967" spans="1:6" ht="20.25" customHeight="1" x14ac:dyDescent="0.25">
      <c r="A967" s="410">
        <f t="shared" si="18"/>
        <v>98</v>
      </c>
      <c r="B967" s="349" t="s">
        <v>5153</v>
      </c>
      <c r="C967" s="419">
        <f>TMH!D108</f>
        <v>761000</v>
      </c>
      <c r="D967" s="419">
        <f>TMH!E108</f>
        <v>0</v>
      </c>
      <c r="E967" s="419">
        <f>TMH!F108</f>
        <v>0</v>
      </c>
      <c r="F967" s="658"/>
    </row>
    <row r="968" spans="1:6" ht="20.25" customHeight="1" x14ac:dyDescent="0.25">
      <c r="A968" s="421" t="s">
        <v>516</v>
      </c>
      <c r="B968" s="469" t="s">
        <v>1855</v>
      </c>
      <c r="C968" s="419">
        <f>TMH!D109</f>
        <v>0</v>
      </c>
      <c r="D968" s="419">
        <f>TMH!E109</f>
        <v>0</v>
      </c>
      <c r="E968" s="419">
        <f>TMH!F109</f>
        <v>0</v>
      </c>
      <c r="F968" s="653"/>
    </row>
    <row r="969" spans="1:6" ht="20.25" customHeight="1" x14ac:dyDescent="0.25">
      <c r="A969" s="410">
        <f>A967+1</f>
        <v>99</v>
      </c>
      <c r="B969" s="349" t="s">
        <v>1856</v>
      </c>
      <c r="C969" s="419">
        <f>TMH!D110</f>
        <v>301000</v>
      </c>
      <c r="D969" s="419">
        <f>TMH!E110</f>
        <v>301000</v>
      </c>
      <c r="E969" s="419">
        <f>TMH!F110</f>
        <v>301000</v>
      </c>
      <c r="F969" s="657">
        <f>TMH!G110</f>
        <v>0</v>
      </c>
    </row>
    <row r="970" spans="1:6" ht="20.25" customHeight="1" x14ac:dyDescent="0.25">
      <c r="A970" s="410">
        <f>A969+1</f>
        <v>100</v>
      </c>
      <c r="B970" s="349" t="s">
        <v>5222</v>
      </c>
      <c r="C970" s="419">
        <f>TMH!D111</f>
        <v>0</v>
      </c>
      <c r="D970" s="419">
        <f>TMH!E111</f>
        <v>0</v>
      </c>
      <c r="E970" s="419">
        <f>TMH!F111</f>
        <v>60000</v>
      </c>
      <c r="F970" s="657"/>
    </row>
    <row r="971" spans="1:6" ht="20.25" customHeight="1" x14ac:dyDescent="0.25">
      <c r="A971" s="410">
        <f t="shared" ref="A971:A975" si="19">A970+1</f>
        <v>101</v>
      </c>
      <c r="B971" s="349" t="s">
        <v>1861</v>
      </c>
      <c r="C971" s="419">
        <f>TMH!D112</f>
        <v>2898000</v>
      </c>
      <c r="D971" s="419">
        <f>TMH!E112</f>
        <v>2898000</v>
      </c>
      <c r="E971" s="419">
        <f>TMH!F112</f>
        <v>0</v>
      </c>
      <c r="F971" s="657">
        <f>TMH!G112</f>
        <v>0</v>
      </c>
    </row>
    <row r="972" spans="1:6" ht="20.25" customHeight="1" x14ac:dyDescent="0.25">
      <c r="A972" s="410">
        <f t="shared" si="19"/>
        <v>102</v>
      </c>
      <c r="B972" s="349" t="s">
        <v>589</v>
      </c>
      <c r="C972" s="419">
        <f>TMH!D113</f>
        <v>0</v>
      </c>
      <c r="D972" s="419">
        <f>TMH!E113</f>
        <v>30000</v>
      </c>
      <c r="E972" s="419">
        <f>TMH!F113</f>
        <v>40000</v>
      </c>
      <c r="F972" s="657">
        <f>TMH!G113</f>
        <v>0</v>
      </c>
    </row>
    <row r="973" spans="1:6" ht="20.25" customHeight="1" x14ac:dyDescent="0.25">
      <c r="A973" s="410">
        <f t="shared" si="19"/>
        <v>103</v>
      </c>
      <c r="B973" s="349" t="s">
        <v>1867</v>
      </c>
      <c r="C973" s="419">
        <f>TMH!D114</f>
        <v>41600</v>
      </c>
      <c r="D973" s="419">
        <f>TMH!E114</f>
        <v>41600</v>
      </c>
      <c r="E973" s="419">
        <f>TMH!F114</f>
        <v>60000</v>
      </c>
      <c r="F973" s="657">
        <f>TMH!G114</f>
        <v>0</v>
      </c>
    </row>
    <row r="974" spans="1:6" ht="20.25" customHeight="1" x14ac:dyDescent="0.25">
      <c r="A974" s="410">
        <f t="shared" si="19"/>
        <v>104</v>
      </c>
      <c r="B974" s="349" t="s">
        <v>1870</v>
      </c>
      <c r="C974" s="419">
        <f>TMH!D115</f>
        <v>274000</v>
      </c>
      <c r="D974" s="419">
        <f>TMH!E115</f>
        <v>274000</v>
      </c>
      <c r="E974" s="419">
        <f>TMH!F115</f>
        <v>300000</v>
      </c>
      <c r="F974" s="657">
        <f>TMH!G115</f>
        <v>0</v>
      </c>
    </row>
    <row r="975" spans="1:6" ht="20.25" customHeight="1" x14ac:dyDescent="0.25">
      <c r="A975" s="410">
        <f t="shared" si="19"/>
        <v>105</v>
      </c>
      <c r="B975" s="349" t="s">
        <v>1875</v>
      </c>
      <c r="C975" s="419">
        <f>TMH!D116</f>
        <v>745000</v>
      </c>
      <c r="D975" s="419">
        <f>TMH!E116</f>
        <v>745000</v>
      </c>
      <c r="E975" s="419">
        <f>TMH!F116</f>
        <v>900000</v>
      </c>
      <c r="F975" s="657">
        <f>TMH!G116</f>
        <v>0</v>
      </c>
    </row>
    <row r="976" spans="1:6" ht="20.25" customHeight="1" x14ac:dyDescent="0.25">
      <c r="A976" s="410">
        <f t="shared" ref="A973:A1001" si="20">A975+1</f>
        <v>106</v>
      </c>
      <c r="B976" s="349" t="s">
        <v>1880</v>
      </c>
      <c r="C976" s="419">
        <f>TMH!D117</f>
        <v>274000</v>
      </c>
      <c r="D976" s="419">
        <f>TMH!E117</f>
        <v>274000</v>
      </c>
      <c r="E976" s="419">
        <f>TMH!F117</f>
        <v>300000</v>
      </c>
      <c r="F976" s="657">
        <f>TMH!G117</f>
        <v>0</v>
      </c>
    </row>
    <row r="977" spans="1:6" ht="20.25" customHeight="1" x14ac:dyDescent="0.25">
      <c r="A977" s="410">
        <f t="shared" si="20"/>
        <v>107</v>
      </c>
      <c r="B977" s="349" t="s">
        <v>1883</v>
      </c>
      <c r="C977" s="419">
        <f>TMH!D118</f>
        <v>745000</v>
      </c>
      <c r="D977" s="419">
        <f>TMH!E118</f>
        <v>745000</v>
      </c>
      <c r="E977" s="419">
        <f>TMH!F118</f>
        <v>900000</v>
      </c>
      <c r="F977" s="657">
        <f>TMH!G118</f>
        <v>0</v>
      </c>
    </row>
    <row r="978" spans="1:6" ht="20.25" customHeight="1" x14ac:dyDescent="0.25">
      <c r="A978" s="410">
        <f t="shared" si="20"/>
        <v>108</v>
      </c>
      <c r="B978" s="349" t="s">
        <v>1886</v>
      </c>
      <c r="C978" s="419">
        <f>TMH!D119</f>
        <v>274000</v>
      </c>
      <c r="D978" s="419">
        <f>TMH!E119</f>
        <v>274000</v>
      </c>
      <c r="E978" s="419">
        <f>TMH!F119</f>
        <v>300000</v>
      </c>
      <c r="F978" s="657">
        <f>TMH!G119</f>
        <v>0</v>
      </c>
    </row>
    <row r="979" spans="1:6" ht="20.25" customHeight="1" x14ac:dyDescent="0.25">
      <c r="A979" s="410">
        <f t="shared" si="20"/>
        <v>109</v>
      </c>
      <c r="B979" s="349" t="s">
        <v>5086</v>
      </c>
      <c r="C979" s="419">
        <f>TMH!D120</f>
        <v>2898000</v>
      </c>
      <c r="D979" s="419">
        <f>TMH!E120</f>
        <v>2898000</v>
      </c>
      <c r="E979" s="419">
        <f>TMH!F120</f>
        <v>2898000</v>
      </c>
      <c r="F979" s="657">
        <f>TMH!G120</f>
        <v>0</v>
      </c>
    </row>
    <row r="980" spans="1:6" ht="20.25" customHeight="1" x14ac:dyDescent="0.25">
      <c r="A980" s="410">
        <f t="shared" si="20"/>
        <v>110</v>
      </c>
      <c r="B980" s="349" t="s">
        <v>1891</v>
      </c>
      <c r="C980" s="419">
        <f>TMH!D121</f>
        <v>745000</v>
      </c>
      <c r="D980" s="419">
        <f>TMH!E121</f>
        <v>745000</v>
      </c>
      <c r="E980" s="419">
        <f>TMH!F121</f>
        <v>900000</v>
      </c>
      <c r="F980" s="657">
        <f>TMH!G121</f>
        <v>0</v>
      </c>
    </row>
    <row r="981" spans="1:6" ht="20.25" customHeight="1" x14ac:dyDescent="0.25">
      <c r="A981" s="410">
        <f t="shared" si="20"/>
        <v>111</v>
      </c>
      <c r="B981" s="349" t="s">
        <v>1896</v>
      </c>
      <c r="C981" s="419">
        <f>TMH!D122</f>
        <v>378000</v>
      </c>
      <c r="D981" s="419">
        <f>TMH!E122</f>
        <v>378000</v>
      </c>
      <c r="E981" s="419">
        <f>TMH!F122</f>
        <v>400000</v>
      </c>
      <c r="F981" s="657">
        <f>TMH!G122</f>
        <v>0</v>
      </c>
    </row>
    <row r="982" spans="1:6" ht="20.25" customHeight="1" x14ac:dyDescent="0.25">
      <c r="A982" s="410">
        <f t="shared" si="20"/>
        <v>112</v>
      </c>
      <c r="B982" s="349" t="s">
        <v>1901</v>
      </c>
      <c r="C982" s="419">
        <f>TMH!D123</f>
        <v>722000</v>
      </c>
      <c r="D982" s="419">
        <f>TMH!E123</f>
        <v>722000</v>
      </c>
      <c r="E982" s="419">
        <f>TMH!F123</f>
        <v>900000</v>
      </c>
      <c r="F982" s="657">
        <f>TMH!G123</f>
        <v>0</v>
      </c>
    </row>
    <row r="983" spans="1:6" ht="23.25" customHeight="1" x14ac:dyDescent="0.25">
      <c r="A983" s="410">
        <f t="shared" si="20"/>
        <v>113</v>
      </c>
      <c r="B983" s="349" t="s">
        <v>1906</v>
      </c>
      <c r="C983" s="419">
        <f>TMH!D124</f>
        <v>2403000</v>
      </c>
      <c r="D983" s="419">
        <f>TMH!E124</f>
        <v>2403000</v>
      </c>
      <c r="E983" s="419">
        <f>TMH!F124</f>
        <v>0</v>
      </c>
      <c r="F983" s="658" t="str">
        <f>TMH!G124</f>
        <v>Bg cả Coblator</v>
      </c>
    </row>
    <row r="984" spans="1:6" ht="20.25" customHeight="1" x14ac:dyDescent="0.25">
      <c r="A984" s="410">
        <f t="shared" si="20"/>
        <v>114</v>
      </c>
      <c r="B984" s="349" t="s">
        <v>1912</v>
      </c>
      <c r="C984" s="419">
        <f>TMH!D125</f>
        <v>1689000</v>
      </c>
      <c r="D984" s="419">
        <f>TMH!E125</f>
        <v>1689000</v>
      </c>
      <c r="E984" s="419">
        <f>TMH!F125</f>
        <v>0</v>
      </c>
      <c r="F984" s="657">
        <f>TMH!G125</f>
        <v>0</v>
      </c>
    </row>
    <row r="985" spans="1:6" ht="20.25" customHeight="1" x14ac:dyDescent="0.25">
      <c r="A985" s="410">
        <f t="shared" si="20"/>
        <v>115</v>
      </c>
      <c r="B985" s="349" t="s">
        <v>1916</v>
      </c>
      <c r="C985" s="419">
        <f>TMH!D126</f>
        <v>1133000</v>
      </c>
      <c r="D985" s="419">
        <f>TMH!E126</f>
        <v>1133000</v>
      </c>
      <c r="E985" s="419">
        <f>TMH!F126</f>
        <v>0</v>
      </c>
      <c r="F985" s="657">
        <f>TMH!G126</f>
        <v>0</v>
      </c>
    </row>
    <row r="986" spans="1:6" ht="20.25" customHeight="1" x14ac:dyDescent="0.25">
      <c r="A986" s="410">
        <f t="shared" si="20"/>
        <v>116</v>
      </c>
      <c r="B986" s="349" t="s">
        <v>1920</v>
      </c>
      <c r="C986" s="419">
        <f>TMH!D127</f>
        <v>3125000</v>
      </c>
      <c r="D986" s="419">
        <f>TMH!E127</f>
        <v>3125000</v>
      </c>
      <c r="E986" s="419">
        <f>TMH!F127</f>
        <v>0</v>
      </c>
      <c r="F986" s="657">
        <f>TMH!G127</f>
        <v>0</v>
      </c>
    </row>
    <row r="987" spans="1:6" ht="39" customHeight="1" x14ac:dyDescent="0.25">
      <c r="A987" s="410">
        <f t="shared" si="20"/>
        <v>117</v>
      </c>
      <c r="B987" s="349" t="s">
        <v>4705</v>
      </c>
      <c r="C987" s="419">
        <f>TMH!D128</f>
        <v>3236000</v>
      </c>
      <c r="D987" s="419">
        <f>TMH!E128</f>
        <v>3236000</v>
      </c>
      <c r="E987" s="419">
        <f>TMH!F128</f>
        <v>0</v>
      </c>
      <c r="F987" s="657">
        <f>TMH!G128</f>
        <v>0</v>
      </c>
    </row>
    <row r="988" spans="1:6" ht="20.25" customHeight="1" x14ac:dyDescent="0.25">
      <c r="A988" s="410">
        <f t="shared" si="20"/>
        <v>118</v>
      </c>
      <c r="B988" s="349" t="s">
        <v>1925</v>
      </c>
      <c r="C988" s="419">
        <f>TMH!D129</f>
        <v>313000</v>
      </c>
      <c r="D988" s="419">
        <f>TMH!E129</f>
        <v>313000</v>
      </c>
      <c r="E988" s="419">
        <f>TMH!F129</f>
        <v>0</v>
      </c>
      <c r="F988" s="657">
        <f>TMH!G129</f>
        <v>0</v>
      </c>
    </row>
    <row r="989" spans="1:6" ht="20.25" customHeight="1" x14ac:dyDescent="0.25">
      <c r="A989" s="410">
        <f t="shared" si="20"/>
        <v>119</v>
      </c>
      <c r="B989" s="349" t="s">
        <v>1929</v>
      </c>
      <c r="C989" s="419">
        <f>TMH!D130</f>
        <v>745000</v>
      </c>
      <c r="D989" s="419">
        <f>TMH!E130</f>
        <v>745000</v>
      </c>
      <c r="E989" s="419">
        <f>TMH!F130</f>
        <v>0</v>
      </c>
      <c r="F989" s="657">
        <f>TMH!G130</f>
        <v>0</v>
      </c>
    </row>
    <row r="990" spans="1:6" ht="20.25" customHeight="1" x14ac:dyDescent="0.25">
      <c r="A990" s="410">
        <f t="shared" si="20"/>
        <v>120</v>
      </c>
      <c r="B990" s="349" t="s">
        <v>1932</v>
      </c>
      <c r="C990" s="419">
        <f>TMH!D131</f>
        <v>124000</v>
      </c>
      <c r="D990" s="419">
        <f>TMH!E131</f>
        <v>124000</v>
      </c>
      <c r="E990" s="419">
        <f>TMH!F131</f>
        <v>0</v>
      </c>
      <c r="F990" s="657">
        <f>TMH!G131</f>
        <v>0</v>
      </c>
    </row>
    <row r="991" spans="1:6" ht="20.25" customHeight="1" x14ac:dyDescent="0.25">
      <c r="A991" s="410">
        <f t="shared" si="20"/>
        <v>121</v>
      </c>
      <c r="B991" s="464" t="s">
        <v>1935</v>
      </c>
      <c r="C991" s="419">
        <f>TMH!D132</f>
        <v>998000</v>
      </c>
      <c r="D991" s="419">
        <f>TMH!E132</f>
        <v>998000</v>
      </c>
      <c r="E991" s="419">
        <f>TMH!F132</f>
        <v>0</v>
      </c>
      <c r="F991" s="657">
        <f>TMH!G132</f>
        <v>0</v>
      </c>
    </row>
    <row r="992" spans="1:6" ht="20.25" customHeight="1" x14ac:dyDescent="0.25">
      <c r="A992" s="410">
        <f t="shared" si="20"/>
        <v>122</v>
      </c>
      <c r="B992" s="349" t="s">
        <v>1938</v>
      </c>
      <c r="C992" s="419">
        <f>TMH!D133</f>
        <v>0</v>
      </c>
      <c r="D992" s="419">
        <f>TMH!E133</f>
        <v>0</v>
      </c>
      <c r="E992" s="419">
        <f>TMH!F133</f>
        <v>350000</v>
      </c>
      <c r="F992" s="657">
        <f>TMH!G133</f>
        <v>0</v>
      </c>
    </row>
    <row r="993" spans="1:6" ht="20.25" customHeight="1" x14ac:dyDescent="0.25">
      <c r="A993" s="410">
        <f t="shared" si="20"/>
        <v>123</v>
      </c>
      <c r="B993" s="349" t="s">
        <v>1940</v>
      </c>
      <c r="C993" s="419">
        <f>TMH!D134</f>
        <v>82900</v>
      </c>
      <c r="D993" s="419">
        <f>TMH!E134</f>
        <v>82900</v>
      </c>
      <c r="E993" s="419">
        <f>TMH!F134</f>
        <v>100000</v>
      </c>
      <c r="F993" s="657">
        <f>TMH!G134</f>
        <v>0</v>
      </c>
    </row>
    <row r="994" spans="1:6" ht="20.25" customHeight="1" x14ac:dyDescent="0.25">
      <c r="A994" s="410">
        <f t="shared" si="20"/>
        <v>124</v>
      </c>
      <c r="B994" s="349" t="s">
        <v>1945</v>
      </c>
      <c r="C994" s="419">
        <f>TMH!D135</f>
        <v>524000</v>
      </c>
      <c r="D994" s="419">
        <f>TMH!E135</f>
        <v>524000</v>
      </c>
      <c r="E994" s="419">
        <f>TMH!F135</f>
        <v>550000</v>
      </c>
      <c r="F994" s="657">
        <f>TMH!G135</f>
        <v>0</v>
      </c>
    </row>
    <row r="995" spans="1:6" ht="20.25" customHeight="1" x14ac:dyDescent="0.25">
      <c r="A995" s="410">
        <f t="shared" si="20"/>
        <v>125</v>
      </c>
      <c r="B995" s="349" t="s">
        <v>1950</v>
      </c>
      <c r="C995" s="419">
        <f>TMH!D136</f>
        <v>524000</v>
      </c>
      <c r="D995" s="419">
        <f>TMH!E136</f>
        <v>524000</v>
      </c>
      <c r="E995" s="419">
        <f>TMH!F136</f>
        <v>550000</v>
      </c>
      <c r="F995" s="657">
        <f>TMH!G136</f>
        <v>0</v>
      </c>
    </row>
    <row r="996" spans="1:6" ht="20.25" customHeight="1" x14ac:dyDescent="0.25">
      <c r="A996" s="410">
        <f t="shared" si="20"/>
        <v>126</v>
      </c>
      <c r="B996" s="349" t="s">
        <v>1953</v>
      </c>
      <c r="C996" s="419">
        <f>TMH!D137</f>
        <v>524000</v>
      </c>
      <c r="D996" s="419">
        <f>TMH!E137</f>
        <v>524000</v>
      </c>
      <c r="E996" s="419">
        <f>TMH!F137</f>
        <v>550000</v>
      </c>
      <c r="F996" s="657">
        <f>TMH!G137</f>
        <v>0</v>
      </c>
    </row>
    <row r="997" spans="1:6" ht="20.25" customHeight="1" x14ac:dyDescent="0.25">
      <c r="A997" s="410">
        <f t="shared" si="20"/>
        <v>127</v>
      </c>
      <c r="B997" s="464" t="s">
        <v>591</v>
      </c>
      <c r="C997" s="419">
        <f>TMH!D138</f>
        <v>12200</v>
      </c>
      <c r="D997" s="419">
        <f>TMH!E138</f>
        <v>12200</v>
      </c>
      <c r="E997" s="419">
        <f>TMH!F138</f>
        <v>60000</v>
      </c>
      <c r="F997" s="657">
        <f>TMH!G138</f>
        <v>0</v>
      </c>
    </row>
    <row r="998" spans="1:6" ht="33.75" customHeight="1" x14ac:dyDescent="0.25">
      <c r="A998" s="410">
        <f t="shared" si="20"/>
        <v>128</v>
      </c>
      <c r="B998" s="464" t="s">
        <v>1957</v>
      </c>
      <c r="C998" s="419">
        <f>TMH!D139</f>
        <v>21100</v>
      </c>
      <c r="D998" s="419">
        <f>TMH!E139</f>
        <v>21100</v>
      </c>
      <c r="E998" s="419">
        <f>TMH!F139</f>
        <v>80000</v>
      </c>
      <c r="F998" s="658" t="str">
        <f>TMH!G139</f>
        <v>Chưa bao gồm  thuốc</v>
      </c>
    </row>
    <row r="999" spans="1:6" ht="33.75" customHeight="1" x14ac:dyDescent="0.25">
      <c r="A999" s="410">
        <f t="shared" si="20"/>
        <v>129</v>
      </c>
      <c r="B999" s="464" t="s">
        <v>1960</v>
      </c>
      <c r="C999" s="419">
        <f>TMH!D140</f>
        <v>23000</v>
      </c>
      <c r="D999" s="419">
        <f>TMH!E140</f>
        <v>23000</v>
      </c>
      <c r="E999" s="419">
        <f>TMH!F140</f>
        <v>40000</v>
      </c>
      <c r="F999" s="658" t="str">
        <f>TMH!G140</f>
        <v>Chưa bao gồm thuốc khí dung.</v>
      </c>
    </row>
    <row r="1000" spans="1:6" ht="20.25" customHeight="1" x14ac:dyDescent="0.25">
      <c r="A1000" s="410">
        <f t="shared" si="20"/>
        <v>130</v>
      </c>
      <c r="B1000" s="464" t="s">
        <v>5077</v>
      </c>
      <c r="C1000" s="419">
        <f>TMH!D141</f>
        <v>734000</v>
      </c>
      <c r="D1000" s="419">
        <f>TMH!E141</f>
        <v>734000</v>
      </c>
      <c r="E1000" s="419">
        <f>TMH!F141</f>
        <v>0</v>
      </c>
      <c r="F1000" s="657">
        <f>TMH!G141</f>
        <v>0</v>
      </c>
    </row>
    <row r="1001" spans="1:6" ht="20.25" customHeight="1" x14ac:dyDescent="0.25">
      <c r="A1001" s="410">
        <f t="shared" si="20"/>
        <v>131</v>
      </c>
      <c r="B1001" s="464" t="s">
        <v>1963</v>
      </c>
      <c r="C1001" s="419">
        <f>TMH!D142</f>
        <v>30000</v>
      </c>
      <c r="D1001" s="419">
        <f>TMH!E142</f>
        <v>30000</v>
      </c>
      <c r="E1001" s="419">
        <f>TMH!F142</f>
        <v>60000</v>
      </c>
      <c r="F1001" s="657">
        <f>TMH!G142</f>
        <v>0</v>
      </c>
    </row>
    <row r="1002" spans="1:6" ht="20.25" customHeight="1" x14ac:dyDescent="0.25">
      <c r="A1002" s="421" t="s">
        <v>529</v>
      </c>
      <c r="B1002" s="469" t="s">
        <v>1966</v>
      </c>
      <c r="C1002" s="419">
        <f>TMH!D143</f>
        <v>0</v>
      </c>
      <c r="D1002" s="419">
        <f>TMH!E143</f>
        <v>0</v>
      </c>
      <c r="E1002" s="419">
        <f>TMH!F143</f>
        <v>0</v>
      </c>
      <c r="F1002" s="653"/>
    </row>
    <row r="1003" spans="1:6" ht="20.25" customHeight="1" x14ac:dyDescent="0.25">
      <c r="A1003" s="410">
        <f>A1001+1</f>
        <v>132</v>
      </c>
      <c r="B1003" s="349" t="s">
        <v>1967</v>
      </c>
      <c r="C1003" s="419">
        <f>TMH!D144</f>
        <v>849000</v>
      </c>
      <c r="D1003" s="419">
        <f>TMH!E144</f>
        <v>849000</v>
      </c>
      <c r="E1003" s="419">
        <f>TMH!F144</f>
        <v>900000</v>
      </c>
      <c r="F1003" s="657">
        <f>TMH!G144</f>
        <v>0</v>
      </c>
    </row>
    <row r="1004" spans="1:6" ht="20.25" customHeight="1" x14ac:dyDescent="0.25">
      <c r="A1004" s="410">
        <f>A1003+1</f>
        <v>133</v>
      </c>
      <c r="B1004" s="349" t="s">
        <v>1972</v>
      </c>
      <c r="C1004" s="419">
        <f>TMH!D145</f>
        <v>1353000</v>
      </c>
      <c r="D1004" s="419">
        <f>TMH!E145</f>
        <v>1353000</v>
      </c>
      <c r="E1004" s="419">
        <f>TMH!F145</f>
        <v>0</v>
      </c>
      <c r="F1004" s="657">
        <f>TMH!G145</f>
        <v>0</v>
      </c>
    </row>
    <row r="1005" spans="1:6" ht="20.25" customHeight="1" x14ac:dyDescent="0.25">
      <c r="A1005" s="410">
        <f t="shared" ref="A1005:A1038" si="21">A1004+1</f>
        <v>134</v>
      </c>
      <c r="B1005" s="349" t="s">
        <v>1977</v>
      </c>
      <c r="C1005" s="419">
        <f>TMH!D146</f>
        <v>0</v>
      </c>
      <c r="D1005" s="419">
        <f>TMH!E146</f>
        <v>0</v>
      </c>
      <c r="E1005" s="419" t="str">
        <f>TMH!F146</f>
        <v>300.000 - 500.000</v>
      </c>
      <c r="F1005" s="657">
        <f>TMH!G146</f>
        <v>0</v>
      </c>
    </row>
    <row r="1006" spans="1:6" ht="20.25" customHeight="1" x14ac:dyDescent="0.25">
      <c r="A1006" s="410">
        <f t="shared" si="21"/>
        <v>135</v>
      </c>
      <c r="B1006" s="349" t="s">
        <v>1980</v>
      </c>
      <c r="C1006" s="419">
        <f>TMH!D147</f>
        <v>0</v>
      </c>
      <c r="D1006" s="419">
        <f>TMH!E147</f>
        <v>0</v>
      </c>
      <c r="E1006" s="419">
        <f>TMH!F147</f>
        <v>500000</v>
      </c>
      <c r="F1006" s="657">
        <f>TMH!G147</f>
        <v>0</v>
      </c>
    </row>
    <row r="1007" spans="1:6" ht="20.25" customHeight="1" x14ac:dyDescent="0.25">
      <c r="A1007" s="410">
        <f t="shared" si="21"/>
        <v>136</v>
      </c>
      <c r="B1007" s="349" t="s">
        <v>1982</v>
      </c>
      <c r="C1007" s="419">
        <f>TMH!D148</f>
        <v>0</v>
      </c>
      <c r="D1007" s="419">
        <f>TMH!E148</f>
        <v>0</v>
      </c>
      <c r="E1007" s="419">
        <f>TMH!F148</f>
        <v>800000</v>
      </c>
      <c r="F1007" s="657">
        <f>TMH!G148</f>
        <v>0</v>
      </c>
    </row>
    <row r="1008" spans="1:6" ht="20.25" customHeight="1" x14ac:dyDescent="0.25">
      <c r="A1008" s="410">
        <f t="shared" si="21"/>
        <v>137</v>
      </c>
      <c r="B1008" s="349" t="s">
        <v>1984</v>
      </c>
      <c r="C1008" s="419">
        <f>TMH!D149</f>
        <v>3125000</v>
      </c>
      <c r="D1008" s="419">
        <f>TMH!E149</f>
        <v>3125000</v>
      </c>
      <c r="E1008" s="419">
        <f>TMH!F149</f>
        <v>0</v>
      </c>
      <c r="F1008" s="657">
        <f>TMH!G149</f>
        <v>0</v>
      </c>
    </row>
    <row r="1009" spans="1:6" ht="20.25" customHeight="1" x14ac:dyDescent="0.25">
      <c r="A1009" s="410">
        <f t="shared" si="21"/>
        <v>138</v>
      </c>
      <c r="B1009" s="349" t="s">
        <v>5087</v>
      </c>
      <c r="C1009" s="419">
        <f>TMH!D150</f>
        <v>1598927</v>
      </c>
      <c r="D1009" s="419">
        <f>TMH!E150</f>
        <v>0</v>
      </c>
      <c r="E1009" s="419">
        <f>TMH!F150</f>
        <v>0</v>
      </c>
      <c r="F1009" s="657">
        <f>TMH!G150</f>
        <v>0</v>
      </c>
    </row>
    <row r="1010" spans="1:6" ht="20.25" customHeight="1" x14ac:dyDescent="0.25">
      <c r="A1010" s="410">
        <f t="shared" si="21"/>
        <v>139</v>
      </c>
      <c r="B1010" s="349" t="s">
        <v>4692</v>
      </c>
      <c r="C1010" s="419">
        <f>TMH!D151</f>
        <v>197000</v>
      </c>
      <c r="D1010" s="419">
        <f>TMH!E151</f>
        <v>197000</v>
      </c>
      <c r="E1010" s="419">
        <f>TMH!F151</f>
        <v>250000</v>
      </c>
      <c r="F1010" s="657">
        <f>TMH!G151</f>
        <v>0</v>
      </c>
    </row>
    <row r="1011" spans="1:6" ht="20.25" customHeight="1" x14ac:dyDescent="0.25">
      <c r="A1011" s="410">
        <f t="shared" si="21"/>
        <v>140</v>
      </c>
      <c r="B1011" s="349" t="s">
        <v>1991</v>
      </c>
      <c r="C1011" s="419">
        <f>TMH!D152</f>
        <v>2737000</v>
      </c>
      <c r="D1011" s="419">
        <f>TMH!E152</f>
        <v>2737000</v>
      </c>
      <c r="E1011" s="419">
        <f>TMH!F152</f>
        <v>2737000</v>
      </c>
      <c r="F1011" s="657">
        <f>TMH!G152</f>
        <v>0</v>
      </c>
    </row>
    <row r="1012" spans="1:6" ht="20.25" customHeight="1" x14ac:dyDescent="0.25">
      <c r="A1012" s="410">
        <f t="shared" si="21"/>
        <v>141</v>
      </c>
      <c r="B1012" s="349" t="s">
        <v>4969</v>
      </c>
      <c r="C1012" s="419">
        <f>TMH!D153</f>
        <v>2660000</v>
      </c>
      <c r="D1012" s="419">
        <f>TMH!E153</f>
        <v>2660000</v>
      </c>
      <c r="E1012" s="419">
        <f>TMH!F153</f>
        <v>2660000</v>
      </c>
      <c r="F1012" s="657">
        <f>TMH!G153</f>
        <v>0</v>
      </c>
    </row>
    <row r="1013" spans="1:6" ht="39" customHeight="1" x14ac:dyDescent="0.25">
      <c r="A1013" s="410">
        <f t="shared" si="21"/>
        <v>142</v>
      </c>
      <c r="B1013" s="349" t="s">
        <v>4970</v>
      </c>
      <c r="C1013" s="419">
        <f>TMH!D154</f>
        <v>2042000</v>
      </c>
      <c r="D1013" s="419">
        <f>TMH!E154</f>
        <v>0</v>
      </c>
      <c r="E1013" s="419">
        <f>TMH!F154</f>
        <v>0</v>
      </c>
      <c r="F1013" s="657">
        <f>TMH!G154</f>
        <v>0</v>
      </c>
    </row>
    <row r="1014" spans="1:6" ht="20.25" customHeight="1" x14ac:dyDescent="0.25">
      <c r="A1014" s="410">
        <f t="shared" si="21"/>
        <v>143</v>
      </c>
      <c r="B1014" s="552" t="s">
        <v>5584</v>
      </c>
      <c r="C1014" s="419">
        <f>TMH!D155</f>
        <v>4830000</v>
      </c>
      <c r="D1014" s="419">
        <f>TMH!E155</f>
        <v>4830000</v>
      </c>
      <c r="E1014" s="419">
        <f>TMH!F155</f>
        <v>4830000</v>
      </c>
      <c r="F1014" s="657">
        <f>TMH!G155</f>
        <v>0</v>
      </c>
    </row>
    <row r="1015" spans="1:6" ht="39" customHeight="1" x14ac:dyDescent="0.25">
      <c r="A1015" s="410">
        <f t="shared" si="21"/>
        <v>144</v>
      </c>
      <c r="B1015" s="552" t="s">
        <v>4973</v>
      </c>
      <c r="C1015" s="419">
        <f>TMH!D156</f>
        <v>3930000</v>
      </c>
      <c r="D1015" s="419">
        <f>TMH!E156</f>
        <v>0</v>
      </c>
      <c r="E1015" s="419">
        <f>TMH!F156</f>
        <v>0</v>
      </c>
      <c r="F1015" s="657">
        <f>TMH!G156</f>
        <v>0</v>
      </c>
    </row>
    <row r="1016" spans="1:6" ht="20.25" customHeight="1" x14ac:dyDescent="0.25">
      <c r="A1016" s="410">
        <f t="shared" si="21"/>
        <v>145</v>
      </c>
      <c r="B1016" s="552" t="s">
        <v>5649</v>
      </c>
      <c r="C1016" s="419">
        <f>TMH!D157</f>
        <v>1266000</v>
      </c>
      <c r="D1016" s="419">
        <f>TMH!E157</f>
        <v>1266000</v>
      </c>
      <c r="E1016" s="419">
        <f>TMH!F157</f>
        <v>0</v>
      </c>
      <c r="F1016" s="657">
        <f>TMH!G157</f>
        <v>0</v>
      </c>
    </row>
    <row r="1017" spans="1:6" ht="20.25" customHeight="1" x14ac:dyDescent="0.25">
      <c r="A1017" s="410">
        <f t="shared" si="21"/>
        <v>146</v>
      </c>
      <c r="B1017" s="349" t="s">
        <v>4725</v>
      </c>
      <c r="C1017" s="419">
        <f>TMH!D158</f>
        <v>1266000</v>
      </c>
      <c r="D1017" s="419">
        <f>TMH!E158</f>
        <v>1266000</v>
      </c>
      <c r="E1017" s="419">
        <f>TMH!F158</f>
        <v>0</v>
      </c>
      <c r="F1017" s="657">
        <f>TMH!G158</f>
        <v>0</v>
      </c>
    </row>
    <row r="1018" spans="1:6" ht="20.25" customHeight="1" x14ac:dyDescent="0.25">
      <c r="A1018" s="410">
        <f t="shared" si="21"/>
        <v>147</v>
      </c>
      <c r="B1018" s="349" t="s">
        <v>4704</v>
      </c>
      <c r="C1018" s="419">
        <f>TMH!D159</f>
        <v>2737000</v>
      </c>
      <c r="D1018" s="419">
        <f>TMH!E159</f>
        <v>2737000</v>
      </c>
      <c r="E1018" s="419">
        <f>TMH!F159</f>
        <v>0</v>
      </c>
      <c r="F1018" s="657">
        <f>TMH!G159</f>
        <v>0</v>
      </c>
    </row>
    <row r="1019" spans="1:6" ht="20.25" customHeight="1" x14ac:dyDescent="0.25">
      <c r="A1019" s="410">
        <f t="shared" si="21"/>
        <v>148</v>
      </c>
      <c r="B1019" s="349" t="s">
        <v>2861</v>
      </c>
      <c r="C1019" s="419">
        <f>TMH!D160</f>
        <v>2737000</v>
      </c>
      <c r="D1019" s="419">
        <f>TMH!E160</f>
        <v>2737000</v>
      </c>
      <c r="E1019" s="419">
        <f>TMH!F160</f>
        <v>0</v>
      </c>
      <c r="F1019" s="657">
        <f>TMH!G160</f>
        <v>0</v>
      </c>
    </row>
    <row r="1020" spans="1:6" ht="20.25" customHeight="1" x14ac:dyDescent="0.25">
      <c r="A1020" s="410">
        <f t="shared" si="21"/>
        <v>149</v>
      </c>
      <c r="B1020" s="349" t="s">
        <v>4721</v>
      </c>
      <c r="C1020" s="419">
        <f>TMH!D161</f>
        <v>1266000</v>
      </c>
      <c r="D1020" s="419">
        <f>TMH!E161</f>
        <v>1266000</v>
      </c>
      <c r="E1020" s="419">
        <f>TMH!F161</f>
        <v>0</v>
      </c>
      <c r="F1020" s="657">
        <f>TMH!G161</f>
        <v>0</v>
      </c>
    </row>
    <row r="1021" spans="1:6" ht="20.25" customHeight="1" x14ac:dyDescent="0.25">
      <c r="A1021" s="410">
        <f t="shared" si="21"/>
        <v>150</v>
      </c>
      <c r="B1021" s="349" t="s">
        <v>4694</v>
      </c>
      <c r="C1021" s="419">
        <f>TMH!D162</f>
        <v>1266000</v>
      </c>
      <c r="D1021" s="419">
        <f>TMH!E162</f>
        <v>1266000</v>
      </c>
      <c r="E1021" s="419">
        <f>TMH!F162</f>
        <v>0</v>
      </c>
      <c r="F1021" s="657">
        <f>TMH!G162</f>
        <v>0</v>
      </c>
    </row>
    <row r="1022" spans="1:6" ht="20.25" customHeight="1" x14ac:dyDescent="0.25">
      <c r="A1022" s="410">
        <f t="shared" si="21"/>
        <v>151</v>
      </c>
      <c r="B1022" s="349" t="s">
        <v>4696</v>
      </c>
      <c r="C1022" s="419">
        <f>TMH!D163</f>
        <v>1266000</v>
      </c>
      <c r="D1022" s="419">
        <f>TMH!E163</f>
        <v>1266000</v>
      </c>
      <c r="E1022" s="419">
        <f>TMH!F163</f>
        <v>0</v>
      </c>
      <c r="F1022" s="657">
        <f>TMH!G163</f>
        <v>0</v>
      </c>
    </row>
    <row r="1023" spans="1:6" ht="39" customHeight="1" x14ac:dyDescent="0.25">
      <c r="A1023" s="410">
        <f t="shared" si="21"/>
        <v>152</v>
      </c>
      <c r="B1023" s="349" t="s">
        <v>4700</v>
      </c>
      <c r="C1023" s="419">
        <f>TMH!D164</f>
        <v>2737000</v>
      </c>
      <c r="D1023" s="419">
        <f>TMH!E164</f>
        <v>2737000</v>
      </c>
      <c r="E1023" s="419">
        <f>TMH!F164</f>
        <v>0</v>
      </c>
      <c r="F1023" s="657">
        <f>TMH!G164</f>
        <v>0</v>
      </c>
    </row>
    <row r="1024" spans="1:6" ht="39" customHeight="1" x14ac:dyDescent="0.25">
      <c r="A1024" s="410">
        <f t="shared" si="21"/>
        <v>153</v>
      </c>
      <c r="B1024" s="349" t="s">
        <v>4703</v>
      </c>
      <c r="C1024" s="419">
        <f>TMH!D165</f>
        <v>2737000</v>
      </c>
      <c r="D1024" s="419">
        <f>TMH!E165</f>
        <v>2737000</v>
      </c>
      <c r="E1024" s="419">
        <f>TMH!F165</f>
        <v>0</v>
      </c>
      <c r="F1024" s="657">
        <f>TMH!G165</f>
        <v>0</v>
      </c>
    </row>
    <row r="1025" spans="1:6" ht="39" customHeight="1" x14ac:dyDescent="0.25">
      <c r="A1025" s="410">
        <f t="shared" si="21"/>
        <v>154</v>
      </c>
      <c r="B1025" s="825" t="s">
        <v>4727</v>
      </c>
      <c r="C1025" s="419">
        <f>TMH!D166</f>
        <v>849000</v>
      </c>
      <c r="D1025" s="419">
        <f>TMH!E166</f>
        <v>849000</v>
      </c>
      <c r="E1025" s="419">
        <f>TMH!F166</f>
        <v>0</v>
      </c>
      <c r="F1025" s="657">
        <f>TMH!G166</f>
        <v>0</v>
      </c>
    </row>
    <row r="1026" spans="1:6" ht="39" customHeight="1" x14ac:dyDescent="0.25">
      <c r="A1026" s="410">
        <f t="shared" si="21"/>
        <v>155</v>
      </c>
      <c r="B1026" s="825" t="s">
        <v>5790</v>
      </c>
      <c r="C1026" s="419">
        <f>TMH!D167</f>
        <v>1353000</v>
      </c>
      <c r="D1026" s="419">
        <f>TMH!E167</f>
        <v>1353000</v>
      </c>
      <c r="E1026" s="419">
        <f>TMH!F167</f>
        <v>0</v>
      </c>
      <c r="F1026" s="657">
        <f>TMH!G167</f>
        <v>0</v>
      </c>
    </row>
    <row r="1027" spans="1:6" ht="39" customHeight="1" x14ac:dyDescent="0.25">
      <c r="A1027" s="410">
        <f t="shared" si="21"/>
        <v>156</v>
      </c>
      <c r="B1027" s="825" t="s">
        <v>4728</v>
      </c>
      <c r="C1027" s="419">
        <f>TMH!D168</f>
        <v>849000</v>
      </c>
      <c r="D1027" s="419">
        <f>TMH!E168</f>
        <v>849000</v>
      </c>
      <c r="E1027" s="419">
        <f>TMH!F168</f>
        <v>0</v>
      </c>
      <c r="F1027" s="657">
        <f>TMH!G168</f>
        <v>0</v>
      </c>
    </row>
    <row r="1028" spans="1:6" ht="39" customHeight="1" x14ac:dyDescent="0.25">
      <c r="A1028" s="410">
        <f t="shared" si="21"/>
        <v>157</v>
      </c>
      <c r="B1028" s="825" t="s">
        <v>5791</v>
      </c>
      <c r="C1028" s="419">
        <f>TMH!D169</f>
        <v>1353000</v>
      </c>
      <c r="D1028" s="419">
        <f>TMH!E169</f>
        <v>1353000</v>
      </c>
      <c r="E1028" s="419">
        <f>TMH!F169</f>
        <v>0</v>
      </c>
      <c r="F1028" s="657">
        <f>TMH!G169</f>
        <v>0</v>
      </c>
    </row>
    <row r="1029" spans="1:6" ht="20.25" customHeight="1" x14ac:dyDescent="0.25">
      <c r="A1029" s="410">
        <f t="shared" si="21"/>
        <v>158</v>
      </c>
      <c r="B1029" s="349" t="s">
        <v>4707</v>
      </c>
      <c r="C1029" s="419">
        <f>TMH!D170</f>
        <v>3469000</v>
      </c>
      <c r="D1029" s="419">
        <f>TMH!E170</f>
        <v>3469000</v>
      </c>
      <c r="E1029" s="419">
        <f>TMH!F170</f>
        <v>0</v>
      </c>
      <c r="F1029" s="657">
        <f>TMH!G170</f>
        <v>0</v>
      </c>
    </row>
    <row r="1030" spans="1:6" ht="20.25" customHeight="1" x14ac:dyDescent="0.25">
      <c r="A1030" s="410">
        <f t="shared" si="21"/>
        <v>159</v>
      </c>
      <c r="B1030" s="349" t="s">
        <v>4719</v>
      </c>
      <c r="C1030" s="419">
        <f>TMH!D171</f>
        <v>3469000</v>
      </c>
      <c r="D1030" s="419">
        <f>TMH!E171</f>
        <v>3469000</v>
      </c>
      <c r="E1030" s="419">
        <f>TMH!F171</f>
        <v>0</v>
      </c>
      <c r="F1030" s="657">
        <f>TMH!G171</f>
        <v>0</v>
      </c>
    </row>
    <row r="1031" spans="1:6" ht="18" customHeight="1" x14ac:dyDescent="0.25">
      <c r="A1031" s="410">
        <f t="shared" si="21"/>
        <v>160</v>
      </c>
      <c r="B1031" s="349" t="s">
        <v>5079</v>
      </c>
      <c r="C1031" s="419">
        <f>TMH!D172</f>
        <v>197000</v>
      </c>
      <c r="D1031" s="419">
        <f>TMH!E172</f>
        <v>197000</v>
      </c>
      <c r="E1031" s="419">
        <f>TMH!F172</f>
        <v>250000</v>
      </c>
      <c r="F1031" s="657">
        <f>TMH!G172</f>
        <v>0</v>
      </c>
    </row>
    <row r="1032" spans="1:6" ht="20.25" customHeight="1" x14ac:dyDescent="0.25">
      <c r="A1032" s="410">
        <f t="shared" si="21"/>
        <v>161</v>
      </c>
      <c r="B1032" s="349" t="s">
        <v>751</v>
      </c>
      <c r="C1032" s="419">
        <f>TMH!D173</f>
        <v>0</v>
      </c>
      <c r="D1032" s="419">
        <f>TMH!E173</f>
        <v>35000</v>
      </c>
      <c r="E1032" s="419">
        <f>TMH!F173</f>
        <v>50000</v>
      </c>
      <c r="F1032" s="657">
        <f>TMH!G173</f>
        <v>0</v>
      </c>
    </row>
    <row r="1033" spans="1:6" ht="36" customHeight="1" x14ac:dyDescent="0.25">
      <c r="A1033" s="410">
        <f t="shared" si="21"/>
        <v>162</v>
      </c>
      <c r="B1033" s="464" t="s">
        <v>1996</v>
      </c>
      <c r="C1033" s="419">
        <f>TMH!D174</f>
        <v>60000</v>
      </c>
      <c r="D1033" s="419">
        <f>TMH!E174</f>
        <v>60000</v>
      </c>
      <c r="E1033" s="419">
        <f>TMH!F174</f>
        <v>0</v>
      </c>
      <c r="F1033" s="657">
        <f>TMH!G174</f>
        <v>0</v>
      </c>
    </row>
    <row r="1034" spans="1:6" ht="36" customHeight="1" x14ac:dyDescent="0.25">
      <c r="A1034" s="410">
        <f t="shared" si="21"/>
        <v>163</v>
      </c>
      <c r="B1034" s="349" t="s">
        <v>745</v>
      </c>
      <c r="C1034" s="419">
        <f>TMH!D175</f>
        <v>35600</v>
      </c>
      <c r="D1034" s="419">
        <f>TMH!E175</f>
        <v>35600</v>
      </c>
      <c r="E1034" s="419">
        <f>TMH!F175</f>
        <v>50000</v>
      </c>
      <c r="F1034" s="657">
        <f>TMH!G175</f>
        <v>0</v>
      </c>
    </row>
    <row r="1035" spans="1:6" ht="36" customHeight="1" x14ac:dyDescent="0.25">
      <c r="A1035" s="410">
        <f t="shared" si="21"/>
        <v>164</v>
      </c>
      <c r="B1035" s="459" t="s">
        <v>2000</v>
      </c>
      <c r="C1035" s="419">
        <f>TMH!D176</f>
        <v>184000</v>
      </c>
      <c r="D1035" s="419">
        <f>TMH!E176</f>
        <v>184000</v>
      </c>
      <c r="E1035" s="419">
        <f>TMH!F176</f>
        <v>210000</v>
      </c>
      <c r="F1035" s="657">
        <f>TMH!G176</f>
        <v>0</v>
      </c>
    </row>
    <row r="1036" spans="1:6" ht="36" customHeight="1" x14ac:dyDescent="0.25">
      <c r="A1036" s="410">
        <f t="shared" si="21"/>
        <v>165</v>
      </c>
      <c r="B1036" s="459" t="s">
        <v>2002</v>
      </c>
      <c r="C1036" s="419">
        <f>TMH!D177</f>
        <v>248000</v>
      </c>
      <c r="D1036" s="419">
        <f>TMH!E177</f>
        <v>248000</v>
      </c>
      <c r="E1036" s="419">
        <f>TMH!F177</f>
        <v>270000</v>
      </c>
      <c r="F1036" s="657">
        <f>TMH!G177</f>
        <v>0</v>
      </c>
    </row>
    <row r="1037" spans="1:6" ht="36" customHeight="1" x14ac:dyDescent="0.25">
      <c r="A1037" s="410">
        <f t="shared" si="21"/>
        <v>166</v>
      </c>
      <c r="B1037" s="459" t="s">
        <v>2005</v>
      </c>
      <c r="C1037" s="419">
        <f>TMH!D178</f>
        <v>268000</v>
      </c>
      <c r="D1037" s="419">
        <f>TMH!E178</f>
        <v>268000</v>
      </c>
      <c r="E1037" s="419">
        <f>TMH!F178</f>
        <v>300000</v>
      </c>
      <c r="F1037" s="657">
        <f>TMH!G178</f>
        <v>0</v>
      </c>
    </row>
    <row r="1038" spans="1:6" ht="36" customHeight="1" x14ac:dyDescent="0.25">
      <c r="A1038" s="410">
        <f t="shared" si="21"/>
        <v>167</v>
      </c>
      <c r="B1038" s="459" t="s">
        <v>2008</v>
      </c>
      <c r="C1038" s="419">
        <f>TMH!D179</f>
        <v>323000</v>
      </c>
      <c r="D1038" s="419">
        <f>TMH!E179</f>
        <v>323000</v>
      </c>
      <c r="E1038" s="419">
        <f>TMH!F179</f>
        <v>350000</v>
      </c>
      <c r="F1038" s="657">
        <f>TMH!G179</f>
        <v>0</v>
      </c>
    </row>
    <row r="1039" spans="1:6" ht="37.5" customHeight="1" x14ac:dyDescent="0.25">
      <c r="A1039" s="1132" t="s">
        <v>4609</v>
      </c>
      <c r="B1039" s="1133"/>
      <c r="C1039" s="1133"/>
      <c r="D1039" s="1133"/>
      <c r="E1039" s="1133"/>
      <c r="F1039" s="1134"/>
    </row>
    <row r="1040" spans="1:6" ht="20.25" customHeight="1" x14ac:dyDescent="0.25">
      <c r="A1040" s="410">
        <v>1</v>
      </c>
      <c r="B1040" s="463" t="s">
        <v>1256</v>
      </c>
      <c r="C1040" s="419">
        <f>'Mat '!D9</f>
        <v>10900</v>
      </c>
      <c r="D1040" s="419">
        <f>'Mat '!E9</f>
        <v>10900</v>
      </c>
      <c r="E1040" s="419">
        <f>'Mat '!F9</f>
        <v>20000</v>
      </c>
      <c r="F1040" s="657">
        <f>'Mat '!G9</f>
        <v>0</v>
      </c>
    </row>
    <row r="1041" spans="1:6" ht="20.25" customHeight="1" x14ac:dyDescent="0.25">
      <c r="A1041" s="410">
        <f>A1040+1</f>
        <v>2</v>
      </c>
      <c r="B1041" s="464" t="s">
        <v>1261</v>
      </c>
      <c r="C1041" s="419">
        <f>'Mat '!D10</f>
        <v>31200</v>
      </c>
      <c r="D1041" s="419">
        <f>'Mat '!E10</f>
        <v>31200</v>
      </c>
      <c r="E1041" s="419">
        <f>'Mat '!F10</f>
        <v>45000</v>
      </c>
      <c r="F1041" s="657">
        <f>'Mat '!G10</f>
        <v>0</v>
      </c>
    </row>
    <row r="1042" spans="1:6" ht="20.25" customHeight="1" x14ac:dyDescent="0.25">
      <c r="A1042" s="410">
        <f t="shared" ref="A1042:A1105" si="22">A1041+1</f>
        <v>3</v>
      </c>
      <c r="B1042" s="463" t="s">
        <v>1266</v>
      </c>
      <c r="C1042" s="419">
        <f>'Mat '!D11</f>
        <v>28000</v>
      </c>
      <c r="D1042" s="419">
        <f>'Mat '!E11</f>
        <v>28000</v>
      </c>
      <c r="E1042" s="419">
        <f>'Mat '!F11</f>
        <v>40000</v>
      </c>
      <c r="F1042" s="657">
        <f>'Mat '!G11</f>
        <v>0</v>
      </c>
    </row>
    <row r="1043" spans="1:6" ht="20.25" customHeight="1" x14ac:dyDescent="0.25">
      <c r="A1043" s="410">
        <f t="shared" si="22"/>
        <v>4</v>
      </c>
      <c r="B1043" s="463" t="s">
        <v>1271</v>
      </c>
      <c r="C1043" s="419">
        <f>'Mat '!D12</f>
        <v>38300</v>
      </c>
      <c r="D1043" s="419">
        <f>'Mat '!E12</f>
        <v>38300</v>
      </c>
      <c r="E1043" s="419">
        <f>'Mat '!F12</f>
        <v>50000</v>
      </c>
      <c r="F1043" s="657">
        <f>'Mat '!G12</f>
        <v>0</v>
      </c>
    </row>
    <row r="1044" spans="1:6" ht="20.25" customHeight="1" x14ac:dyDescent="0.25">
      <c r="A1044" s="410">
        <f t="shared" si="22"/>
        <v>5</v>
      </c>
      <c r="B1044" s="463" t="s">
        <v>1276</v>
      </c>
      <c r="C1044" s="419">
        <f>'Mat '!D13</f>
        <v>55300</v>
      </c>
      <c r="D1044" s="419">
        <f>'Mat '!E13</f>
        <v>55300</v>
      </c>
      <c r="E1044" s="419">
        <f>'Mat '!F13</f>
        <v>75000</v>
      </c>
      <c r="F1044" s="657">
        <f>'Mat '!G13</f>
        <v>0</v>
      </c>
    </row>
    <row r="1045" spans="1:6" ht="20.25" customHeight="1" x14ac:dyDescent="0.25">
      <c r="A1045" s="410">
        <f t="shared" si="22"/>
        <v>6</v>
      </c>
      <c r="B1045" s="463" t="s">
        <v>1281</v>
      </c>
      <c r="C1045" s="419">
        <f>'Mat '!D14</f>
        <v>63200</v>
      </c>
      <c r="D1045" s="419">
        <f>'Mat '!E14</f>
        <v>63200</v>
      </c>
      <c r="E1045" s="419">
        <f>'Mat '!F14</f>
        <v>80000</v>
      </c>
      <c r="F1045" s="657">
        <f>'Mat '!G14</f>
        <v>0</v>
      </c>
    </row>
    <row r="1046" spans="1:6" ht="20.25" customHeight="1" x14ac:dyDescent="0.25">
      <c r="A1046" s="410">
        <f t="shared" si="22"/>
        <v>7</v>
      </c>
      <c r="B1046" s="464" t="s">
        <v>1286</v>
      </c>
      <c r="C1046" s="419">
        <f>'Mat '!D15</f>
        <v>37300</v>
      </c>
      <c r="D1046" s="419">
        <f>'Mat '!E15</f>
        <v>37300</v>
      </c>
      <c r="E1046" s="419">
        <f>'Mat '!F15</f>
        <v>50000</v>
      </c>
      <c r="F1046" s="657">
        <f>'Mat '!G15</f>
        <v>0</v>
      </c>
    </row>
    <row r="1047" spans="1:6" ht="20.25" customHeight="1" x14ac:dyDescent="0.25">
      <c r="A1047" s="410">
        <f t="shared" si="22"/>
        <v>8</v>
      </c>
      <c r="B1047" s="463" t="s">
        <v>1291</v>
      </c>
      <c r="C1047" s="419">
        <f>'Mat '!D16</f>
        <v>38300</v>
      </c>
      <c r="D1047" s="419">
        <f>'Mat '!E16</f>
        <v>38300</v>
      </c>
      <c r="E1047" s="419">
        <f>'Mat '!F16</f>
        <v>50000</v>
      </c>
      <c r="F1047" s="657">
        <f>'Mat '!G16</f>
        <v>0</v>
      </c>
    </row>
    <row r="1048" spans="1:6" ht="20.25" customHeight="1" x14ac:dyDescent="0.25">
      <c r="A1048" s="410">
        <f t="shared" si="22"/>
        <v>9</v>
      </c>
      <c r="B1048" s="463" t="s">
        <v>1296</v>
      </c>
      <c r="C1048" s="419">
        <f>'Mat '!D17</f>
        <v>61500</v>
      </c>
      <c r="D1048" s="419">
        <f>'Mat '!E17</f>
        <v>61500</v>
      </c>
      <c r="E1048" s="419">
        <f>'Mat '!F17</f>
        <v>85000</v>
      </c>
      <c r="F1048" s="657">
        <f>'Mat '!G17</f>
        <v>0</v>
      </c>
    </row>
    <row r="1049" spans="1:6" ht="20.25" customHeight="1" x14ac:dyDescent="0.25">
      <c r="A1049" s="410">
        <f t="shared" si="22"/>
        <v>10</v>
      </c>
      <c r="B1049" s="463" t="s">
        <v>1301</v>
      </c>
      <c r="C1049" s="419">
        <f>'Mat '!D18</f>
        <v>98600</v>
      </c>
      <c r="D1049" s="419">
        <f>'Mat '!E18</f>
        <v>98600</v>
      </c>
      <c r="E1049" s="419">
        <f>'Mat '!F18</f>
        <v>130000</v>
      </c>
      <c r="F1049" s="657">
        <f>'Mat '!G18</f>
        <v>0</v>
      </c>
    </row>
    <row r="1050" spans="1:6" ht="20.25" customHeight="1" x14ac:dyDescent="0.25">
      <c r="A1050" s="410">
        <f t="shared" si="22"/>
        <v>11</v>
      </c>
      <c r="B1050" s="463" t="s">
        <v>1306</v>
      </c>
      <c r="C1050" s="419">
        <f>'Mat '!D19</f>
        <v>67000</v>
      </c>
      <c r="D1050" s="419">
        <f>'Mat '!E19</f>
        <v>67000</v>
      </c>
      <c r="E1050" s="419">
        <f>'Mat '!F19</f>
        <v>85000</v>
      </c>
      <c r="F1050" s="657">
        <f>'Mat '!G19</f>
        <v>0</v>
      </c>
    </row>
    <row r="1051" spans="1:6" ht="20.25" customHeight="1" x14ac:dyDescent="0.25">
      <c r="A1051" s="410">
        <f t="shared" si="22"/>
        <v>12</v>
      </c>
      <c r="B1051" s="463" t="s">
        <v>1311</v>
      </c>
      <c r="C1051" s="419">
        <f>'Mat '!D20</f>
        <v>88400</v>
      </c>
      <c r="D1051" s="419">
        <f>'Mat '!E20</f>
        <v>88400</v>
      </c>
      <c r="E1051" s="419">
        <f>'Mat '!F20</f>
        <v>110000</v>
      </c>
      <c r="F1051" s="657">
        <f>'Mat '!G20</f>
        <v>0</v>
      </c>
    </row>
    <row r="1052" spans="1:6" ht="20.25" customHeight="1" x14ac:dyDescent="0.25">
      <c r="A1052" s="410">
        <f t="shared" si="22"/>
        <v>13</v>
      </c>
      <c r="B1052" s="463" t="s">
        <v>1316</v>
      </c>
      <c r="C1052" s="419">
        <f>'Mat '!D21</f>
        <v>338000</v>
      </c>
      <c r="D1052" s="419">
        <f>'Mat '!E21</f>
        <v>338000</v>
      </c>
      <c r="E1052" s="419">
        <f>'Mat '!F21</f>
        <v>400000</v>
      </c>
      <c r="F1052" s="657">
        <f>'Mat '!G21</f>
        <v>0</v>
      </c>
    </row>
    <row r="1053" spans="1:6" ht="20.25" customHeight="1" x14ac:dyDescent="0.25">
      <c r="A1053" s="410">
        <f t="shared" si="22"/>
        <v>14</v>
      </c>
      <c r="B1053" s="463" t="s">
        <v>1320</v>
      </c>
      <c r="C1053" s="419">
        <f>'Mat '!D22</f>
        <v>81000</v>
      </c>
      <c r="D1053" s="419">
        <f>'Mat '!E22</f>
        <v>81000</v>
      </c>
      <c r="E1053" s="419">
        <f>'Mat '!F22</f>
        <v>110000</v>
      </c>
      <c r="F1053" s="657">
        <f>'Mat '!G22</f>
        <v>0</v>
      </c>
    </row>
    <row r="1054" spans="1:6" ht="20.25" customHeight="1" x14ac:dyDescent="0.25">
      <c r="A1054" s="410">
        <f t="shared" si="22"/>
        <v>15</v>
      </c>
      <c r="B1054" s="464" t="s">
        <v>1325</v>
      </c>
      <c r="C1054" s="419">
        <f>'Mat '!D23</f>
        <v>0</v>
      </c>
      <c r="D1054" s="419">
        <f>'Mat '!E23</f>
        <v>153000</v>
      </c>
      <c r="E1054" s="419">
        <f>'Mat '!F23</f>
        <v>190000</v>
      </c>
      <c r="F1054" s="657">
        <f>'Mat '!G23</f>
        <v>0</v>
      </c>
    </row>
    <row r="1055" spans="1:6" ht="20.25" customHeight="1" x14ac:dyDescent="0.25">
      <c r="A1055" s="410">
        <f t="shared" si="22"/>
        <v>16</v>
      </c>
      <c r="B1055" s="463" t="s">
        <v>1328</v>
      </c>
      <c r="C1055" s="419">
        <f>'Mat '!D24</f>
        <v>81000</v>
      </c>
      <c r="D1055" s="419">
        <f>'Mat '!E24</f>
        <v>81000</v>
      </c>
      <c r="E1055" s="419">
        <f>'Mat '!F24</f>
        <v>110000</v>
      </c>
      <c r="F1055" s="657">
        <f>'Mat '!G24</f>
        <v>0</v>
      </c>
    </row>
    <row r="1056" spans="1:6" ht="20.25" customHeight="1" x14ac:dyDescent="0.25">
      <c r="A1056" s="410">
        <f t="shared" si="22"/>
        <v>17</v>
      </c>
      <c r="B1056" s="463" t="s">
        <v>1331</v>
      </c>
      <c r="C1056" s="419">
        <f>'Mat '!D25</f>
        <v>50300</v>
      </c>
      <c r="D1056" s="419">
        <f>'Mat '!E25</f>
        <v>50300</v>
      </c>
      <c r="E1056" s="419">
        <f>'Mat '!F25</f>
        <v>70000</v>
      </c>
      <c r="F1056" s="657" t="str">
        <f>'Mat '!G25</f>
        <v>chưa bg thuốc</v>
      </c>
    </row>
    <row r="1057" spans="1:6" ht="20.25" customHeight="1" x14ac:dyDescent="0.25">
      <c r="A1057" s="410">
        <f t="shared" si="22"/>
        <v>18</v>
      </c>
      <c r="B1057" s="463" t="s">
        <v>1336</v>
      </c>
      <c r="C1057" s="419">
        <f>'Mat '!D26</f>
        <v>50300</v>
      </c>
      <c r="D1057" s="419">
        <f>'Mat '!E26</f>
        <v>50300</v>
      </c>
      <c r="E1057" s="419">
        <f>'Mat '!F26</f>
        <v>70000</v>
      </c>
      <c r="F1057" s="657" t="str">
        <f>'Mat '!G26</f>
        <v>chưa bg thuốc</v>
      </c>
    </row>
    <row r="1058" spans="1:6" ht="30.75" customHeight="1" x14ac:dyDescent="0.25">
      <c r="A1058" s="410">
        <f t="shared" si="22"/>
        <v>19</v>
      </c>
      <c r="B1058" s="463" t="s">
        <v>1341</v>
      </c>
      <c r="C1058" s="419">
        <f>'Mat '!D27</f>
        <v>44000</v>
      </c>
      <c r="D1058" s="419">
        <f>'Mat '!E27</f>
        <v>44000</v>
      </c>
      <c r="E1058" s="419">
        <f>'Mat '!F27</f>
        <v>65000</v>
      </c>
      <c r="F1058" s="658" t="str">
        <f>'Mat '!G27</f>
        <v>AD cho 1M hoặc 2M</v>
      </c>
    </row>
    <row r="1059" spans="1:6" ht="20.25" customHeight="1" x14ac:dyDescent="0.25">
      <c r="A1059" s="410">
        <f t="shared" si="22"/>
        <v>20</v>
      </c>
      <c r="B1059" s="463" t="s">
        <v>1347</v>
      </c>
      <c r="C1059" s="419">
        <f>'Mat '!D28</f>
        <v>50000</v>
      </c>
      <c r="D1059" s="419">
        <f>'Mat '!E28</f>
        <v>50000</v>
      </c>
      <c r="E1059" s="419">
        <f>'Mat '!F28</f>
        <v>65000</v>
      </c>
      <c r="F1059" s="657">
        <f>'Mat '!G28</f>
        <v>0</v>
      </c>
    </row>
    <row r="1060" spans="1:6" ht="20.25" customHeight="1" x14ac:dyDescent="0.25">
      <c r="A1060" s="410">
        <f t="shared" si="22"/>
        <v>21</v>
      </c>
      <c r="B1060" s="463" t="s">
        <v>1352</v>
      </c>
      <c r="C1060" s="419">
        <f>'Mat '!D29</f>
        <v>37300</v>
      </c>
      <c r="D1060" s="419">
        <f>'Mat '!E29</f>
        <v>37300</v>
      </c>
      <c r="E1060" s="419">
        <f>'Mat '!F29</f>
        <v>55000</v>
      </c>
      <c r="F1060" s="657">
        <f>'Mat '!G29</f>
        <v>0</v>
      </c>
    </row>
    <row r="1061" spans="1:6" ht="20.25" customHeight="1" x14ac:dyDescent="0.25">
      <c r="A1061" s="410">
        <f t="shared" si="22"/>
        <v>22</v>
      </c>
      <c r="B1061" s="463" t="s">
        <v>1357</v>
      </c>
      <c r="C1061" s="419">
        <f>'Mat '!D30</f>
        <v>756000</v>
      </c>
      <c r="D1061" s="419">
        <f>'Mat '!E30</f>
        <v>756000</v>
      </c>
      <c r="E1061" s="419">
        <f>'Mat '!F30</f>
        <v>970000</v>
      </c>
      <c r="F1061" s="657">
        <f>'Mat '!G30</f>
        <v>0</v>
      </c>
    </row>
    <row r="1062" spans="1:6" ht="20.25" customHeight="1" x14ac:dyDescent="0.25">
      <c r="A1062" s="410">
        <f t="shared" si="22"/>
        <v>23</v>
      </c>
      <c r="B1062" s="463" t="s">
        <v>1362</v>
      </c>
      <c r="C1062" s="419">
        <f>'Mat '!D31</f>
        <v>0</v>
      </c>
      <c r="D1062" s="419">
        <f>'Mat '!E31</f>
        <v>0</v>
      </c>
      <c r="E1062" s="419">
        <f>'Mat '!F31</f>
        <v>390000</v>
      </c>
      <c r="F1062" s="657">
        <f>'Mat '!G31</f>
        <v>0</v>
      </c>
    </row>
    <row r="1063" spans="1:6" ht="20.25" customHeight="1" x14ac:dyDescent="0.25">
      <c r="A1063" s="410">
        <f t="shared" si="22"/>
        <v>24</v>
      </c>
      <c r="B1063" s="463" t="s">
        <v>1364</v>
      </c>
      <c r="C1063" s="419">
        <f>'Mat '!D32</f>
        <v>0</v>
      </c>
      <c r="D1063" s="419">
        <f>'Mat '!E32</f>
        <v>0</v>
      </c>
      <c r="E1063" s="419">
        <f>'Mat '!F32</f>
        <v>910000</v>
      </c>
      <c r="F1063" s="657">
        <f>'Mat '!G32</f>
        <v>0</v>
      </c>
    </row>
    <row r="1064" spans="1:6" ht="20.25" customHeight="1" x14ac:dyDescent="0.25">
      <c r="A1064" s="410">
        <f t="shared" si="22"/>
        <v>25</v>
      </c>
      <c r="B1064" s="463" t="s">
        <v>4686</v>
      </c>
      <c r="C1064" s="419">
        <f>'Mat '!D33</f>
        <v>902000</v>
      </c>
      <c r="D1064" s="419">
        <f>'Mat '!E33</f>
        <v>902000</v>
      </c>
      <c r="E1064" s="419">
        <f>'Mat '!F33</f>
        <v>1300000</v>
      </c>
      <c r="F1064" s="657">
        <f>'Mat '!G33</f>
        <v>0</v>
      </c>
    </row>
    <row r="1065" spans="1:6" ht="39" customHeight="1" x14ac:dyDescent="0.25">
      <c r="A1065" s="410">
        <f t="shared" si="22"/>
        <v>26</v>
      </c>
      <c r="B1065" s="464" t="s">
        <v>1370</v>
      </c>
      <c r="C1065" s="419">
        <f>'Mat '!D34</f>
        <v>872000</v>
      </c>
      <c r="D1065" s="419">
        <f>'Mat '!E34</f>
        <v>872000</v>
      </c>
      <c r="E1065" s="419">
        <f>'Mat '!F34</f>
        <v>0</v>
      </c>
      <c r="F1065" s="657">
        <f>'Mat '!G34</f>
        <v>0</v>
      </c>
    </row>
    <row r="1066" spans="1:6" ht="39" customHeight="1" x14ac:dyDescent="0.25">
      <c r="A1066" s="410">
        <f t="shared" si="22"/>
        <v>27</v>
      </c>
      <c r="B1066" s="464" t="s">
        <v>1375</v>
      </c>
      <c r="C1066" s="419">
        <f>'Mat '!D35</f>
        <v>1007000</v>
      </c>
      <c r="D1066" s="419">
        <f>'Mat '!E35</f>
        <v>1007000</v>
      </c>
      <c r="E1066" s="419">
        <f>'Mat '!F35</f>
        <v>0</v>
      </c>
      <c r="F1066" s="658" t="str">
        <f>'Mat '!G35</f>
        <v>chưa bg chi phí màng ối</v>
      </c>
    </row>
    <row r="1067" spans="1:6" ht="39" customHeight="1" x14ac:dyDescent="0.25">
      <c r="A1067" s="410">
        <f t="shared" si="22"/>
        <v>28</v>
      </c>
      <c r="B1067" s="464" t="s">
        <v>1379</v>
      </c>
      <c r="C1067" s="419">
        <f>'Mat '!D36</f>
        <v>1534000</v>
      </c>
      <c r="D1067" s="419">
        <f>'Mat '!E36</f>
        <v>1534000</v>
      </c>
      <c r="E1067" s="419">
        <f>'Mat '!F36</f>
        <v>0</v>
      </c>
      <c r="F1067" s="658" t="str">
        <f>'Mat '!G36</f>
        <v>chưa bg chi phí màng ối</v>
      </c>
    </row>
    <row r="1068" spans="1:6" ht="39" customHeight="1" x14ac:dyDescent="0.25">
      <c r="A1068" s="410">
        <f t="shared" si="22"/>
        <v>29</v>
      </c>
      <c r="B1068" s="464" t="s">
        <v>4729</v>
      </c>
      <c r="C1068" s="419">
        <f>'Mat '!D37</f>
        <v>1007000</v>
      </c>
      <c r="D1068" s="419">
        <f>'Mat '!E37</f>
        <v>1007000</v>
      </c>
      <c r="E1068" s="419">
        <f>'Mat '!F37</f>
        <v>0</v>
      </c>
      <c r="F1068" s="658" t="str">
        <f>'Mat '!G37</f>
        <v>chưa bg chi phí màng ối</v>
      </c>
    </row>
    <row r="1069" spans="1:6" ht="20.25" customHeight="1" x14ac:dyDescent="0.25">
      <c r="A1069" s="410">
        <f t="shared" si="22"/>
        <v>30</v>
      </c>
      <c r="B1069" s="463" t="s">
        <v>1384</v>
      </c>
      <c r="C1069" s="419">
        <f>'Mat '!D38</f>
        <v>0</v>
      </c>
      <c r="D1069" s="419">
        <f>'Mat '!E38</f>
        <v>0</v>
      </c>
      <c r="E1069" s="419">
        <f>'Mat '!F38</f>
        <v>1300000</v>
      </c>
      <c r="F1069" s="657">
        <f>'Mat '!G38</f>
        <v>0</v>
      </c>
    </row>
    <row r="1070" spans="1:6" ht="20.25" customHeight="1" x14ac:dyDescent="0.25">
      <c r="A1070" s="410">
        <f t="shared" si="22"/>
        <v>31</v>
      </c>
      <c r="B1070" s="463" t="s">
        <v>4688</v>
      </c>
      <c r="C1070" s="419">
        <f>'Mat '!D39</f>
        <v>660000</v>
      </c>
      <c r="D1070" s="419">
        <f>'Mat '!E39</f>
        <v>660000</v>
      </c>
      <c r="E1070" s="419">
        <f>'Mat '!F39</f>
        <v>0</v>
      </c>
      <c r="F1070" s="657">
        <f>'Mat '!G39</f>
        <v>0</v>
      </c>
    </row>
    <row r="1071" spans="1:6" ht="20.25" customHeight="1" x14ac:dyDescent="0.25">
      <c r="A1071" s="410">
        <f t="shared" si="22"/>
        <v>32</v>
      </c>
      <c r="B1071" s="463" t="s">
        <v>4689</v>
      </c>
      <c r="C1071" s="419">
        <f>'Mat '!D40</f>
        <v>877000</v>
      </c>
      <c r="D1071" s="419">
        <f>'Mat '!E40</f>
        <v>877000</v>
      </c>
      <c r="E1071" s="419">
        <f>'Mat '!F40</f>
        <v>0</v>
      </c>
      <c r="F1071" s="657">
        <f>'Mat '!G40</f>
        <v>0</v>
      </c>
    </row>
    <row r="1072" spans="1:6" ht="20.25" customHeight="1" x14ac:dyDescent="0.25">
      <c r="A1072" s="410">
        <f t="shared" si="22"/>
        <v>33</v>
      </c>
      <c r="B1072" s="463" t="s">
        <v>4690</v>
      </c>
      <c r="C1072" s="419">
        <f>'Mat '!D41</f>
        <v>1112000</v>
      </c>
      <c r="D1072" s="419">
        <f>'Mat '!E41</f>
        <v>1112000</v>
      </c>
      <c r="E1072" s="419">
        <f>'Mat '!F41</f>
        <v>0</v>
      </c>
      <c r="F1072" s="657">
        <f>'Mat '!G41</f>
        <v>0</v>
      </c>
    </row>
    <row r="1073" spans="1:6" ht="20.25" customHeight="1" x14ac:dyDescent="0.25">
      <c r="A1073" s="410">
        <f t="shared" si="22"/>
        <v>34</v>
      </c>
      <c r="B1073" s="463" t="s">
        <v>4691</v>
      </c>
      <c r="C1073" s="419">
        <f>'Mat '!D42</f>
        <v>1291000</v>
      </c>
      <c r="D1073" s="419">
        <f>'Mat '!E42</f>
        <v>1291000</v>
      </c>
      <c r="E1073" s="419">
        <f>'Mat '!F42</f>
        <v>0</v>
      </c>
      <c r="F1073" s="657">
        <f>'Mat '!G42</f>
        <v>0</v>
      </c>
    </row>
    <row r="1074" spans="1:6" ht="20.25" customHeight="1" x14ac:dyDescent="0.25">
      <c r="A1074" s="410">
        <f t="shared" si="22"/>
        <v>35</v>
      </c>
      <c r="B1074" s="463" t="s">
        <v>1399</v>
      </c>
      <c r="C1074" s="419">
        <f>'Mat '!D43</f>
        <v>1277000</v>
      </c>
      <c r="D1074" s="419">
        <f>'Mat '!E43</f>
        <v>1277000</v>
      </c>
      <c r="E1074" s="419">
        <f>'Mat '!F43</f>
        <v>0</v>
      </c>
      <c r="F1074" s="657">
        <f>'Mat '!G43</f>
        <v>0</v>
      </c>
    </row>
    <row r="1075" spans="1:6" ht="20.25" customHeight="1" x14ac:dyDescent="0.25">
      <c r="A1075" s="410">
        <f t="shared" si="22"/>
        <v>36</v>
      </c>
      <c r="B1075" s="463" t="s">
        <v>1403</v>
      </c>
      <c r="C1075" s="419">
        <f>'Mat '!D44</f>
        <v>1474000</v>
      </c>
      <c r="D1075" s="419">
        <f>'Mat '!E44</f>
        <v>1474000</v>
      </c>
      <c r="E1075" s="419">
        <f>'Mat '!F44</f>
        <v>0</v>
      </c>
      <c r="F1075" s="657">
        <f>'Mat '!G44</f>
        <v>0</v>
      </c>
    </row>
    <row r="1076" spans="1:6" ht="20.25" customHeight="1" x14ac:dyDescent="0.25">
      <c r="A1076" s="410">
        <f t="shared" si="22"/>
        <v>37</v>
      </c>
      <c r="B1076" s="463" t="s">
        <v>1407</v>
      </c>
      <c r="C1076" s="419">
        <f>'Mat '!D45</f>
        <v>1710000</v>
      </c>
      <c r="D1076" s="419">
        <f>'Mat '!E45</f>
        <v>1710000</v>
      </c>
      <c r="E1076" s="419">
        <f>'Mat '!F45</f>
        <v>0</v>
      </c>
      <c r="F1076" s="657">
        <f>'Mat '!G45</f>
        <v>0</v>
      </c>
    </row>
    <row r="1077" spans="1:6" ht="20.25" customHeight="1" x14ac:dyDescent="0.25">
      <c r="A1077" s="410">
        <f t="shared" si="22"/>
        <v>38</v>
      </c>
      <c r="B1077" s="463" t="s">
        <v>1411</v>
      </c>
      <c r="C1077" s="419">
        <f>'Mat '!D46</f>
        <v>1921000</v>
      </c>
      <c r="D1077" s="419">
        <f>'Mat '!E46</f>
        <v>1921000</v>
      </c>
      <c r="E1077" s="419">
        <f>'Mat '!F46</f>
        <v>0</v>
      </c>
      <c r="F1077" s="657">
        <f>'Mat '!G46</f>
        <v>0</v>
      </c>
    </row>
    <row r="1078" spans="1:6" ht="20.25" customHeight="1" x14ac:dyDescent="0.25">
      <c r="A1078" s="410">
        <f t="shared" si="22"/>
        <v>39</v>
      </c>
      <c r="B1078" s="463" t="s">
        <v>1415</v>
      </c>
      <c r="C1078" s="419">
        <f>'Mat '!D47</f>
        <v>0</v>
      </c>
      <c r="D1078" s="419">
        <f>'Mat '!E47</f>
        <v>0</v>
      </c>
      <c r="E1078" s="419">
        <f>'Mat '!F47</f>
        <v>1650000</v>
      </c>
      <c r="F1078" s="657">
        <f>'Mat '!G47</f>
        <v>0</v>
      </c>
    </row>
    <row r="1079" spans="1:6" ht="20.25" customHeight="1" x14ac:dyDescent="0.25">
      <c r="A1079" s="410">
        <f t="shared" si="22"/>
        <v>40</v>
      </c>
      <c r="B1079" s="463" t="s">
        <v>1417</v>
      </c>
      <c r="C1079" s="419">
        <f>'Mat '!D48</f>
        <v>1340000</v>
      </c>
      <c r="D1079" s="419">
        <f>'Mat '!E48</f>
        <v>1340000</v>
      </c>
      <c r="E1079" s="419">
        <f>'Mat '!F48</f>
        <v>0</v>
      </c>
      <c r="F1079" s="657">
        <f>'Mat '!G48</f>
        <v>0</v>
      </c>
    </row>
    <row r="1080" spans="1:6" ht="20.25" customHeight="1" x14ac:dyDescent="0.25">
      <c r="A1080" s="410">
        <f t="shared" si="22"/>
        <v>41</v>
      </c>
      <c r="B1080" s="463" t="s">
        <v>1422</v>
      </c>
      <c r="C1080" s="419">
        <f>'Mat '!D49</f>
        <v>737000</v>
      </c>
      <c r="D1080" s="419">
        <f>'Mat '!E49</f>
        <v>737000</v>
      </c>
      <c r="E1080" s="419">
        <f>'Mat '!F49</f>
        <v>950000</v>
      </c>
      <c r="F1080" s="657">
        <f>'Mat '!G49</f>
        <v>0</v>
      </c>
    </row>
    <row r="1081" spans="1:6" ht="20.25" customHeight="1" x14ac:dyDescent="0.25">
      <c r="A1081" s="410">
        <f t="shared" si="22"/>
        <v>42</v>
      </c>
      <c r="B1081" s="463" t="s">
        <v>1427</v>
      </c>
      <c r="C1081" s="419">
        <f>'Mat '!D50</f>
        <v>419000</v>
      </c>
      <c r="D1081" s="419">
        <f>'Mat '!E50</f>
        <v>419000</v>
      </c>
      <c r="E1081" s="419">
        <f>'Mat '!F50</f>
        <v>500000</v>
      </c>
      <c r="F1081" s="657">
        <f>'Mat '!G50</f>
        <v>0</v>
      </c>
    </row>
    <row r="1082" spans="1:6" ht="20.25" customHeight="1" x14ac:dyDescent="0.25">
      <c r="A1082" s="410">
        <f t="shared" si="22"/>
        <v>43</v>
      </c>
      <c r="B1082" s="463" t="s">
        <v>1432</v>
      </c>
      <c r="C1082" s="419">
        <f>'Mat '!D51</f>
        <v>968000</v>
      </c>
      <c r="D1082" s="419">
        <f>'Mat '!E51</f>
        <v>968000</v>
      </c>
      <c r="E1082" s="419">
        <f>'Mat '!F51</f>
        <v>1100000</v>
      </c>
      <c r="F1082" s="657">
        <f>'Mat '!G51</f>
        <v>0</v>
      </c>
    </row>
    <row r="1083" spans="1:6" ht="20.25" customHeight="1" x14ac:dyDescent="0.25">
      <c r="A1083" s="410">
        <f t="shared" si="22"/>
        <v>44</v>
      </c>
      <c r="B1083" s="463" t="s">
        <v>1437</v>
      </c>
      <c r="C1083" s="419">
        <f>'Mat '!D52</f>
        <v>0</v>
      </c>
      <c r="D1083" s="419">
        <f>'Mat '!E52</f>
        <v>30900</v>
      </c>
      <c r="E1083" s="419">
        <f>'Mat '!F52</f>
        <v>50000</v>
      </c>
      <c r="F1083" s="657">
        <f>'Mat '!G52</f>
        <v>0</v>
      </c>
    </row>
    <row r="1084" spans="1:6" ht="20.25" customHeight="1" x14ac:dyDescent="0.25">
      <c r="A1084" s="410">
        <f t="shared" si="22"/>
        <v>45</v>
      </c>
      <c r="B1084" s="463" t="s">
        <v>1441</v>
      </c>
      <c r="C1084" s="419">
        <f>'Mat '!D53</f>
        <v>0</v>
      </c>
      <c r="D1084" s="419">
        <f>'Mat '!E53</f>
        <v>0</v>
      </c>
      <c r="E1084" s="419">
        <f>'Mat '!F53</f>
        <v>130000</v>
      </c>
      <c r="F1084" s="657">
        <f>'Mat '!G53</f>
        <v>0</v>
      </c>
    </row>
    <row r="1085" spans="1:6" ht="20.25" customHeight="1" x14ac:dyDescent="0.25">
      <c r="A1085" s="410">
        <f t="shared" si="22"/>
        <v>46</v>
      </c>
      <c r="B1085" s="463" t="s">
        <v>1443</v>
      </c>
      <c r="C1085" s="419">
        <f>'Mat '!D54</f>
        <v>35600</v>
      </c>
      <c r="D1085" s="419">
        <f>'Mat '!E54</f>
        <v>35600</v>
      </c>
      <c r="E1085" s="419">
        <f>'Mat '!F54</f>
        <v>50000</v>
      </c>
      <c r="F1085" s="657">
        <f>'Mat '!G54</f>
        <v>0</v>
      </c>
    </row>
    <row r="1086" spans="1:6" ht="20.25" customHeight="1" x14ac:dyDescent="0.25">
      <c r="A1086" s="410">
        <f t="shared" si="22"/>
        <v>47</v>
      </c>
      <c r="B1086" s="463" t="s">
        <v>1446</v>
      </c>
      <c r="C1086" s="419">
        <f>'Mat '!D55</f>
        <v>35600</v>
      </c>
      <c r="D1086" s="419">
        <f>'Mat '!E55</f>
        <v>35600</v>
      </c>
      <c r="E1086" s="419">
        <f>'Mat '!F55</f>
        <v>50000</v>
      </c>
      <c r="F1086" s="657">
        <f>'Mat '!G55</f>
        <v>0</v>
      </c>
    </row>
    <row r="1087" spans="1:6" ht="31.5" customHeight="1" x14ac:dyDescent="0.25">
      <c r="A1087" s="410">
        <f t="shared" si="22"/>
        <v>48</v>
      </c>
      <c r="B1087" s="464" t="s">
        <v>745</v>
      </c>
      <c r="C1087" s="419">
        <f>'Mat '!D56</f>
        <v>35600</v>
      </c>
      <c r="D1087" s="419">
        <f>'Mat '!E56</f>
        <v>35600</v>
      </c>
      <c r="E1087" s="419">
        <f>'Mat '!F56</f>
        <v>50000</v>
      </c>
      <c r="F1087" s="658" t="str">
        <f>'Mat '!G56</f>
        <v>chỉ a/d cho BN ngoại trú</v>
      </c>
    </row>
    <row r="1088" spans="1:6" ht="20.25" customHeight="1" x14ac:dyDescent="0.25">
      <c r="A1088" s="410">
        <f t="shared" si="22"/>
        <v>49</v>
      </c>
      <c r="B1088" s="463" t="s">
        <v>1450</v>
      </c>
      <c r="C1088" s="419">
        <f>'Mat '!D57</f>
        <v>35600</v>
      </c>
      <c r="D1088" s="419">
        <f>'Mat '!E57</f>
        <v>35600</v>
      </c>
      <c r="E1088" s="419">
        <f>'Mat '!F57</f>
        <v>50000</v>
      </c>
      <c r="F1088" s="657">
        <f>'Mat '!G57</f>
        <v>0</v>
      </c>
    </row>
    <row r="1089" spans="1:6" ht="20.25" customHeight="1" x14ac:dyDescent="0.25">
      <c r="A1089" s="410">
        <f t="shared" si="22"/>
        <v>50</v>
      </c>
      <c r="B1089" s="463" t="s">
        <v>1453</v>
      </c>
      <c r="C1089" s="419">
        <f>'Mat '!D58</f>
        <v>35600</v>
      </c>
      <c r="D1089" s="419">
        <f>'Mat '!E58</f>
        <v>35600</v>
      </c>
      <c r="E1089" s="419">
        <f>'Mat '!F58</f>
        <v>50000</v>
      </c>
      <c r="F1089" s="657">
        <f>'Mat '!G58</f>
        <v>0</v>
      </c>
    </row>
    <row r="1090" spans="1:6" ht="20.25" customHeight="1" x14ac:dyDescent="0.25">
      <c r="A1090" s="410">
        <f t="shared" si="22"/>
        <v>51</v>
      </c>
      <c r="B1090" s="463" t="s">
        <v>1456</v>
      </c>
      <c r="C1090" s="419">
        <f>'Mat '!D59</f>
        <v>35600</v>
      </c>
      <c r="D1090" s="419">
        <f>'Mat '!E59</f>
        <v>35600</v>
      </c>
      <c r="E1090" s="419">
        <f>'Mat '!F59</f>
        <v>50000</v>
      </c>
      <c r="F1090" s="657">
        <f>'Mat '!G59</f>
        <v>0</v>
      </c>
    </row>
    <row r="1091" spans="1:6" ht="20.25" customHeight="1" x14ac:dyDescent="0.25">
      <c r="A1091" s="410">
        <f t="shared" si="22"/>
        <v>52</v>
      </c>
      <c r="B1091" s="463" t="s">
        <v>4687</v>
      </c>
      <c r="C1091" s="419">
        <f>'Mat '!D60</f>
        <v>841000</v>
      </c>
      <c r="D1091" s="419">
        <f>'Mat '!E60</f>
        <v>841000</v>
      </c>
      <c r="E1091" s="419">
        <f>'Mat '!F60</f>
        <v>1100000</v>
      </c>
      <c r="F1091" s="657">
        <f>'Mat '!G60</f>
        <v>0</v>
      </c>
    </row>
    <row r="1092" spans="1:6" ht="20.25" customHeight="1" x14ac:dyDescent="0.25">
      <c r="A1092" s="410">
        <f t="shared" si="22"/>
        <v>53</v>
      </c>
      <c r="B1092" s="463" t="s">
        <v>1463</v>
      </c>
      <c r="C1092" s="419">
        <f>'Mat '!D61</f>
        <v>841000</v>
      </c>
      <c r="D1092" s="419">
        <f>'Mat '!E61</f>
        <v>841000</v>
      </c>
      <c r="E1092" s="419">
        <f>'Mat '!F61</f>
        <v>1100000</v>
      </c>
      <c r="F1092" s="657">
        <f>'Mat '!G61</f>
        <v>0</v>
      </c>
    </row>
    <row r="1093" spans="1:6" ht="20.25" customHeight="1" x14ac:dyDescent="0.25">
      <c r="A1093" s="410">
        <f t="shared" si="22"/>
        <v>54</v>
      </c>
      <c r="B1093" s="463" t="s">
        <v>1466</v>
      </c>
      <c r="C1093" s="419">
        <f>'Mat '!D62</f>
        <v>760000</v>
      </c>
      <c r="D1093" s="419">
        <f>'Mat '!E62</f>
        <v>760000</v>
      </c>
      <c r="E1093" s="419">
        <f>'Mat '!F62</f>
        <v>960000</v>
      </c>
      <c r="F1093" s="657">
        <f>'Mat '!G62</f>
        <v>0</v>
      </c>
    </row>
    <row r="1094" spans="1:6" ht="20.25" customHeight="1" x14ac:dyDescent="0.25">
      <c r="A1094" s="410">
        <f t="shared" si="22"/>
        <v>55</v>
      </c>
      <c r="B1094" s="463" t="s">
        <v>1470</v>
      </c>
      <c r="C1094" s="419">
        <f>'Mat '!D63</f>
        <v>1110000</v>
      </c>
      <c r="D1094" s="419">
        <f>'Mat '!E63</f>
        <v>1110000</v>
      </c>
      <c r="E1094" s="419">
        <f>'Mat '!F63</f>
        <v>1200000</v>
      </c>
      <c r="F1094" s="657">
        <f>'Mat '!G63</f>
        <v>0</v>
      </c>
    </row>
    <row r="1095" spans="1:6" ht="61.5" customHeight="1" x14ac:dyDescent="0.25">
      <c r="A1095" s="410">
        <f t="shared" si="22"/>
        <v>56</v>
      </c>
      <c r="B1095" s="464" t="s">
        <v>1475</v>
      </c>
      <c r="C1095" s="419">
        <f>'Mat '!D64</f>
        <v>2690000</v>
      </c>
      <c r="D1095" s="419">
        <f>'Mat '!E64</f>
        <v>2690000</v>
      </c>
      <c r="E1095" s="419">
        <f>'Mat '!F64</f>
        <v>0</v>
      </c>
      <c r="F1095" s="658" t="str">
        <f>'Mat '!G64</f>
        <v>Cộng thêm tiền phụ thu PT : 2.000.000</v>
      </c>
    </row>
    <row r="1096" spans="1:6" ht="34.5" customHeight="1" x14ac:dyDescent="0.25">
      <c r="A1096" s="410">
        <f t="shared" si="22"/>
        <v>57</v>
      </c>
      <c r="B1096" s="464" t="s">
        <v>1481</v>
      </c>
      <c r="C1096" s="419">
        <f>'Mat '!D65</f>
        <v>1260000</v>
      </c>
      <c r="D1096" s="419">
        <f>'Mat '!E65</f>
        <v>1260000</v>
      </c>
      <c r="E1096" s="419">
        <f>'Mat '!F65</f>
        <v>0</v>
      </c>
      <c r="F1096" s="658" t="str">
        <f>'Mat '!G65</f>
        <v>Chưa bg đầu cắt</v>
      </c>
    </row>
    <row r="1097" spans="1:6" ht="20.25" customHeight="1" x14ac:dyDescent="0.25">
      <c r="A1097" s="410">
        <f t="shared" si="22"/>
        <v>58</v>
      </c>
      <c r="B1097" s="463" t="s">
        <v>1487</v>
      </c>
      <c r="C1097" s="419">
        <f>'Mat '!D66</f>
        <v>1140000</v>
      </c>
      <c r="D1097" s="419">
        <f>'Mat '!E66</f>
        <v>1140000</v>
      </c>
      <c r="E1097" s="419">
        <f>'Mat '!F66</f>
        <v>0</v>
      </c>
      <c r="F1097" s="657">
        <f>'Mat '!G66</f>
        <v>0</v>
      </c>
    </row>
    <row r="1098" spans="1:6" ht="20.25" customHeight="1" x14ac:dyDescent="0.25">
      <c r="A1098" s="410">
        <f t="shared" si="22"/>
        <v>59</v>
      </c>
      <c r="B1098" s="463" t="s">
        <v>1492</v>
      </c>
      <c r="C1098" s="419">
        <f>'Mat '!D67</f>
        <v>802000</v>
      </c>
      <c r="D1098" s="419">
        <f>'Mat '!E67</f>
        <v>802000</v>
      </c>
      <c r="E1098" s="419">
        <f>'Mat '!F67</f>
        <v>0</v>
      </c>
      <c r="F1098" s="657">
        <f>'Mat '!G67</f>
        <v>0</v>
      </c>
    </row>
    <row r="1099" spans="1:6" ht="20.25" customHeight="1" x14ac:dyDescent="0.25">
      <c r="A1099" s="410">
        <f t="shared" si="22"/>
        <v>60</v>
      </c>
      <c r="B1099" s="463" t="s">
        <v>1497</v>
      </c>
      <c r="C1099" s="419">
        <f>'Mat '!D68</f>
        <v>772000</v>
      </c>
      <c r="D1099" s="419">
        <f>'Mat '!E68</f>
        <v>772000</v>
      </c>
      <c r="E1099" s="419">
        <f>'Mat '!F68</f>
        <v>0</v>
      </c>
      <c r="F1099" s="657">
        <f>'Mat '!G68</f>
        <v>0</v>
      </c>
    </row>
    <row r="1100" spans="1:6" ht="20.25" customHeight="1" x14ac:dyDescent="0.25">
      <c r="A1100" s="410">
        <f t="shared" si="22"/>
        <v>61</v>
      </c>
      <c r="B1100" s="463" t="s">
        <v>1502</v>
      </c>
      <c r="C1100" s="419">
        <f>'Mat '!D69</f>
        <v>1188000</v>
      </c>
      <c r="D1100" s="419">
        <f>'Mat '!E69</f>
        <v>1188000</v>
      </c>
      <c r="E1100" s="419">
        <f>'Mat '!F69</f>
        <v>0</v>
      </c>
      <c r="F1100" s="657">
        <f>'Mat '!G69</f>
        <v>0</v>
      </c>
    </row>
    <row r="1101" spans="1:6" ht="20.25" customHeight="1" x14ac:dyDescent="0.25">
      <c r="A1101" s="410">
        <f t="shared" si="22"/>
        <v>62</v>
      </c>
      <c r="B1101" s="463" t="s">
        <v>1507</v>
      </c>
      <c r="C1101" s="419">
        <f>'Mat '!D70</f>
        <v>687000</v>
      </c>
      <c r="D1101" s="419">
        <f>'Mat '!E70</f>
        <v>687000</v>
      </c>
      <c r="E1101" s="419">
        <f>'Mat '!F70</f>
        <v>0</v>
      </c>
      <c r="F1101" s="657">
        <f>'Mat '!G70</f>
        <v>0</v>
      </c>
    </row>
    <row r="1102" spans="1:6" ht="20.25" customHeight="1" x14ac:dyDescent="0.25">
      <c r="A1102" s="410">
        <f t="shared" si="22"/>
        <v>63</v>
      </c>
      <c r="B1102" s="463" t="s">
        <v>4731</v>
      </c>
      <c r="C1102" s="419">
        <f>'Mat '!D71</f>
        <v>197000</v>
      </c>
      <c r="D1102" s="419">
        <f>'Mat '!E71</f>
        <v>197000</v>
      </c>
      <c r="E1102" s="419">
        <f>'Mat '!F71</f>
        <v>0</v>
      </c>
      <c r="F1102" s="657">
        <f>'Mat '!G71</f>
        <v>0</v>
      </c>
    </row>
    <row r="1103" spans="1:6" ht="20.25" customHeight="1" x14ac:dyDescent="0.25">
      <c r="A1103" s="410">
        <f t="shared" si="22"/>
        <v>64</v>
      </c>
      <c r="B1103" s="463" t="s">
        <v>1512</v>
      </c>
      <c r="C1103" s="419">
        <f>'Mat '!D72</f>
        <v>872000</v>
      </c>
      <c r="D1103" s="419">
        <f>'Mat '!E72</f>
        <v>872000</v>
      </c>
      <c r="E1103" s="419">
        <f>'Mat '!F72</f>
        <v>1000000</v>
      </c>
      <c r="F1103" s="657">
        <f>'Mat '!G72</f>
        <v>0</v>
      </c>
    </row>
    <row r="1104" spans="1:6" ht="20.25" customHeight="1" x14ac:dyDescent="0.25">
      <c r="A1104" s="410">
        <f t="shared" si="22"/>
        <v>65</v>
      </c>
      <c r="B1104" s="463" t="s">
        <v>4733</v>
      </c>
      <c r="C1104" s="419">
        <f>'Mat '!D73</f>
        <v>197000</v>
      </c>
      <c r="D1104" s="419">
        <f>'Mat '!E73</f>
        <v>197000</v>
      </c>
      <c r="E1104" s="419">
        <f>'Mat '!F73</f>
        <v>0</v>
      </c>
      <c r="F1104" s="657">
        <f>'Mat '!G73</f>
        <v>0</v>
      </c>
    </row>
    <row r="1105" spans="1:6" ht="39" customHeight="1" x14ac:dyDescent="0.25">
      <c r="A1105" s="410">
        <f t="shared" si="22"/>
        <v>66</v>
      </c>
      <c r="B1105" s="464" t="s">
        <v>1517</v>
      </c>
      <c r="C1105" s="419">
        <f>'Mat '!D74</f>
        <v>1260000</v>
      </c>
      <c r="D1105" s="419">
        <f>'Mat '!E74</f>
        <v>1260000</v>
      </c>
      <c r="E1105" s="419">
        <f>'Mat '!F74</f>
        <v>0</v>
      </c>
      <c r="F1105" s="658" t="str">
        <f>'Mat '!G74</f>
        <v>Chưa bg đầu cắt</v>
      </c>
    </row>
    <row r="1106" spans="1:6" ht="20.25" customHeight="1" x14ac:dyDescent="0.25">
      <c r="A1106" s="410">
        <f t="shared" ref="A1106:A1122" si="23">A1105+1</f>
        <v>67</v>
      </c>
      <c r="B1106" s="464" t="s">
        <v>1520</v>
      </c>
      <c r="C1106" s="419">
        <f>'Mat '!D75</f>
        <v>62900</v>
      </c>
      <c r="D1106" s="419">
        <f>'Mat '!E75</f>
        <v>62900</v>
      </c>
      <c r="E1106" s="419">
        <f>'Mat '!F75</f>
        <v>80000</v>
      </c>
      <c r="F1106" s="657">
        <f>'Mat '!G75</f>
        <v>0</v>
      </c>
    </row>
    <row r="1107" spans="1:6" ht="18" customHeight="1" x14ac:dyDescent="0.25">
      <c r="A1107" s="410">
        <f t="shared" si="23"/>
        <v>68</v>
      </c>
      <c r="B1107" s="463" t="s">
        <v>1525</v>
      </c>
      <c r="C1107" s="419">
        <f>'Mat '!D76</f>
        <v>115000</v>
      </c>
      <c r="D1107" s="419">
        <f>'Mat '!E76</f>
        <v>115000</v>
      </c>
      <c r="E1107" s="419">
        <f>'Mat '!F76</f>
        <v>130000</v>
      </c>
      <c r="F1107" s="657">
        <f>'Mat '!G76</f>
        <v>0</v>
      </c>
    </row>
    <row r="1108" spans="1:6" ht="33.75" customHeight="1" x14ac:dyDescent="0.25">
      <c r="A1108" s="410">
        <f t="shared" si="23"/>
        <v>69</v>
      </c>
      <c r="B1108" s="463" t="s">
        <v>1530</v>
      </c>
      <c r="C1108" s="419">
        <f>'Mat '!D77</f>
        <v>622000</v>
      </c>
      <c r="D1108" s="419">
        <f>'Mat '!E77</f>
        <v>622000</v>
      </c>
      <c r="E1108" s="419">
        <f>'Mat '!F77</f>
        <v>0</v>
      </c>
      <c r="F1108" s="658" t="str">
        <f>'Mat '!G77</f>
        <v>Chưa bg đầu cắt bao sau</v>
      </c>
    </row>
    <row r="1109" spans="1:6" ht="20.25" customHeight="1" x14ac:dyDescent="0.25">
      <c r="A1109" s="410">
        <f t="shared" si="23"/>
        <v>70</v>
      </c>
      <c r="B1109" s="463" t="s">
        <v>1536</v>
      </c>
      <c r="C1109" s="419">
        <f>'Mat '!D78</f>
        <v>538000</v>
      </c>
      <c r="D1109" s="419">
        <f>'Mat '!E78</f>
        <v>538000</v>
      </c>
      <c r="E1109" s="419">
        <f>'Mat '!F78</f>
        <v>0</v>
      </c>
      <c r="F1109" s="657">
        <f>'Mat '!G78</f>
        <v>0</v>
      </c>
    </row>
    <row r="1110" spans="1:6" ht="33.75" customHeight="1" x14ac:dyDescent="0.25">
      <c r="A1110" s="410">
        <f t="shared" si="23"/>
        <v>71</v>
      </c>
      <c r="B1110" s="464" t="s">
        <v>1541</v>
      </c>
      <c r="C1110" s="419">
        <f>'Mat '!D79</f>
        <v>1988000</v>
      </c>
      <c r="D1110" s="419">
        <f>'Mat '!E79</f>
        <v>1988000</v>
      </c>
      <c r="E1110" s="419">
        <f>'Mat '!F79</f>
        <v>0</v>
      </c>
      <c r="F1110" s="658" t="str">
        <f>'Mat '!G79</f>
        <v>Chưa bg thể thủy tinh nhân tạo</v>
      </c>
    </row>
    <row r="1111" spans="1:6" ht="33.75" customHeight="1" x14ac:dyDescent="0.25">
      <c r="A1111" s="410">
        <f t="shared" si="23"/>
        <v>72</v>
      </c>
      <c r="B1111" s="464" t="s">
        <v>1547</v>
      </c>
      <c r="C1111" s="419">
        <f>'Mat '!D80</f>
        <v>1666000</v>
      </c>
      <c r="D1111" s="419">
        <f>'Mat '!E80</f>
        <v>1666000</v>
      </c>
      <c r="E1111" s="419">
        <f>'Mat '!F80</f>
        <v>0</v>
      </c>
      <c r="F1111" s="658" t="str">
        <f>'Mat '!G80</f>
        <v>Chưa bg thể thủy tinh nhân tạo</v>
      </c>
    </row>
    <row r="1112" spans="1:6" ht="20.25" customHeight="1" x14ac:dyDescent="0.25">
      <c r="A1112" s="410">
        <f t="shared" si="23"/>
        <v>73</v>
      </c>
      <c r="B1112" s="463" t="s">
        <v>1552</v>
      </c>
      <c r="C1112" s="419">
        <f>'Mat '!D81</f>
        <v>71300</v>
      </c>
      <c r="D1112" s="419">
        <f>'Mat '!E81</f>
        <v>71300</v>
      </c>
      <c r="E1112" s="419">
        <f>'Mat '!F81</f>
        <v>90000</v>
      </c>
      <c r="F1112" s="657">
        <f>'Mat '!G81</f>
        <v>0</v>
      </c>
    </row>
    <row r="1113" spans="1:6" ht="20.25" customHeight="1" x14ac:dyDescent="0.25">
      <c r="A1113" s="410">
        <f t="shared" si="23"/>
        <v>74</v>
      </c>
      <c r="B1113" s="463" t="s">
        <v>1557</v>
      </c>
      <c r="C1113" s="419">
        <f>'Mat '!D82</f>
        <v>220000</v>
      </c>
      <c r="D1113" s="419">
        <f>'Mat '!E82</f>
        <v>220000</v>
      </c>
      <c r="E1113" s="419">
        <f>'Mat '!F82</f>
        <v>220000</v>
      </c>
      <c r="F1113" s="657">
        <f>'Mat '!G82</f>
        <v>0</v>
      </c>
    </row>
    <row r="1114" spans="1:6" ht="20.25" customHeight="1" x14ac:dyDescent="0.25">
      <c r="A1114" s="410">
        <f t="shared" si="23"/>
        <v>75</v>
      </c>
      <c r="B1114" s="463" t="s">
        <v>1561</v>
      </c>
      <c r="C1114" s="419">
        <f>'Mat '!D83</f>
        <v>55300</v>
      </c>
      <c r="D1114" s="419">
        <f>'Mat '!E83</f>
        <v>55300</v>
      </c>
      <c r="E1114" s="419">
        <f>'Mat '!F83</f>
        <v>75000</v>
      </c>
      <c r="F1114" s="657">
        <f>'Mat '!G83</f>
        <v>0</v>
      </c>
    </row>
    <row r="1115" spans="1:6" ht="20.25" customHeight="1" x14ac:dyDescent="0.25">
      <c r="A1115" s="410">
        <f t="shared" si="23"/>
        <v>76</v>
      </c>
      <c r="B1115" s="463" t="s">
        <v>1564</v>
      </c>
      <c r="C1115" s="419">
        <f>'Mat '!D84</f>
        <v>2346000</v>
      </c>
      <c r="D1115" s="419">
        <f>'Mat '!E84</f>
        <v>2346000</v>
      </c>
      <c r="E1115" s="419">
        <f>'Mat '!F84</f>
        <v>0</v>
      </c>
      <c r="F1115" s="658" t="str">
        <f>'Mat '!G84</f>
        <v xml:space="preserve">Chưa bg chi phí màng  </v>
      </c>
    </row>
    <row r="1116" spans="1:6" ht="20.25" customHeight="1" x14ac:dyDescent="0.25">
      <c r="A1116" s="410">
        <f t="shared" si="23"/>
        <v>77</v>
      </c>
      <c r="B1116" s="463" t="s">
        <v>1569</v>
      </c>
      <c r="C1116" s="419">
        <f>'Mat '!D85</f>
        <v>42100</v>
      </c>
      <c r="D1116" s="419">
        <f>'Mat '!E85</f>
        <v>42100</v>
      </c>
      <c r="E1116" s="419">
        <f>'Mat '!F85</f>
        <v>55000</v>
      </c>
      <c r="F1116" s="657">
        <f>'Mat '!G85</f>
        <v>0</v>
      </c>
    </row>
    <row r="1117" spans="1:6" ht="20.25" customHeight="1" x14ac:dyDescent="0.25">
      <c r="A1117" s="410">
        <f t="shared" si="23"/>
        <v>78</v>
      </c>
      <c r="B1117" s="463" t="s">
        <v>1573</v>
      </c>
      <c r="C1117" s="419">
        <f>'Mat '!D86</f>
        <v>150000</v>
      </c>
      <c r="D1117" s="419">
        <f>'Mat '!E86</f>
        <v>150000</v>
      </c>
      <c r="E1117" s="419">
        <f>'Mat '!F86</f>
        <v>190000</v>
      </c>
      <c r="F1117" s="657">
        <f>'Mat '!G86</f>
        <v>0</v>
      </c>
    </row>
    <row r="1118" spans="1:6" ht="20.25" customHeight="1" x14ac:dyDescent="0.25">
      <c r="A1118" s="410">
        <f t="shared" si="23"/>
        <v>79</v>
      </c>
      <c r="B1118" s="463" t="s">
        <v>5270</v>
      </c>
      <c r="C1118" s="419">
        <f>'Mat '!D87</f>
        <v>0</v>
      </c>
      <c r="D1118" s="419">
        <f>'Mat '!E87</f>
        <v>0</v>
      </c>
      <c r="E1118" s="419">
        <f>'Mat '!F87</f>
        <v>20000</v>
      </c>
      <c r="F1118" s="657"/>
    </row>
    <row r="1119" spans="1:6" ht="20.25" customHeight="1" x14ac:dyDescent="0.25">
      <c r="A1119" s="410">
        <f t="shared" si="23"/>
        <v>80</v>
      </c>
      <c r="B1119" s="463" t="s">
        <v>5271</v>
      </c>
      <c r="C1119" s="419">
        <f>'Mat '!D88</f>
        <v>0</v>
      </c>
      <c r="D1119" s="419">
        <f>'Mat '!E88</f>
        <v>0</v>
      </c>
      <c r="E1119" s="419">
        <f>'Mat '!F88</f>
        <v>55000</v>
      </c>
      <c r="F1119" s="657"/>
    </row>
    <row r="1120" spans="1:6" ht="20.25" customHeight="1" x14ac:dyDescent="0.25">
      <c r="A1120" s="410">
        <f t="shared" si="23"/>
        <v>81</v>
      </c>
      <c r="B1120" s="463" t="s">
        <v>5328</v>
      </c>
      <c r="C1120" s="419">
        <f>'Mat '!D89</f>
        <v>88400</v>
      </c>
      <c r="D1120" s="419">
        <f>'Mat '!E89</f>
        <v>88400</v>
      </c>
      <c r="E1120" s="419">
        <f>'Mat '!F89</f>
        <v>0</v>
      </c>
      <c r="F1120" s="657"/>
    </row>
    <row r="1121" spans="1:6" ht="20.25" customHeight="1" x14ac:dyDescent="0.25">
      <c r="A1121" s="410">
        <f t="shared" si="23"/>
        <v>82</v>
      </c>
      <c r="B1121" s="464" t="s">
        <v>5329</v>
      </c>
      <c r="C1121" s="419">
        <f>'Mat '!D90</f>
        <v>88400</v>
      </c>
      <c r="D1121" s="419">
        <f>'Mat '!E90</f>
        <v>88400</v>
      </c>
      <c r="E1121" s="419">
        <f>'Mat '!F90</f>
        <v>0</v>
      </c>
      <c r="F1121" s="657"/>
    </row>
    <row r="1122" spans="1:6" ht="20.25" customHeight="1" x14ac:dyDescent="0.25">
      <c r="A1122" s="410">
        <f t="shared" si="23"/>
        <v>83</v>
      </c>
      <c r="B1122" s="463" t="s">
        <v>5406</v>
      </c>
      <c r="C1122" s="419">
        <f>'Mat '!D91</f>
        <v>1190000</v>
      </c>
      <c r="D1122" s="419">
        <f>'Mat '!E91</f>
        <v>1190000</v>
      </c>
      <c r="E1122" s="419">
        <f>'Mat '!F91</f>
        <v>0</v>
      </c>
      <c r="F1122" s="657"/>
    </row>
    <row r="1123" spans="1:6" ht="21.75" customHeight="1" x14ac:dyDescent="0.25">
      <c r="A1123" s="1161" t="s">
        <v>5285</v>
      </c>
      <c r="B1123" s="1162"/>
      <c r="C1123" s="419"/>
      <c r="D1123" s="419"/>
      <c r="E1123" s="419"/>
      <c r="F1123" s="657"/>
    </row>
    <row r="1124" spans="1:6" ht="20.25" customHeight="1" x14ac:dyDescent="0.25">
      <c r="A1124" s="322" t="s">
        <v>470</v>
      </c>
      <c r="B1124" s="466" t="s">
        <v>5280</v>
      </c>
      <c r="C1124" s="419"/>
      <c r="D1124" s="419"/>
      <c r="E1124" s="419"/>
      <c r="F1124" s="657"/>
    </row>
    <row r="1125" spans="1:6" ht="33" customHeight="1" x14ac:dyDescent="0.25">
      <c r="A1125" s="457">
        <v>1</v>
      </c>
      <c r="B1125" s="388" t="s">
        <v>1582</v>
      </c>
      <c r="C1125" s="419">
        <f>phaco!C10</f>
        <v>2690000</v>
      </c>
      <c r="D1125" s="419">
        <f>phaco!D10</f>
        <v>2690000</v>
      </c>
      <c r="E1125" s="419">
        <f>phaco!E10</f>
        <v>0</v>
      </c>
      <c r="F1125" s="657"/>
    </row>
    <row r="1126" spans="1:6" ht="20.25" customHeight="1" x14ac:dyDescent="0.25">
      <c r="A1126" s="457">
        <v>2</v>
      </c>
      <c r="B1126" s="467" t="s">
        <v>1583</v>
      </c>
      <c r="C1126" s="419">
        <f>phaco!C11</f>
        <v>0</v>
      </c>
      <c r="D1126" s="419">
        <f>phaco!D11</f>
        <v>0</v>
      </c>
      <c r="E1126" s="419">
        <f>phaco!E11</f>
        <v>2000000</v>
      </c>
      <c r="F1126" s="657"/>
    </row>
    <row r="1127" spans="1:6" ht="20.25" customHeight="1" x14ac:dyDescent="0.25">
      <c r="A1127" s="457">
        <v>3</v>
      </c>
      <c r="B1127" s="467" t="s">
        <v>5281</v>
      </c>
      <c r="C1127" s="419">
        <f>phaco!C12</f>
        <v>2200000</v>
      </c>
      <c r="D1127" s="419">
        <f>phaco!D12</f>
        <v>0</v>
      </c>
      <c r="E1127" s="419">
        <f>phaco!E12</f>
        <v>0</v>
      </c>
      <c r="F1127" s="657"/>
    </row>
    <row r="1128" spans="1:6" ht="20.25" customHeight="1" x14ac:dyDescent="0.25">
      <c r="A1128" s="322" t="s">
        <v>515</v>
      </c>
      <c r="B1128" s="466" t="s">
        <v>5282</v>
      </c>
      <c r="C1128" s="419"/>
      <c r="D1128" s="419"/>
      <c r="E1128" s="419"/>
      <c r="F1128" s="657"/>
    </row>
    <row r="1129" spans="1:6" ht="33" customHeight="1" x14ac:dyDescent="0.25">
      <c r="A1129" s="457">
        <v>1</v>
      </c>
      <c r="B1129" s="388" t="s">
        <v>1582</v>
      </c>
      <c r="C1129" s="419">
        <f>phaco!C14</f>
        <v>2690000</v>
      </c>
      <c r="D1129" s="419">
        <f>phaco!D14</f>
        <v>2690000</v>
      </c>
      <c r="E1129" s="419">
        <f>phaco!E14</f>
        <v>0</v>
      </c>
      <c r="F1129" s="657"/>
    </row>
    <row r="1130" spans="1:6" ht="20.25" customHeight="1" x14ac:dyDescent="0.25">
      <c r="A1130" s="457">
        <v>2</v>
      </c>
      <c r="B1130" s="467" t="s">
        <v>1583</v>
      </c>
      <c r="C1130" s="419">
        <f>phaco!C15</f>
        <v>0</v>
      </c>
      <c r="D1130" s="419">
        <f>phaco!D15</f>
        <v>0</v>
      </c>
      <c r="E1130" s="419">
        <f>phaco!E15</f>
        <v>2000000</v>
      </c>
      <c r="F1130" s="657"/>
    </row>
    <row r="1131" spans="1:6" ht="20.25" customHeight="1" x14ac:dyDescent="0.25">
      <c r="A1131" s="457">
        <v>3</v>
      </c>
      <c r="B1131" s="467" t="s">
        <v>5283</v>
      </c>
      <c r="C1131" s="419">
        <f>phaco!C16</f>
        <v>3000000</v>
      </c>
      <c r="D1131" s="419">
        <f>phaco!D16</f>
        <v>0</v>
      </c>
      <c r="E1131" s="419">
        <f>phaco!E16</f>
        <v>5200000</v>
      </c>
      <c r="F1131" s="657"/>
    </row>
    <row r="1132" spans="1:6" ht="20.25" customHeight="1" x14ac:dyDescent="0.25">
      <c r="A1132" s="457">
        <v>4</v>
      </c>
      <c r="B1132" s="467" t="s">
        <v>1584</v>
      </c>
      <c r="C1132" s="419">
        <f>phaco!C17</f>
        <v>0</v>
      </c>
      <c r="D1132" s="419">
        <f>phaco!D17</f>
        <v>0</v>
      </c>
      <c r="E1132" s="419">
        <f>phaco!E17</f>
        <v>2200000</v>
      </c>
      <c r="F1132" s="657"/>
    </row>
    <row r="1133" spans="1:6" ht="20.25" customHeight="1" x14ac:dyDescent="0.25">
      <c r="A1133" s="322" t="s">
        <v>516</v>
      </c>
      <c r="B1133" s="466" t="s">
        <v>5284</v>
      </c>
      <c r="C1133" s="419"/>
      <c r="D1133" s="419"/>
      <c r="E1133" s="419"/>
      <c r="F1133" s="657"/>
    </row>
    <row r="1134" spans="1:6" ht="33" customHeight="1" x14ac:dyDescent="0.25">
      <c r="A1134" s="457">
        <v>1</v>
      </c>
      <c r="B1134" s="388" t="s">
        <v>1582</v>
      </c>
      <c r="C1134" s="419">
        <f>phaco!C19</f>
        <v>2690000</v>
      </c>
      <c r="D1134" s="419">
        <f>phaco!D19</f>
        <v>2690000</v>
      </c>
      <c r="E1134" s="419">
        <f>phaco!E19</f>
        <v>0</v>
      </c>
      <c r="F1134" s="657"/>
    </row>
    <row r="1135" spans="1:6" ht="20.25" customHeight="1" x14ac:dyDescent="0.25">
      <c r="A1135" s="457">
        <v>2</v>
      </c>
      <c r="B1135" s="467" t="s">
        <v>1583</v>
      </c>
      <c r="C1135" s="419">
        <f>phaco!C20</f>
        <v>0</v>
      </c>
      <c r="D1135" s="419">
        <f>phaco!D20</f>
        <v>0</v>
      </c>
      <c r="E1135" s="419">
        <f>phaco!E20</f>
        <v>2000000</v>
      </c>
      <c r="F1135" s="657"/>
    </row>
    <row r="1136" spans="1:6" ht="20.25" customHeight="1" x14ac:dyDescent="0.25">
      <c r="A1136" s="457">
        <v>3</v>
      </c>
      <c r="B1136" s="467" t="s">
        <v>5289</v>
      </c>
      <c r="C1136" s="419">
        <f>phaco!C21</f>
        <v>2970000</v>
      </c>
      <c r="D1136" s="419">
        <f>phaco!D21</f>
        <v>0</v>
      </c>
      <c r="E1136" s="419">
        <f>phaco!E21</f>
        <v>0</v>
      </c>
      <c r="F1136" s="657"/>
    </row>
    <row r="1137" spans="1:6" ht="20.25" customHeight="1" x14ac:dyDescent="0.25">
      <c r="A1137" s="322" t="s">
        <v>529</v>
      </c>
      <c r="B1137" s="466" t="s">
        <v>4622</v>
      </c>
      <c r="C1137" s="419"/>
      <c r="D1137" s="419"/>
      <c r="E1137" s="419"/>
      <c r="F1137" s="657"/>
    </row>
    <row r="1138" spans="1:6" ht="33" customHeight="1" x14ac:dyDescent="0.25">
      <c r="A1138" s="457">
        <v>1</v>
      </c>
      <c r="B1138" s="388" t="s">
        <v>1582</v>
      </c>
      <c r="C1138" s="419">
        <f>phaco!C23</f>
        <v>2690000</v>
      </c>
      <c r="D1138" s="419">
        <f>phaco!D23</f>
        <v>2690000</v>
      </c>
      <c r="E1138" s="419">
        <f>phaco!E23</f>
        <v>0</v>
      </c>
      <c r="F1138" s="657"/>
    </row>
    <row r="1139" spans="1:6" ht="20.25" customHeight="1" x14ac:dyDescent="0.25">
      <c r="A1139" s="457">
        <v>2</v>
      </c>
      <c r="B1139" s="467" t="s">
        <v>1583</v>
      </c>
      <c r="C1139" s="419">
        <f>phaco!C24</f>
        <v>0</v>
      </c>
      <c r="D1139" s="419">
        <f>phaco!D24</f>
        <v>0</v>
      </c>
      <c r="E1139" s="419">
        <f>phaco!E24</f>
        <v>2000000</v>
      </c>
      <c r="F1139" s="657"/>
    </row>
    <row r="1140" spans="1:6" ht="20.25" customHeight="1" x14ac:dyDescent="0.25">
      <c r="A1140" s="457">
        <v>3</v>
      </c>
      <c r="B1140" s="467" t="s">
        <v>4621</v>
      </c>
      <c r="C1140" s="419">
        <f>phaco!C25</f>
        <v>3000000</v>
      </c>
      <c r="D1140" s="419">
        <f>phaco!D25</f>
        <v>0</v>
      </c>
      <c r="E1140" s="419">
        <f>phaco!E25</f>
        <v>3500000</v>
      </c>
      <c r="F1140" s="657"/>
    </row>
    <row r="1141" spans="1:6" ht="20.25" customHeight="1" x14ac:dyDescent="0.25">
      <c r="A1141" s="457">
        <v>4</v>
      </c>
      <c r="B1141" s="467" t="s">
        <v>1584</v>
      </c>
      <c r="C1141" s="419">
        <f>phaco!C26</f>
        <v>0</v>
      </c>
      <c r="D1141" s="419">
        <f>phaco!D26</f>
        <v>0</v>
      </c>
      <c r="E1141" s="419">
        <f>phaco!E26</f>
        <v>500000</v>
      </c>
      <c r="F1141" s="657"/>
    </row>
    <row r="1142" spans="1:6" ht="24.75" customHeight="1" x14ac:dyDescent="0.25">
      <c r="A1142" s="1144" t="s">
        <v>4573</v>
      </c>
      <c r="B1142" s="1145"/>
      <c r="C1142" s="1145"/>
      <c r="D1142" s="1145"/>
      <c r="E1142" s="1145"/>
      <c r="F1142" s="1146"/>
    </row>
    <row r="1143" spans="1:6" ht="20.25" customHeight="1" x14ac:dyDescent="0.25">
      <c r="A1143" s="481" t="s">
        <v>470</v>
      </c>
      <c r="B1143" s="482" t="s">
        <v>2730</v>
      </c>
      <c r="C1143" s="419"/>
      <c r="D1143" s="419"/>
      <c r="E1143" s="440"/>
      <c r="F1143" s="647"/>
    </row>
    <row r="1144" spans="1:6" ht="20.25" customHeight="1" x14ac:dyDescent="0.25">
      <c r="A1144" s="410">
        <v>1</v>
      </c>
      <c r="B1144" s="348" t="s">
        <v>745</v>
      </c>
      <c r="C1144" s="419">
        <f>'NGOAI '!C8</f>
        <v>35600</v>
      </c>
      <c r="D1144" s="419">
        <f>'NGOAI '!D8</f>
        <v>35600</v>
      </c>
      <c r="E1144" s="419">
        <f>'NGOAI '!E8</f>
        <v>50000</v>
      </c>
      <c r="F1144" s="419">
        <f>'NGOAI '!F8</f>
        <v>0</v>
      </c>
    </row>
    <row r="1145" spans="1:6" ht="20.25" customHeight="1" x14ac:dyDescent="0.25">
      <c r="A1145" s="410">
        <f>A1144+1</f>
        <v>2</v>
      </c>
      <c r="B1145" s="348" t="s">
        <v>751</v>
      </c>
      <c r="C1145" s="419">
        <f>'NGOAI '!C9</f>
        <v>0</v>
      </c>
      <c r="D1145" s="419">
        <f>'NGOAI '!D9</f>
        <v>35000</v>
      </c>
      <c r="E1145" s="419">
        <f>'NGOAI '!E9</f>
        <v>50000</v>
      </c>
      <c r="F1145" s="419">
        <f>'NGOAI '!F9</f>
        <v>0</v>
      </c>
    </row>
    <row r="1146" spans="1:6" ht="20.25" customHeight="1" x14ac:dyDescent="0.25">
      <c r="A1146" s="410">
        <f t="shared" ref="A1146:A1197" si="24">A1145+1</f>
        <v>3</v>
      </c>
      <c r="B1146" s="348" t="s">
        <v>5199</v>
      </c>
      <c r="C1146" s="419">
        <f>'NGOAI '!C10</f>
        <v>60000</v>
      </c>
      <c r="D1146" s="419">
        <f>'NGOAI '!D10</f>
        <v>60000</v>
      </c>
      <c r="E1146" s="419">
        <f>'NGOAI '!E10</f>
        <v>70000</v>
      </c>
      <c r="F1146" s="1154" t="str">
        <f>'NGOAI '!F10</f>
        <v>Chỉ áp dụng cho bệnh nhân ngoại trú</v>
      </c>
    </row>
    <row r="1147" spans="1:6" ht="20.25" customHeight="1" x14ac:dyDescent="0.25">
      <c r="A1147" s="410">
        <f t="shared" si="24"/>
        <v>4</v>
      </c>
      <c r="B1147" s="483" t="s">
        <v>5200</v>
      </c>
      <c r="C1147" s="419">
        <f>'NGOAI '!C11</f>
        <v>85000</v>
      </c>
      <c r="D1147" s="419">
        <f>'NGOAI '!D11</f>
        <v>85000</v>
      </c>
      <c r="E1147" s="419">
        <f>'NGOAI '!E11</f>
        <v>100000</v>
      </c>
      <c r="F1147" s="1163"/>
    </row>
    <row r="1148" spans="1:6" x14ac:dyDescent="0.25">
      <c r="A1148" s="410">
        <f t="shared" si="24"/>
        <v>5</v>
      </c>
      <c r="B1148" s="483" t="s">
        <v>5201</v>
      </c>
      <c r="C1148" s="419">
        <f>'NGOAI '!C12</f>
        <v>115000</v>
      </c>
      <c r="D1148" s="419">
        <f>'NGOAI '!D12</f>
        <v>115000</v>
      </c>
      <c r="E1148" s="419">
        <f>'NGOAI '!E12</f>
        <v>130000</v>
      </c>
      <c r="F1148" s="1163"/>
    </row>
    <row r="1149" spans="1:6" x14ac:dyDescent="0.25">
      <c r="A1149" s="410">
        <f t="shared" si="24"/>
        <v>6</v>
      </c>
      <c r="B1149" s="483" t="s">
        <v>5202</v>
      </c>
      <c r="C1149" s="419">
        <f>'NGOAI '!C13</f>
        <v>139000</v>
      </c>
      <c r="D1149" s="419">
        <f>'NGOAI '!D13</f>
        <v>139000</v>
      </c>
      <c r="E1149" s="419">
        <f>'NGOAI '!E13</f>
        <v>160000</v>
      </c>
      <c r="F1149" s="1163"/>
    </row>
    <row r="1150" spans="1:6" ht="39" customHeight="1" x14ac:dyDescent="0.25">
      <c r="A1150" s="410">
        <f t="shared" si="24"/>
        <v>7</v>
      </c>
      <c r="B1150" s="483" t="s">
        <v>5203</v>
      </c>
      <c r="C1150" s="419">
        <f>'NGOAI '!C14</f>
        <v>184000</v>
      </c>
      <c r="D1150" s="419">
        <f>'NGOAI '!D14</f>
        <v>184000</v>
      </c>
      <c r="E1150" s="419">
        <f>'NGOAI '!E14</f>
        <v>200000</v>
      </c>
      <c r="F1150" s="1163"/>
    </row>
    <row r="1151" spans="1:6" x14ac:dyDescent="0.25">
      <c r="A1151" s="410">
        <f t="shared" si="24"/>
        <v>8</v>
      </c>
      <c r="B1151" s="483" t="s">
        <v>5204</v>
      </c>
      <c r="C1151" s="419">
        <f>'NGOAI '!C15</f>
        <v>253000</v>
      </c>
      <c r="D1151" s="419">
        <f>'NGOAI '!D15</f>
        <v>253000</v>
      </c>
      <c r="E1151" s="419">
        <f>'NGOAI '!E15</f>
        <v>270000</v>
      </c>
      <c r="F1151" s="1155"/>
    </row>
    <row r="1152" spans="1:6" ht="20.25" customHeight="1" x14ac:dyDescent="0.25">
      <c r="A1152" s="410">
        <f t="shared" si="24"/>
        <v>9</v>
      </c>
      <c r="B1152" s="348" t="s">
        <v>2731</v>
      </c>
      <c r="C1152" s="419">
        <f>'NGOAI '!C16</f>
        <v>0</v>
      </c>
      <c r="D1152" s="419">
        <f>'NGOAI '!D16</f>
        <v>0</v>
      </c>
      <c r="E1152" s="419" t="str">
        <f>'NGOAI '!E16</f>
        <v>50.000-100.000</v>
      </c>
      <c r="F1152" s="419">
        <f>'NGOAI '!F16</f>
        <v>0</v>
      </c>
    </row>
    <row r="1153" spans="1:6" ht="33" x14ac:dyDescent="0.25">
      <c r="A1153" s="410">
        <f t="shared" si="24"/>
        <v>10</v>
      </c>
      <c r="B1153" s="484" t="s">
        <v>2732</v>
      </c>
      <c r="C1153" s="419">
        <f>'NGOAI '!C17</f>
        <v>573000</v>
      </c>
      <c r="D1153" s="419">
        <f>'NGOAI '!D17</f>
        <v>573000</v>
      </c>
      <c r="E1153" s="419">
        <f>'NGOAI '!E17</f>
        <v>650000</v>
      </c>
      <c r="F1153" s="419">
        <f>'NGOAI '!F17</f>
        <v>0</v>
      </c>
    </row>
    <row r="1154" spans="1:6" ht="33" x14ac:dyDescent="0.25">
      <c r="A1154" s="410">
        <f t="shared" si="24"/>
        <v>11</v>
      </c>
      <c r="B1154" s="484" t="s">
        <v>2736</v>
      </c>
      <c r="C1154" s="419">
        <f>'NGOAI '!C18</f>
        <v>428000</v>
      </c>
      <c r="D1154" s="419">
        <f>'NGOAI '!D18</f>
        <v>428000</v>
      </c>
      <c r="E1154" s="419">
        <f>'NGOAI '!E18</f>
        <v>490000</v>
      </c>
      <c r="F1154" s="419">
        <f>'NGOAI '!F18</f>
        <v>0</v>
      </c>
    </row>
    <row r="1155" spans="1:6" x14ac:dyDescent="0.25">
      <c r="A1155" s="410">
        <f t="shared" si="24"/>
        <v>12</v>
      </c>
      <c r="B1155" s="484" t="s">
        <v>2740</v>
      </c>
      <c r="C1155" s="419">
        <f>'NGOAI '!C19</f>
        <v>258000</v>
      </c>
      <c r="D1155" s="419">
        <f>'NGOAI '!D19</f>
        <v>258000</v>
      </c>
      <c r="E1155" s="419">
        <f>'NGOAI '!E19</f>
        <v>290000</v>
      </c>
      <c r="F1155" s="419">
        <f>'NGOAI '!F19</f>
        <v>0</v>
      </c>
    </row>
    <row r="1156" spans="1:6" ht="20.25" customHeight="1" x14ac:dyDescent="0.25">
      <c r="A1156" s="410">
        <f t="shared" si="24"/>
        <v>13</v>
      </c>
      <c r="B1156" s="348" t="s">
        <v>2744</v>
      </c>
      <c r="C1156" s="419">
        <f>'NGOAI '!C20</f>
        <v>258000</v>
      </c>
      <c r="D1156" s="419">
        <f>'NGOAI '!D20</f>
        <v>258000</v>
      </c>
      <c r="E1156" s="419">
        <f>'NGOAI '!E20</f>
        <v>290000</v>
      </c>
      <c r="F1156" s="419">
        <f>'NGOAI '!F20</f>
        <v>0</v>
      </c>
    </row>
    <row r="1157" spans="1:6" ht="20.25" customHeight="1" x14ac:dyDescent="0.25">
      <c r="A1157" s="410">
        <f t="shared" si="24"/>
        <v>14</v>
      </c>
      <c r="B1157" s="348" t="s">
        <v>1000</v>
      </c>
      <c r="C1157" s="419">
        <f>'NGOAI '!C21</f>
        <v>23000</v>
      </c>
      <c r="D1157" s="419">
        <f>'NGOAI '!D21</f>
        <v>23000</v>
      </c>
      <c r="E1157" s="419">
        <f>'NGOAI '!E21</f>
        <v>0</v>
      </c>
      <c r="F1157" s="658" t="str">
        <f>'NGOAI '!F21</f>
        <v>chưa bao gồm thuốc</v>
      </c>
    </row>
    <row r="1158" spans="1:6" ht="20.25" customHeight="1" x14ac:dyDescent="0.25">
      <c r="A1158" s="410">
        <f t="shared" si="24"/>
        <v>15</v>
      </c>
      <c r="B1158" s="348" t="s">
        <v>559</v>
      </c>
      <c r="C1158" s="419">
        <f>'NGOAI '!C22</f>
        <v>35400</v>
      </c>
      <c r="D1158" s="419">
        <f>'NGOAI '!D22</f>
        <v>35400</v>
      </c>
      <c r="E1158" s="419">
        <f>'NGOAI '!E22</f>
        <v>60000</v>
      </c>
      <c r="F1158" s="419">
        <f>'NGOAI '!F22</f>
        <v>0</v>
      </c>
    </row>
    <row r="1159" spans="1:6" ht="20.25" customHeight="1" x14ac:dyDescent="0.25">
      <c r="A1159" s="410">
        <f t="shared" si="24"/>
        <v>16</v>
      </c>
      <c r="B1159" s="348" t="s">
        <v>2748</v>
      </c>
      <c r="C1159" s="419">
        <f>'NGOAI '!C23</f>
        <v>85900</v>
      </c>
      <c r="D1159" s="419">
        <f>'NGOAI '!D23</f>
        <v>85900</v>
      </c>
      <c r="E1159" s="419">
        <f>'NGOAI '!E23</f>
        <v>0</v>
      </c>
      <c r="F1159" s="419">
        <f>'NGOAI '!F23</f>
        <v>0</v>
      </c>
    </row>
    <row r="1160" spans="1:6" ht="20.25" customHeight="1" x14ac:dyDescent="0.25">
      <c r="A1160" s="410">
        <f t="shared" si="24"/>
        <v>17</v>
      </c>
      <c r="B1160" s="348" t="s">
        <v>2750</v>
      </c>
      <c r="C1160" s="419">
        <f>'NGOAI '!C24</f>
        <v>0</v>
      </c>
      <c r="D1160" s="419">
        <f>'NGOAI '!D24</f>
        <v>197000</v>
      </c>
      <c r="E1160" s="419">
        <f>'NGOAI '!E24</f>
        <v>230000</v>
      </c>
      <c r="F1160" s="419">
        <f>'NGOAI '!F24</f>
        <v>0</v>
      </c>
    </row>
    <row r="1161" spans="1:6" ht="20.25" customHeight="1" x14ac:dyDescent="0.25">
      <c r="A1161" s="410">
        <f t="shared" si="24"/>
        <v>18</v>
      </c>
      <c r="B1161" s="348" t="s">
        <v>2752</v>
      </c>
      <c r="C1161" s="419">
        <f>'NGOAI '!C25</f>
        <v>197000</v>
      </c>
      <c r="D1161" s="419">
        <f>'NGOAI '!D25</f>
        <v>197000</v>
      </c>
      <c r="E1161" s="419">
        <f>'NGOAI '!E25</f>
        <v>230000</v>
      </c>
      <c r="F1161" s="419">
        <f>'NGOAI '!F25</f>
        <v>0</v>
      </c>
    </row>
    <row r="1162" spans="1:6" ht="20.25" customHeight="1" x14ac:dyDescent="0.25">
      <c r="A1162" s="410">
        <f t="shared" si="24"/>
        <v>19</v>
      </c>
      <c r="B1162" s="348" t="s">
        <v>2754</v>
      </c>
      <c r="C1162" s="419">
        <f>'NGOAI '!C26</f>
        <v>96200</v>
      </c>
      <c r="D1162" s="419">
        <f>'NGOAI '!D26</f>
        <v>96200</v>
      </c>
      <c r="E1162" s="419">
        <f>'NGOAI '!E26</f>
        <v>0</v>
      </c>
      <c r="F1162" s="658" t="str">
        <f>'NGOAI '!F26</f>
        <v>chưa bao gồm thuốc tiêm</v>
      </c>
    </row>
    <row r="1163" spans="1:6" ht="20.25" customHeight="1" x14ac:dyDescent="0.25">
      <c r="A1163" s="410">
        <f t="shared" si="24"/>
        <v>20</v>
      </c>
      <c r="B1163" s="348" t="s">
        <v>2759</v>
      </c>
      <c r="C1163" s="419">
        <f>'NGOAI '!C27</f>
        <v>96200</v>
      </c>
      <c r="D1163" s="419">
        <f>'NGOAI '!D27</f>
        <v>96200</v>
      </c>
      <c r="E1163" s="419">
        <f>'NGOAI '!E27</f>
        <v>0</v>
      </c>
      <c r="F1163" s="658" t="str">
        <f>'NGOAI '!F27</f>
        <v>chưa bao gồm thuốc tiêm</v>
      </c>
    </row>
    <row r="1164" spans="1:6" ht="20.25" customHeight="1" x14ac:dyDescent="0.25">
      <c r="A1164" s="410">
        <f t="shared" si="24"/>
        <v>21</v>
      </c>
      <c r="B1164" s="348" t="s">
        <v>2761</v>
      </c>
      <c r="C1164" s="419">
        <f>'NGOAI '!C28</f>
        <v>96200</v>
      </c>
      <c r="D1164" s="419">
        <f>'NGOAI '!D28</f>
        <v>96200</v>
      </c>
      <c r="E1164" s="419">
        <f>'NGOAI '!E28</f>
        <v>0</v>
      </c>
      <c r="F1164" s="658" t="str">
        <f>'NGOAI '!F28</f>
        <v>chưa bao gồm thuốc tiêm</v>
      </c>
    </row>
    <row r="1165" spans="1:6" ht="20.25" customHeight="1" x14ac:dyDescent="0.25">
      <c r="A1165" s="410">
        <f t="shared" si="24"/>
        <v>22</v>
      </c>
      <c r="B1165" s="348" t="s">
        <v>2763</v>
      </c>
      <c r="C1165" s="419">
        <f>'NGOAI '!C29</f>
        <v>96200</v>
      </c>
      <c r="D1165" s="419">
        <f>'NGOAI '!D29</f>
        <v>96200</v>
      </c>
      <c r="E1165" s="419">
        <f>'NGOAI '!E29</f>
        <v>0</v>
      </c>
      <c r="F1165" s="658" t="str">
        <f>'NGOAI '!F29</f>
        <v>chưa bao gồm thuốc tiêm</v>
      </c>
    </row>
    <row r="1166" spans="1:6" ht="20.25" customHeight="1" x14ac:dyDescent="0.25">
      <c r="A1166" s="410">
        <f t="shared" si="24"/>
        <v>23</v>
      </c>
      <c r="B1166" s="348" t="s">
        <v>2765</v>
      </c>
      <c r="C1166" s="419">
        <f>'NGOAI '!C30</f>
        <v>96200</v>
      </c>
      <c r="D1166" s="419">
        <f>'NGOAI '!D30</f>
        <v>96200</v>
      </c>
      <c r="E1166" s="419">
        <f>'NGOAI '!E30</f>
        <v>0</v>
      </c>
      <c r="F1166" s="658" t="str">
        <f>'NGOAI '!F30</f>
        <v>chưa bao gồm thuốc tiêm</v>
      </c>
    </row>
    <row r="1167" spans="1:6" ht="20.25" customHeight="1" x14ac:dyDescent="0.25">
      <c r="A1167" s="410">
        <f t="shared" si="24"/>
        <v>24</v>
      </c>
      <c r="B1167" s="348" t="s">
        <v>2767</v>
      </c>
      <c r="C1167" s="419">
        <f>'NGOAI '!C31</f>
        <v>96200</v>
      </c>
      <c r="D1167" s="419">
        <f>'NGOAI '!D31</f>
        <v>96200</v>
      </c>
      <c r="E1167" s="419">
        <f>'NGOAI '!E31</f>
        <v>0</v>
      </c>
      <c r="F1167" s="658" t="str">
        <f>'NGOAI '!F31</f>
        <v>chưa bao gồm thuốc tiêm</v>
      </c>
    </row>
    <row r="1168" spans="1:6" ht="20.25" customHeight="1" x14ac:dyDescent="0.25">
      <c r="A1168" s="410">
        <f t="shared" si="24"/>
        <v>25</v>
      </c>
      <c r="B1168" s="348" t="s">
        <v>2769</v>
      </c>
      <c r="C1168" s="419">
        <f>'NGOAI '!C32</f>
        <v>96200</v>
      </c>
      <c r="D1168" s="419">
        <f>'NGOAI '!D32</f>
        <v>96200</v>
      </c>
      <c r="E1168" s="419">
        <f>'NGOAI '!E32</f>
        <v>0</v>
      </c>
      <c r="F1168" s="658" t="str">
        <f>'NGOAI '!F32</f>
        <v>chưa bao gồm thuốc tiêm</v>
      </c>
    </row>
    <row r="1169" spans="1:6" ht="20.25" customHeight="1" x14ac:dyDescent="0.25">
      <c r="A1169" s="410">
        <f t="shared" si="24"/>
        <v>26</v>
      </c>
      <c r="B1169" s="348" t="s">
        <v>2771</v>
      </c>
      <c r="C1169" s="419">
        <f>'NGOAI '!C33</f>
        <v>96200</v>
      </c>
      <c r="D1169" s="419">
        <f>'NGOAI '!D33</f>
        <v>96200</v>
      </c>
      <c r="E1169" s="419">
        <f>'NGOAI '!E33</f>
        <v>0</v>
      </c>
      <c r="F1169" s="658" t="str">
        <f>'NGOAI '!F33</f>
        <v>chưa bao gồm thuốc tiêm</v>
      </c>
    </row>
    <row r="1170" spans="1:6" ht="20.25" customHeight="1" x14ac:dyDescent="0.25">
      <c r="A1170" s="410">
        <f t="shared" si="24"/>
        <v>27</v>
      </c>
      <c r="B1170" s="348" t="s">
        <v>2773</v>
      </c>
      <c r="C1170" s="419">
        <f>'NGOAI '!C34</f>
        <v>96200</v>
      </c>
      <c r="D1170" s="419">
        <f>'NGOAI '!D34</f>
        <v>96200</v>
      </c>
      <c r="E1170" s="419">
        <f>'NGOAI '!E34</f>
        <v>0</v>
      </c>
      <c r="F1170" s="658" t="str">
        <f>'NGOAI '!F34</f>
        <v>chưa bao gồm thuốc tiêm</v>
      </c>
    </row>
    <row r="1171" spans="1:6" ht="20.25" customHeight="1" x14ac:dyDescent="0.25">
      <c r="A1171" s="410">
        <f t="shared" si="24"/>
        <v>28</v>
      </c>
      <c r="B1171" s="348" t="s">
        <v>2775</v>
      </c>
      <c r="C1171" s="419">
        <f>'NGOAI '!C35</f>
        <v>96200</v>
      </c>
      <c r="D1171" s="419">
        <f>'NGOAI '!D35</f>
        <v>96200</v>
      </c>
      <c r="E1171" s="419">
        <f>'NGOAI '!E35</f>
        <v>0</v>
      </c>
      <c r="F1171" s="658" t="str">
        <f>'NGOAI '!F35</f>
        <v>chưa bao gồm thuốc tiêm</v>
      </c>
    </row>
    <row r="1172" spans="1:6" ht="20.25" customHeight="1" x14ac:dyDescent="0.25">
      <c r="A1172" s="410">
        <f t="shared" si="24"/>
        <v>29</v>
      </c>
      <c r="B1172" s="348" t="s">
        <v>2777</v>
      </c>
      <c r="C1172" s="419">
        <f>'NGOAI '!C36</f>
        <v>96200</v>
      </c>
      <c r="D1172" s="419">
        <f>'NGOAI '!D36</f>
        <v>96200</v>
      </c>
      <c r="E1172" s="419">
        <f>'NGOAI '!E36</f>
        <v>0</v>
      </c>
      <c r="F1172" s="658" t="str">
        <f>'NGOAI '!F36</f>
        <v>chưa bao gồm thuốc tiêm</v>
      </c>
    </row>
    <row r="1173" spans="1:6" ht="20.25" customHeight="1" x14ac:dyDescent="0.25">
      <c r="A1173" s="410">
        <f t="shared" si="24"/>
        <v>30</v>
      </c>
      <c r="B1173" s="348" t="s">
        <v>2779</v>
      </c>
      <c r="C1173" s="419">
        <f>'NGOAI '!C37</f>
        <v>96200</v>
      </c>
      <c r="D1173" s="419">
        <f>'NGOAI '!D37</f>
        <v>96200</v>
      </c>
      <c r="E1173" s="419">
        <f>'NGOAI '!E37</f>
        <v>0</v>
      </c>
      <c r="F1173" s="658" t="str">
        <f>'NGOAI '!F37</f>
        <v>chưa bao gồm thuốc tiêm</v>
      </c>
    </row>
    <row r="1174" spans="1:6" ht="20.25" customHeight="1" x14ac:dyDescent="0.25">
      <c r="A1174" s="410">
        <f t="shared" si="24"/>
        <v>31</v>
      </c>
      <c r="B1174" s="348" t="s">
        <v>2781</v>
      </c>
      <c r="C1174" s="419">
        <f>'NGOAI '!C38</f>
        <v>96200</v>
      </c>
      <c r="D1174" s="419">
        <f>'NGOAI '!D38</f>
        <v>96200</v>
      </c>
      <c r="E1174" s="419">
        <f>'NGOAI '!E38</f>
        <v>0</v>
      </c>
      <c r="F1174" s="658" t="str">
        <f>'NGOAI '!F38</f>
        <v>chưa bao gồm thuốc tiêm</v>
      </c>
    </row>
    <row r="1175" spans="1:6" ht="20.25" customHeight="1" x14ac:dyDescent="0.25">
      <c r="A1175" s="410">
        <f t="shared" si="24"/>
        <v>32</v>
      </c>
      <c r="B1175" s="348" t="s">
        <v>2783</v>
      </c>
      <c r="C1175" s="419">
        <f>'NGOAI '!C39</f>
        <v>96200</v>
      </c>
      <c r="D1175" s="419">
        <f>'NGOAI '!D39</f>
        <v>96200</v>
      </c>
      <c r="E1175" s="419">
        <f>'NGOAI '!E39</f>
        <v>0</v>
      </c>
      <c r="F1175" s="658" t="str">
        <f>'NGOAI '!F39</f>
        <v>chưa bao gồm thuốc tiêm</v>
      </c>
    </row>
    <row r="1176" spans="1:6" ht="20.25" customHeight="1" x14ac:dyDescent="0.25">
      <c r="A1176" s="410">
        <f t="shared" si="24"/>
        <v>33</v>
      </c>
      <c r="B1176" s="348" t="s">
        <v>2785</v>
      </c>
      <c r="C1176" s="419">
        <f>'NGOAI '!C40</f>
        <v>96200</v>
      </c>
      <c r="D1176" s="419">
        <f>'NGOAI '!D40</f>
        <v>96200</v>
      </c>
      <c r="E1176" s="419">
        <f>'NGOAI '!E40</f>
        <v>0</v>
      </c>
      <c r="F1176" s="658" t="str">
        <f>'NGOAI '!F40</f>
        <v>chưa bao gồm thuốc tiêm</v>
      </c>
    </row>
    <row r="1177" spans="1:6" ht="20.25" customHeight="1" x14ac:dyDescent="0.25">
      <c r="A1177" s="410">
        <f t="shared" si="24"/>
        <v>34</v>
      </c>
      <c r="B1177" s="348" t="s">
        <v>2787</v>
      </c>
      <c r="C1177" s="419">
        <f>'NGOAI '!C41</f>
        <v>96200</v>
      </c>
      <c r="D1177" s="419">
        <f>'NGOAI '!D41</f>
        <v>96200</v>
      </c>
      <c r="E1177" s="419">
        <f>'NGOAI '!E41</f>
        <v>0</v>
      </c>
      <c r="F1177" s="658" t="str">
        <f>'NGOAI '!F41</f>
        <v>chưa bao gồm thuốc tiêm</v>
      </c>
    </row>
    <row r="1178" spans="1:6" ht="20.25" customHeight="1" x14ac:dyDescent="0.25">
      <c r="A1178" s="410">
        <f t="shared" si="24"/>
        <v>35</v>
      </c>
      <c r="B1178" s="348" t="s">
        <v>2789</v>
      </c>
      <c r="C1178" s="419">
        <f>'NGOAI '!C42</f>
        <v>96200</v>
      </c>
      <c r="D1178" s="419">
        <f>'NGOAI '!D42</f>
        <v>96200</v>
      </c>
      <c r="E1178" s="419">
        <f>'NGOAI '!E42</f>
        <v>0</v>
      </c>
      <c r="F1178" s="658" t="str">
        <f>'NGOAI '!F42</f>
        <v>chưa bao gồm thuốc tiêm</v>
      </c>
    </row>
    <row r="1179" spans="1:6" ht="20.25" customHeight="1" x14ac:dyDescent="0.25">
      <c r="A1179" s="410">
        <f t="shared" si="24"/>
        <v>36</v>
      </c>
      <c r="B1179" s="348" t="s">
        <v>2791</v>
      </c>
      <c r="C1179" s="419">
        <f>'NGOAI '!C43</f>
        <v>3378000</v>
      </c>
      <c r="D1179" s="419">
        <f>'NGOAI '!D43</f>
        <v>3378000</v>
      </c>
      <c r="E1179" s="419">
        <f>'NGOAI '!E43</f>
        <v>0</v>
      </c>
      <c r="F1179" s="419">
        <f>'NGOAI '!F43</f>
        <v>0</v>
      </c>
    </row>
    <row r="1180" spans="1:6" ht="20.25" customHeight="1" x14ac:dyDescent="0.25">
      <c r="A1180" s="410">
        <f t="shared" si="24"/>
        <v>37</v>
      </c>
      <c r="B1180" s="348" t="s">
        <v>2795</v>
      </c>
      <c r="C1180" s="419">
        <f>'NGOAI '!C44</f>
        <v>197000</v>
      </c>
      <c r="D1180" s="419">
        <f>'NGOAI '!D44</f>
        <v>197000</v>
      </c>
      <c r="E1180" s="419">
        <f>'NGOAI '!E44</f>
        <v>230000</v>
      </c>
      <c r="F1180" s="419">
        <f>'NGOAI '!F44</f>
        <v>0</v>
      </c>
    </row>
    <row r="1181" spans="1:6" ht="20.25" customHeight="1" x14ac:dyDescent="0.25">
      <c r="A1181" s="410">
        <f t="shared" si="24"/>
        <v>38</v>
      </c>
      <c r="B1181" s="348" t="s">
        <v>2796</v>
      </c>
      <c r="C1181" s="419">
        <f>'NGOAI '!C45</f>
        <v>197000</v>
      </c>
      <c r="D1181" s="419">
        <f>'NGOAI '!D45</f>
        <v>197000</v>
      </c>
      <c r="E1181" s="419">
        <f>'NGOAI '!E45</f>
        <v>230000</v>
      </c>
      <c r="F1181" s="419">
        <f>'NGOAI '!F45</f>
        <v>0</v>
      </c>
    </row>
    <row r="1182" spans="1:6" ht="20.25" customHeight="1" x14ac:dyDescent="0.25">
      <c r="A1182" s="410">
        <f t="shared" si="24"/>
        <v>39</v>
      </c>
      <c r="B1182" s="348" t="s">
        <v>2798</v>
      </c>
      <c r="C1182" s="419">
        <f>'NGOAI '!C46</f>
        <v>120000</v>
      </c>
      <c r="D1182" s="419">
        <f>'NGOAI '!D46</f>
        <v>120000</v>
      </c>
      <c r="E1182" s="419">
        <f>'NGOAI '!E46</f>
        <v>120000</v>
      </c>
      <c r="F1182" s="419">
        <f>'NGOAI '!F46</f>
        <v>0</v>
      </c>
    </row>
    <row r="1183" spans="1:6" ht="20.25" customHeight="1" x14ac:dyDescent="0.25">
      <c r="A1183" s="410">
        <f t="shared" si="24"/>
        <v>40</v>
      </c>
      <c r="B1183" s="348" t="s">
        <v>2802</v>
      </c>
      <c r="C1183" s="419">
        <f>'NGOAI '!C47</f>
        <v>120000</v>
      </c>
      <c r="D1183" s="419">
        <f>'NGOAI '!D47</f>
        <v>120000</v>
      </c>
      <c r="E1183" s="419">
        <f>'NGOAI '!E47</f>
        <v>120000</v>
      </c>
      <c r="F1183" s="419">
        <f>'NGOAI '!F47</f>
        <v>0</v>
      </c>
    </row>
    <row r="1184" spans="1:6" ht="20.25" customHeight="1" x14ac:dyDescent="0.25">
      <c r="A1184" s="410">
        <f t="shared" si="24"/>
        <v>41</v>
      </c>
      <c r="B1184" s="348" t="s">
        <v>2804</v>
      </c>
      <c r="C1184" s="419">
        <f>'NGOAI '!C48</f>
        <v>120000</v>
      </c>
      <c r="D1184" s="419">
        <f>'NGOAI '!D48</f>
        <v>120000</v>
      </c>
      <c r="E1184" s="419">
        <f>'NGOAI '!E48</f>
        <v>120000</v>
      </c>
      <c r="F1184" s="419">
        <f>'NGOAI '!F48</f>
        <v>0</v>
      </c>
    </row>
    <row r="1185" spans="1:6" ht="20.25" customHeight="1" x14ac:dyDescent="0.25">
      <c r="A1185" s="410">
        <f t="shared" si="24"/>
        <v>42</v>
      </c>
      <c r="B1185" s="348" t="s">
        <v>2806</v>
      </c>
      <c r="C1185" s="419">
        <f>'NGOAI '!C49</f>
        <v>120000</v>
      </c>
      <c r="D1185" s="419">
        <f>'NGOAI '!D49</f>
        <v>120000</v>
      </c>
      <c r="E1185" s="419">
        <f>'NGOAI '!E49</f>
        <v>120000</v>
      </c>
      <c r="F1185" s="419">
        <f>'NGOAI '!F49</f>
        <v>0</v>
      </c>
    </row>
    <row r="1186" spans="1:6" ht="20.25" customHeight="1" x14ac:dyDescent="0.25">
      <c r="A1186" s="410">
        <f t="shared" si="24"/>
        <v>43</v>
      </c>
      <c r="B1186" s="348" t="s">
        <v>2808</v>
      </c>
      <c r="C1186" s="419">
        <f>'NGOAI '!C50</f>
        <v>120000</v>
      </c>
      <c r="D1186" s="419">
        <f>'NGOAI '!D50</f>
        <v>120000</v>
      </c>
      <c r="E1186" s="419">
        <f>'NGOAI '!E50</f>
        <v>120000</v>
      </c>
      <c r="F1186" s="419">
        <f>'NGOAI '!F50</f>
        <v>0</v>
      </c>
    </row>
    <row r="1187" spans="1:6" ht="36.75" customHeight="1" x14ac:dyDescent="0.25">
      <c r="A1187" s="410">
        <f t="shared" si="24"/>
        <v>44</v>
      </c>
      <c r="B1187" s="483" t="s">
        <v>2810</v>
      </c>
      <c r="C1187" s="419">
        <f>'NGOAI '!C51</f>
        <v>184000</v>
      </c>
      <c r="D1187" s="419">
        <f>'NGOAI '!D51</f>
        <v>184000</v>
      </c>
      <c r="E1187" s="419">
        <f>'NGOAI '!E51</f>
        <v>220000</v>
      </c>
      <c r="F1187" s="419">
        <f>'NGOAI '!F51</f>
        <v>0</v>
      </c>
    </row>
    <row r="1188" spans="1:6" ht="36.75" customHeight="1" x14ac:dyDescent="0.25">
      <c r="A1188" s="410">
        <f t="shared" si="24"/>
        <v>45</v>
      </c>
      <c r="B1188" s="483" t="s">
        <v>2811</v>
      </c>
      <c r="C1188" s="419">
        <f>'NGOAI '!C52</f>
        <v>248000</v>
      </c>
      <c r="D1188" s="419">
        <f>'NGOAI '!D52</f>
        <v>248000</v>
      </c>
      <c r="E1188" s="419">
        <f>'NGOAI '!E52</f>
        <v>280000</v>
      </c>
      <c r="F1188" s="419">
        <f>'NGOAI '!F52</f>
        <v>0</v>
      </c>
    </row>
    <row r="1189" spans="1:6" ht="36.75" customHeight="1" x14ac:dyDescent="0.25">
      <c r="A1189" s="410">
        <f t="shared" si="24"/>
        <v>46</v>
      </c>
      <c r="B1189" s="483" t="s">
        <v>2813</v>
      </c>
      <c r="C1189" s="419">
        <f>'NGOAI '!C53</f>
        <v>268000</v>
      </c>
      <c r="D1189" s="419">
        <f>'NGOAI '!D53</f>
        <v>268000</v>
      </c>
      <c r="E1189" s="419">
        <f>'NGOAI '!E53</f>
        <v>310000</v>
      </c>
      <c r="F1189" s="419">
        <f>'NGOAI '!F53</f>
        <v>0</v>
      </c>
    </row>
    <row r="1190" spans="1:6" ht="36.75" customHeight="1" x14ac:dyDescent="0.25">
      <c r="A1190" s="410">
        <f t="shared" si="24"/>
        <v>47</v>
      </c>
      <c r="B1190" s="483" t="s">
        <v>2814</v>
      </c>
      <c r="C1190" s="419">
        <f>'NGOAI '!C54</f>
        <v>323000</v>
      </c>
      <c r="D1190" s="419">
        <f>'NGOAI '!D54</f>
        <v>323000</v>
      </c>
      <c r="E1190" s="419">
        <f>'NGOAI '!E54</f>
        <v>360000</v>
      </c>
      <c r="F1190" s="419">
        <f>'NGOAI '!F54</f>
        <v>0</v>
      </c>
    </row>
    <row r="1191" spans="1:6" ht="20.25" customHeight="1" x14ac:dyDescent="0.25">
      <c r="A1191" s="410">
        <f t="shared" si="24"/>
        <v>48</v>
      </c>
      <c r="B1191" s="348" t="s">
        <v>2816</v>
      </c>
      <c r="C1191" s="419">
        <f>'NGOAI '!C55</f>
        <v>3378000</v>
      </c>
      <c r="D1191" s="419">
        <f>'NGOAI '!D55</f>
        <v>3378000</v>
      </c>
      <c r="E1191" s="419">
        <f>'NGOAI '!E55</f>
        <v>0</v>
      </c>
      <c r="F1191" s="658" t="str">
        <f>'NGOAI '!F55</f>
        <v>Chưa bao gồm lưỡi bào, lưỡi cắt, bộ dây bơm nước, đầu đốt, tay dao đốt điện, nẹp, ốc, vít.</v>
      </c>
    </row>
    <row r="1192" spans="1:6" ht="20.25" customHeight="1" x14ac:dyDescent="0.25">
      <c r="A1192" s="410">
        <f t="shared" si="24"/>
        <v>49</v>
      </c>
      <c r="B1192" s="348" t="s">
        <v>2817</v>
      </c>
      <c r="C1192" s="419">
        <f>'NGOAI '!C56</f>
        <v>3378000</v>
      </c>
      <c r="D1192" s="419">
        <f>'NGOAI '!D56</f>
        <v>3378000</v>
      </c>
      <c r="E1192" s="419">
        <f>'NGOAI '!E56</f>
        <v>0</v>
      </c>
      <c r="F1192" s="419">
        <f>'NGOAI '!F56</f>
        <v>0</v>
      </c>
    </row>
    <row r="1193" spans="1:6" ht="20.25" customHeight="1" x14ac:dyDescent="0.25">
      <c r="A1193" s="410">
        <f t="shared" si="24"/>
        <v>50</v>
      </c>
      <c r="B1193" s="348" t="s">
        <v>2819</v>
      </c>
      <c r="C1193" s="419">
        <f>'NGOAI '!C57</f>
        <v>3378000</v>
      </c>
      <c r="D1193" s="419">
        <f>'NGOAI '!D57</f>
        <v>3378000</v>
      </c>
      <c r="E1193" s="419">
        <f>'NGOAI '!E57</f>
        <v>0</v>
      </c>
      <c r="F1193" s="419">
        <f>'NGOAI '!F57</f>
        <v>0</v>
      </c>
    </row>
    <row r="1194" spans="1:6" ht="20.25" customHeight="1" x14ac:dyDescent="0.25">
      <c r="A1194" s="410">
        <f t="shared" si="24"/>
        <v>51</v>
      </c>
      <c r="B1194" s="348" t="s">
        <v>2821</v>
      </c>
      <c r="C1194" s="419">
        <f>'NGOAI '!C58</f>
        <v>0</v>
      </c>
      <c r="D1194" s="419">
        <f>'NGOAI '!D58</f>
        <v>3378000</v>
      </c>
      <c r="E1194" s="419">
        <f>'NGOAI '!E58</f>
        <v>0</v>
      </c>
      <c r="F1194" s="419">
        <f>'NGOAI '!F58</f>
        <v>0</v>
      </c>
    </row>
    <row r="1195" spans="1:6" ht="20.25" customHeight="1" x14ac:dyDescent="0.25">
      <c r="A1195" s="410">
        <f t="shared" si="24"/>
        <v>52</v>
      </c>
      <c r="B1195" s="348" t="s">
        <v>2824</v>
      </c>
      <c r="C1195" s="419">
        <f>'NGOAI '!C59</f>
        <v>15500</v>
      </c>
      <c r="D1195" s="419">
        <f>'NGOAI '!D59</f>
        <v>15500</v>
      </c>
      <c r="E1195" s="419">
        <f>'NGOAI '!E59</f>
        <v>0</v>
      </c>
      <c r="F1195" s="419">
        <f>'NGOAI '!F59</f>
        <v>0</v>
      </c>
    </row>
    <row r="1196" spans="1:6" ht="20.25" customHeight="1" x14ac:dyDescent="0.25">
      <c r="A1196" s="410">
        <f t="shared" si="24"/>
        <v>53</v>
      </c>
      <c r="B1196" s="348" t="s">
        <v>2825</v>
      </c>
      <c r="C1196" s="419">
        <f>'NGOAI '!C60</f>
        <v>23700</v>
      </c>
      <c r="D1196" s="419">
        <f>'NGOAI '!D60</f>
        <v>23700</v>
      </c>
      <c r="E1196" s="419">
        <f>'NGOAI '!E60</f>
        <v>0</v>
      </c>
      <c r="F1196" s="419">
        <f>'NGOAI '!F60</f>
        <v>0</v>
      </c>
    </row>
    <row r="1197" spans="1:6" ht="20.25" customHeight="1" x14ac:dyDescent="0.25">
      <c r="A1197" s="410">
        <f t="shared" si="24"/>
        <v>54</v>
      </c>
      <c r="B1197" s="541" t="s">
        <v>5708</v>
      </c>
      <c r="C1197" s="419">
        <f>'NGOAI '!C61</f>
        <v>4370000</v>
      </c>
      <c r="D1197" s="419">
        <f>'NGOAI '!D61</f>
        <v>4370000</v>
      </c>
      <c r="E1197" s="419">
        <f>'NGOAI '!E61</f>
        <v>0</v>
      </c>
      <c r="F1197" s="419"/>
    </row>
    <row r="1198" spans="1:6" ht="20.25" customHeight="1" x14ac:dyDescent="0.25">
      <c r="A1198" s="475" t="s">
        <v>515</v>
      </c>
      <c r="B1198" s="485" t="s">
        <v>2827</v>
      </c>
      <c r="C1198" s="419"/>
      <c r="D1198" s="419"/>
      <c r="E1198" s="419"/>
      <c r="F1198" s="419"/>
    </row>
    <row r="1199" spans="1:6" ht="20.25" customHeight="1" x14ac:dyDescent="0.25">
      <c r="A1199" s="410">
        <f>A1197+1</f>
        <v>55</v>
      </c>
      <c r="B1199" s="348" t="s">
        <v>2828</v>
      </c>
      <c r="C1199" s="419">
        <f>'NGOAI '!C63</f>
        <v>2122000</v>
      </c>
      <c r="D1199" s="419">
        <f>'NGOAI '!D63</f>
        <v>2122000</v>
      </c>
      <c r="E1199" s="419">
        <f>'NGOAI '!E63</f>
        <v>0</v>
      </c>
      <c r="F1199" s="419">
        <f>'NGOAI '!F63</f>
        <v>0</v>
      </c>
    </row>
    <row r="1200" spans="1:6" ht="20.25" customHeight="1" x14ac:dyDescent="0.25">
      <c r="A1200" s="410">
        <f>A1199+1</f>
        <v>56</v>
      </c>
      <c r="B1200" s="348" t="s">
        <v>2832</v>
      </c>
      <c r="C1200" s="419">
        <f>'NGOAI '!C64</f>
        <v>2122000</v>
      </c>
      <c r="D1200" s="419">
        <f>'NGOAI '!D64</f>
        <v>2122000</v>
      </c>
      <c r="E1200" s="419">
        <f>'NGOAI '!E64</f>
        <v>0</v>
      </c>
      <c r="F1200" s="419">
        <f>'NGOAI '!F64</f>
        <v>0</v>
      </c>
    </row>
    <row r="1201" spans="1:6" ht="44.25" customHeight="1" x14ac:dyDescent="0.25">
      <c r="A1201" s="410">
        <f t="shared" ref="A1201:A1203" si="25">A1200+1</f>
        <v>57</v>
      </c>
      <c r="B1201" s="348" t="s">
        <v>2833</v>
      </c>
      <c r="C1201" s="419">
        <f>'NGOAI '!C65</f>
        <v>7011000</v>
      </c>
      <c r="D1201" s="419">
        <f>'NGOAI '!D65</f>
        <v>7011000</v>
      </c>
      <c r="E1201" s="419">
        <f>'NGOAI '!E65</f>
        <v>0</v>
      </c>
      <c r="F1201" s="658" t="str">
        <f>'NGOAI '!F65</f>
        <v>Chưa bao gồm các loại đinh, nẹp, vít, các loại khung, thanh nâng ngực và đai nẹp ngoài.</v>
      </c>
    </row>
    <row r="1202" spans="1:6" ht="20.25" customHeight="1" x14ac:dyDescent="0.25">
      <c r="A1202" s="410">
        <f t="shared" si="25"/>
        <v>58</v>
      </c>
      <c r="B1202" s="348" t="s">
        <v>2837</v>
      </c>
      <c r="C1202" s="419">
        <f>'NGOAI '!C66</f>
        <v>22800</v>
      </c>
      <c r="D1202" s="419">
        <f>'NGOAI '!D66</f>
        <v>22800</v>
      </c>
      <c r="E1202" s="419">
        <f>'NGOAI '!E66</f>
        <v>0</v>
      </c>
      <c r="F1202" s="657">
        <f>'NGOAI '!F66</f>
        <v>0</v>
      </c>
    </row>
    <row r="1203" spans="1:6" ht="20.25" customHeight="1" x14ac:dyDescent="0.25">
      <c r="A1203" s="410">
        <f t="shared" si="25"/>
        <v>59</v>
      </c>
      <c r="B1203" s="348" t="s">
        <v>619</v>
      </c>
      <c r="C1203" s="419">
        <f>'NGOAI '!C67</f>
        <v>579000</v>
      </c>
      <c r="D1203" s="419">
        <f>'NGOAI '!D67</f>
        <v>579000</v>
      </c>
      <c r="E1203" s="419">
        <f>'NGOAI '!E67</f>
        <v>0</v>
      </c>
      <c r="F1203" s="657">
        <f>'NGOAI '!F67</f>
        <v>0</v>
      </c>
    </row>
    <row r="1204" spans="1:6" ht="20.25" customHeight="1" x14ac:dyDescent="0.25">
      <c r="A1204" s="475" t="s">
        <v>516</v>
      </c>
      <c r="B1204" s="485" t="s">
        <v>2843</v>
      </c>
      <c r="C1204" s="419"/>
      <c r="D1204" s="419"/>
      <c r="E1204" s="419"/>
      <c r="F1204" s="657"/>
    </row>
    <row r="1205" spans="1:6" ht="20.25" customHeight="1" x14ac:dyDescent="0.25">
      <c r="A1205" s="410">
        <f>A1203+1</f>
        <v>60</v>
      </c>
      <c r="B1205" s="348" t="s">
        <v>2844</v>
      </c>
      <c r="C1205" s="419">
        <f>'NGOAI '!C69</f>
        <v>273000</v>
      </c>
      <c r="D1205" s="419">
        <f>'NGOAI '!D69</f>
        <v>273000</v>
      </c>
      <c r="E1205" s="419">
        <f>'NGOAI '!E69</f>
        <v>0</v>
      </c>
      <c r="F1205" s="657">
        <f>'NGOAI '!F69</f>
        <v>0</v>
      </c>
    </row>
    <row r="1206" spans="1:6" ht="20.25" customHeight="1" x14ac:dyDescent="0.25">
      <c r="A1206" s="410">
        <f>A1205+1</f>
        <v>61</v>
      </c>
      <c r="B1206" s="348" t="s">
        <v>2848</v>
      </c>
      <c r="C1206" s="419">
        <f>'NGOAI '!C70</f>
        <v>0</v>
      </c>
      <c r="D1206" s="419">
        <f>'NGOAI '!D70</f>
        <v>0</v>
      </c>
      <c r="E1206" s="419">
        <f>'NGOAI '!E70</f>
        <v>350000</v>
      </c>
      <c r="F1206" s="657">
        <f>'NGOAI '!F70</f>
        <v>0</v>
      </c>
    </row>
    <row r="1207" spans="1:6" ht="20.25" customHeight="1" x14ac:dyDescent="0.25">
      <c r="A1207" s="410">
        <f t="shared" ref="A1207:A1263" si="26">A1206+1</f>
        <v>62</v>
      </c>
      <c r="B1207" s="348" t="s">
        <v>2849</v>
      </c>
      <c r="C1207" s="419">
        <f>'NGOAI '!C71</f>
        <v>0</v>
      </c>
      <c r="D1207" s="419">
        <f>'NGOAI '!D71</f>
        <v>0</v>
      </c>
      <c r="E1207" s="419">
        <f>'NGOAI '!E71</f>
        <v>700000</v>
      </c>
      <c r="F1207" s="657">
        <f>'NGOAI '!F71</f>
        <v>0</v>
      </c>
    </row>
    <row r="1208" spans="1:6" ht="20.25" customHeight="1" x14ac:dyDescent="0.25">
      <c r="A1208" s="410">
        <f t="shared" si="26"/>
        <v>63</v>
      </c>
      <c r="B1208" s="348" t="s">
        <v>2850</v>
      </c>
      <c r="C1208" s="419">
        <f>'NGOAI '!C72</f>
        <v>0</v>
      </c>
      <c r="D1208" s="419">
        <f>'NGOAI '!D72</f>
        <v>0</v>
      </c>
      <c r="E1208" s="419">
        <f>'NGOAI '!E72</f>
        <v>1400000</v>
      </c>
      <c r="F1208" s="657">
        <f>'NGOAI '!F72</f>
        <v>0</v>
      </c>
    </row>
    <row r="1209" spans="1:6" ht="20.25" customHeight="1" x14ac:dyDescent="0.25">
      <c r="A1209" s="410">
        <f t="shared" si="26"/>
        <v>64</v>
      </c>
      <c r="B1209" s="348" t="s">
        <v>2851</v>
      </c>
      <c r="C1209" s="419">
        <f>'NGOAI '!C73</f>
        <v>729000</v>
      </c>
      <c r="D1209" s="419">
        <f>'NGOAI '!D73</f>
        <v>729000</v>
      </c>
      <c r="E1209" s="419">
        <f>'NGOAI '!E73</f>
        <v>0</v>
      </c>
      <c r="F1209" s="657">
        <f>'NGOAI '!F73</f>
        <v>0</v>
      </c>
    </row>
    <row r="1210" spans="1:6" ht="18" customHeight="1" x14ac:dyDescent="0.25">
      <c r="A1210" s="410">
        <f t="shared" si="26"/>
        <v>65</v>
      </c>
      <c r="B1210" s="348" t="s">
        <v>4720</v>
      </c>
      <c r="C1210" s="419">
        <f>'NGOAI '!C74</f>
        <v>1156000</v>
      </c>
      <c r="D1210" s="419">
        <f>'NGOAI '!D74</f>
        <v>1156000</v>
      </c>
      <c r="E1210" s="419">
        <f>'NGOAI '!E74</f>
        <v>0</v>
      </c>
      <c r="F1210" s="657">
        <f>'NGOAI '!F74</f>
        <v>0</v>
      </c>
    </row>
    <row r="1211" spans="1:6" x14ac:dyDescent="0.25">
      <c r="A1211" s="410">
        <f t="shared" si="26"/>
        <v>66</v>
      </c>
      <c r="B1211" s="348" t="s">
        <v>2859</v>
      </c>
      <c r="C1211" s="419">
        <f>'NGOAI '!C75</f>
        <v>729000</v>
      </c>
      <c r="D1211" s="419">
        <f>'NGOAI '!D75</f>
        <v>729000</v>
      </c>
      <c r="E1211" s="419">
        <f>'NGOAI '!E75</f>
        <v>0</v>
      </c>
      <c r="F1211" s="657">
        <f>'NGOAI '!F75</f>
        <v>0</v>
      </c>
    </row>
    <row r="1212" spans="1:6" x14ac:dyDescent="0.25">
      <c r="A1212" s="410">
        <f t="shared" si="26"/>
        <v>67</v>
      </c>
      <c r="B1212" s="348" t="s">
        <v>2861</v>
      </c>
      <c r="C1212" s="419">
        <f>'NGOAI '!C76</f>
        <v>2737000</v>
      </c>
      <c r="D1212" s="419">
        <f>'NGOAI '!D76</f>
        <v>2737000</v>
      </c>
      <c r="E1212" s="419">
        <f>'NGOAI '!E76</f>
        <v>0</v>
      </c>
      <c r="F1212" s="657">
        <f>'NGOAI '!F76</f>
        <v>0</v>
      </c>
    </row>
    <row r="1213" spans="1:6" ht="18" customHeight="1" x14ac:dyDescent="0.25">
      <c r="A1213" s="410">
        <f t="shared" si="26"/>
        <v>68</v>
      </c>
      <c r="B1213" s="348" t="s">
        <v>4698</v>
      </c>
      <c r="C1213" s="419">
        <f>'NGOAI '!C77</f>
        <v>2737000</v>
      </c>
      <c r="D1213" s="419">
        <f>'NGOAI '!D77</f>
        <v>2737000</v>
      </c>
      <c r="E1213" s="419">
        <f>'NGOAI '!E77</f>
        <v>0</v>
      </c>
      <c r="F1213" s="657">
        <f>'NGOAI '!F77</f>
        <v>0</v>
      </c>
    </row>
    <row r="1214" spans="1:6" ht="18" customHeight="1" x14ac:dyDescent="0.25">
      <c r="A1214" s="410">
        <f t="shared" si="26"/>
        <v>69</v>
      </c>
      <c r="B1214" s="348" t="s">
        <v>2864</v>
      </c>
      <c r="C1214" s="419">
        <f>'NGOAI '!C78</f>
        <v>729000</v>
      </c>
      <c r="D1214" s="419">
        <f>'NGOAI '!D78</f>
        <v>729000</v>
      </c>
      <c r="E1214" s="419">
        <f>'NGOAI '!E78</f>
        <v>0</v>
      </c>
      <c r="F1214" s="657">
        <f>'NGOAI '!F78</f>
        <v>0</v>
      </c>
    </row>
    <row r="1215" spans="1:6" ht="18" customHeight="1" x14ac:dyDescent="0.25">
      <c r="A1215" s="410">
        <f t="shared" si="26"/>
        <v>70</v>
      </c>
      <c r="B1215" s="348" t="s">
        <v>2866</v>
      </c>
      <c r="C1215" s="419">
        <f>'NGOAI '!C79</f>
        <v>1914000</v>
      </c>
      <c r="D1215" s="419">
        <f>'NGOAI '!D79</f>
        <v>1914000</v>
      </c>
      <c r="E1215" s="419">
        <f>'NGOAI '!E79</f>
        <v>0</v>
      </c>
      <c r="F1215" s="657">
        <f>'NGOAI '!F79</f>
        <v>0</v>
      </c>
    </row>
    <row r="1216" spans="1:6" x14ac:dyDescent="0.25">
      <c r="A1216" s="410">
        <f t="shared" si="26"/>
        <v>71</v>
      </c>
      <c r="B1216" s="348" t="s">
        <v>2870</v>
      </c>
      <c r="C1216" s="419">
        <f>'NGOAI '!C80</f>
        <v>3123000</v>
      </c>
      <c r="D1216" s="419">
        <f>'NGOAI '!D80</f>
        <v>3123000</v>
      </c>
      <c r="E1216" s="419">
        <f>'NGOAI '!E80</f>
        <v>0</v>
      </c>
      <c r="F1216" s="657">
        <f>'NGOAI '!F80</f>
        <v>0</v>
      </c>
    </row>
    <row r="1217" spans="1:6" x14ac:dyDescent="0.25">
      <c r="A1217" s="410">
        <f t="shared" si="26"/>
        <v>72</v>
      </c>
      <c r="B1217" s="348" t="s">
        <v>4772</v>
      </c>
      <c r="C1217" s="419">
        <f>'NGOAI '!C81</f>
        <v>2247000</v>
      </c>
      <c r="D1217" s="419">
        <f>'NGOAI '!D81</f>
        <v>0</v>
      </c>
      <c r="E1217" s="419">
        <f>'NGOAI '!E81</f>
        <v>0</v>
      </c>
      <c r="F1217" s="657">
        <f>'NGOAI '!F81</f>
        <v>0</v>
      </c>
    </row>
    <row r="1218" spans="1:6" x14ac:dyDescent="0.25">
      <c r="A1218" s="410">
        <f t="shared" si="26"/>
        <v>73</v>
      </c>
      <c r="B1218" s="348" t="s">
        <v>2874</v>
      </c>
      <c r="C1218" s="419">
        <f>'NGOAI '!C82</f>
        <v>0</v>
      </c>
      <c r="D1218" s="419">
        <f>'NGOAI '!D82</f>
        <v>3123000</v>
      </c>
      <c r="E1218" s="419">
        <f>'NGOAI '!E82</f>
        <v>0</v>
      </c>
      <c r="F1218" s="657">
        <f>'NGOAI '!F82</f>
        <v>0</v>
      </c>
    </row>
    <row r="1219" spans="1:6" x14ac:dyDescent="0.25">
      <c r="A1219" s="410">
        <f t="shared" si="26"/>
        <v>74</v>
      </c>
      <c r="B1219" s="348" t="s">
        <v>2876</v>
      </c>
      <c r="C1219" s="419">
        <f>'NGOAI '!C83</f>
        <v>2953000</v>
      </c>
      <c r="D1219" s="419">
        <f>'NGOAI '!D83</f>
        <v>2953000</v>
      </c>
      <c r="E1219" s="419">
        <f>'NGOAI '!E83</f>
        <v>0</v>
      </c>
      <c r="F1219" s="657">
        <f>'NGOAI '!F83</f>
        <v>0</v>
      </c>
    </row>
    <row r="1220" spans="1:6" x14ac:dyDescent="0.25">
      <c r="A1220" s="410">
        <f t="shared" si="26"/>
        <v>75</v>
      </c>
      <c r="B1220" s="348" t="s">
        <v>2880</v>
      </c>
      <c r="C1220" s="419">
        <f>'NGOAI '!C84</f>
        <v>2122000</v>
      </c>
      <c r="D1220" s="419">
        <f>'NGOAI '!D84</f>
        <v>2122000</v>
      </c>
      <c r="E1220" s="419">
        <f>'NGOAI '!E84</f>
        <v>0</v>
      </c>
      <c r="F1220" s="657">
        <f>'NGOAI '!F84</f>
        <v>0</v>
      </c>
    </row>
    <row r="1221" spans="1:6" x14ac:dyDescent="0.25">
      <c r="A1221" s="410">
        <f t="shared" si="26"/>
        <v>76</v>
      </c>
      <c r="B1221" s="348" t="s">
        <v>2883</v>
      </c>
      <c r="C1221" s="419">
        <f>'NGOAI '!C85</f>
        <v>3123000</v>
      </c>
      <c r="D1221" s="419">
        <f>'NGOAI '!D85</f>
        <v>3123000</v>
      </c>
      <c r="E1221" s="419">
        <f>'NGOAI '!E85</f>
        <v>0</v>
      </c>
      <c r="F1221" s="657">
        <f>'NGOAI '!F85</f>
        <v>0</v>
      </c>
    </row>
    <row r="1222" spans="1:6" ht="33" x14ac:dyDescent="0.25">
      <c r="A1222" s="410">
        <f t="shared" si="26"/>
        <v>77</v>
      </c>
      <c r="B1222" s="349" t="s">
        <v>4993</v>
      </c>
      <c r="C1222" s="419">
        <f>'NGOAI '!C86</f>
        <v>2247000</v>
      </c>
      <c r="D1222" s="419">
        <f>'NGOAI '!D86</f>
        <v>0</v>
      </c>
      <c r="E1222" s="419">
        <f>'NGOAI '!E86</f>
        <v>0</v>
      </c>
      <c r="F1222" s="657">
        <f>'NGOAI '!F86</f>
        <v>0</v>
      </c>
    </row>
    <row r="1223" spans="1:6" x14ac:dyDescent="0.25">
      <c r="A1223" s="410">
        <f t="shared" si="26"/>
        <v>78</v>
      </c>
      <c r="B1223" s="348" t="s">
        <v>2885</v>
      </c>
      <c r="C1223" s="419">
        <f>'NGOAI '!C87</f>
        <v>2962000</v>
      </c>
      <c r="D1223" s="419">
        <f>'NGOAI '!D87</f>
        <v>2962000</v>
      </c>
      <c r="E1223" s="419">
        <f>'NGOAI '!E87</f>
        <v>0</v>
      </c>
      <c r="F1223" s="657">
        <f>'NGOAI '!F87</f>
        <v>0</v>
      </c>
    </row>
    <row r="1224" spans="1:6" x14ac:dyDescent="0.25">
      <c r="A1224" s="410">
        <f t="shared" si="26"/>
        <v>79</v>
      </c>
      <c r="B1224" s="348" t="s">
        <v>4995</v>
      </c>
      <c r="C1224" s="419">
        <f>'NGOAI '!C88</f>
        <v>2422000</v>
      </c>
      <c r="D1224" s="419">
        <f>'NGOAI '!D88</f>
        <v>0</v>
      </c>
      <c r="E1224" s="419">
        <f>'NGOAI '!E88</f>
        <v>0</v>
      </c>
      <c r="F1224" s="657">
        <f>'NGOAI '!F88</f>
        <v>0</v>
      </c>
    </row>
    <row r="1225" spans="1:6" x14ac:dyDescent="0.25">
      <c r="A1225" s="410">
        <f t="shared" si="26"/>
        <v>80</v>
      </c>
      <c r="B1225" s="348" t="s">
        <v>2892</v>
      </c>
      <c r="C1225" s="419">
        <f>'NGOAI '!C89</f>
        <v>1353000</v>
      </c>
      <c r="D1225" s="419">
        <f>'NGOAI '!D89</f>
        <v>1353000</v>
      </c>
      <c r="E1225" s="419">
        <f>'NGOAI '!E89</f>
        <v>0</v>
      </c>
      <c r="F1225" s="657">
        <f>'NGOAI '!F89</f>
        <v>0</v>
      </c>
    </row>
    <row r="1226" spans="1:6" ht="23.25" customHeight="1" x14ac:dyDescent="0.25">
      <c r="A1226" s="410">
        <f t="shared" si="26"/>
        <v>81</v>
      </c>
      <c r="B1226" s="348" t="s">
        <v>2894</v>
      </c>
      <c r="C1226" s="419">
        <f>'NGOAI '!C90</f>
        <v>849000</v>
      </c>
      <c r="D1226" s="419">
        <f>'NGOAI '!D90</f>
        <v>849000</v>
      </c>
      <c r="E1226" s="419">
        <f>'NGOAI '!E90</f>
        <v>0</v>
      </c>
      <c r="F1226" s="657">
        <f>'NGOAI '!F90</f>
        <v>0</v>
      </c>
    </row>
    <row r="1227" spans="1:6" ht="23.25" customHeight="1" x14ac:dyDescent="0.25">
      <c r="A1227" s="410">
        <f t="shared" si="26"/>
        <v>82</v>
      </c>
      <c r="B1227" s="348" t="s">
        <v>2896</v>
      </c>
      <c r="C1227" s="419">
        <f>'NGOAI '!C91</f>
        <v>849000</v>
      </c>
      <c r="D1227" s="419">
        <f>'NGOAI '!D91</f>
        <v>849000</v>
      </c>
      <c r="E1227" s="419">
        <f>'NGOAI '!E91</f>
        <v>0</v>
      </c>
      <c r="F1227" s="657">
        <f>'NGOAI '!F91</f>
        <v>0</v>
      </c>
    </row>
    <row r="1228" spans="1:6" x14ac:dyDescent="0.25">
      <c r="A1228" s="410">
        <f t="shared" si="26"/>
        <v>83</v>
      </c>
      <c r="B1228" s="348" t="s">
        <v>2898</v>
      </c>
      <c r="C1228" s="419">
        <f>'NGOAI '!C92</f>
        <v>1914000</v>
      </c>
      <c r="D1228" s="419">
        <f>'NGOAI '!D92</f>
        <v>1914000</v>
      </c>
      <c r="E1228" s="419">
        <f>'NGOAI '!E92</f>
        <v>0</v>
      </c>
      <c r="F1228" s="657"/>
    </row>
    <row r="1229" spans="1:6" x14ac:dyDescent="0.25">
      <c r="A1229" s="410">
        <f t="shared" si="26"/>
        <v>84</v>
      </c>
      <c r="B1229" s="348" t="s">
        <v>2900</v>
      </c>
      <c r="C1229" s="419">
        <f>'NGOAI '!C93</f>
        <v>1914000</v>
      </c>
      <c r="D1229" s="419">
        <f>'NGOAI '!D93</f>
        <v>1914000</v>
      </c>
      <c r="E1229" s="419">
        <f>'NGOAI '!E93</f>
        <v>0</v>
      </c>
      <c r="F1229" s="657">
        <f>'NGOAI '!F93</f>
        <v>0</v>
      </c>
    </row>
    <row r="1230" spans="1:6" ht="33.75" x14ac:dyDescent="0.25">
      <c r="A1230" s="410">
        <f t="shared" si="26"/>
        <v>85</v>
      </c>
      <c r="B1230" s="348" t="s">
        <v>2902</v>
      </c>
      <c r="C1230" s="419">
        <f>'NGOAI '!C94</f>
        <v>4740000</v>
      </c>
      <c r="D1230" s="419">
        <f>'NGOAI '!D94</f>
        <v>4740000</v>
      </c>
      <c r="E1230" s="419">
        <f>'NGOAI '!E94</f>
        <v>0</v>
      </c>
      <c r="F1230" s="658" t="str">
        <f>'NGOAI '!F94</f>
        <v>Chưa bg dao siêu âm</v>
      </c>
    </row>
    <row r="1231" spans="1:6" x14ac:dyDescent="0.25">
      <c r="A1231" s="410">
        <f t="shared" si="26"/>
        <v>86</v>
      </c>
      <c r="B1231" s="348" t="s">
        <v>2905</v>
      </c>
      <c r="C1231" s="419">
        <f>'NGOAI '!C95</f>
        <v>2265000</v>
      </c>
      <c r="D1231" s="419">
        <f>'NGOAI '!D95</f>
        <v>2265000</v>
      </c>
      <c r="E1231" s="419">
        <f>'NGOAI '!E95</f>
        <v>0</v>
      </c>
      <c r="F1231" s="657">
        <f>'NGOAI '!F95</f>
        <v>0</v>
      </c>
    </row>
    <row r="1232" spans="1:6" ht="16.5" customHeight="1" x14ac:dyDescent="0.25">
      <c r="A1232" s="410">
        <f t="shared" si="26"/>
        <v>87</v>
      </c>
      <c r="B1232" s="348" t="s">
        <v>2909</v>
      </c>
      <c r="C1232" s="419">
        <f>'NGOAI '!C96</f>
        <v>4310000</v>
      </c>
      <c r="D1232" s="419">
        <f>'NGOAI '!D96</f>
        <v>4310000</v>
      </c>
      <c r="E1232" s="419">
        <f>'NGOAI '!E96</f>
        <v>0</v>
      </c>
      <c r="F1232" s="1154" t="str">
        <f>'NGOAI '!F96</f>
        <v>Chưa bao gồm dao hàn mạch, hàn mô</v>
      </c>
    </row>
    <row r="1233" spans="1:6" x14ac:dyDescent="0.25">
      <c r="A1233" s="410">
        <f t="shared" si="26"/>
        <v>88</v>
      </c>
      <c r="B1233" s="348" t="s">
        <v>2913</v>
      </c>
      <c r="C1233" s="419">
        <f>'NGOAI '!C97</f>
        <v>2839000</v>
      </c>
      <c r="D1233" s="419">
        <f>'NGOAI '!D97</f>
        <v>2839000</v>
      </c>
      <c r="E1233" s="419">
        <f>'NGOAI '!E97</f>
        <v>0</v>
      </c>
      <c r="F1233" s="1163"/>
    </row>
    <row r="1234" spans="1:6" x14ac:dyDescent="0.25">
      <c r="A1234" s="410">
        <f t="shared" si="26"/>
        <v>89</v>
      </c>
      <c r="B1234" s="348" t="s">
        <v>2917</v>
      </c>
      <c r="C1234" s="419">
        <f>'NGOAI '!C98</f>
        <v>3446000</v>
      </c>
      <c r="D1234" s="419">
        <f>'NGOAI '!D98</f>
        <v>3446000</v>
      </c>
      <c r="E1234" s="419">
        <f>'NGOAI '!E98</f>
        <v>0</v>
      </c>
      <c r="F1234" s="1163"/>
    </row>
    <row r="1235" spans="1:6" ht="33" x14ac:dyDescent="0.25">
      <c r="A1235" s="410">
        <f t="shared" si="26"/>
        <v>90</v>
      </c>
      <c r="B1235" s="349" t="s">
        <v>2921</v>
      </c>
      <c r="C1235" s="419">
        <f>'NGOAI '!C99</f>
        <v>3446000</v>
      </c>
      <c r="D1235" s="419">
        <f>'NGOAI '!D99</f>
        <v>3446000</v>
      </c>
      <c r="E1235" s="419">
        <f>'NGOAI '!E99</f>
        <v>0</v>
      </c>
      <c r="F1235" s="1163"/>
    </row>
    <row r="1236" spans="1:6" x14ac:dyDescent="0.25">
      <c r="A1236" s="410">
        <f t="shared" si="26"/>
        <v>91</v>
      </c>
      <c r="B1236" s="348" t="s">
        <v>2923</v>
      </c>
      <c r="C1236" s="419">
        <f>'NGOAI '!C100</f>
        <v>3446000</v>
      </c>
      <c r="D1236" s="419">
        <f>'NGOAI '!D100</f>
        <v>3446000</v>
      </c>
      <c r="E1236" s="419">
        <f>'NGOAI '!E100</f>
        <v>0</v>
      </c>
      <c r="F1236" s="1163"/>
    </row>
    <row r="1237" spans="1:6" ht="33" x14ac:dyDescent="0.25">
      <c r="A1237" s="410">
        <f t="shared" si="26"/>
        <v>92</v>
      </c>
      <c r="B1237" s="483" t="s">
        <v>2925</v>
      </c>
      <c r="C1237" s="419">
        <f>'NGOAI '!C101</f>
        <v>4310000</v>
      </c>
      <c r="D1237" s="419">
        <f>'NGOAI '!D101</f>
        <v>4310000</v>
      </c>
      <c r="E1237" s="419">
        <f>'NGOAI '!E101</f>
        <v>0</v>
      </c>
      <c r="F1237" s="1163"/>
    </row>
    <row r="1238" spans="1:6" x14ac:dyDescent="0.25">
      <c r="A1238" s="410">
        <f t="shared" si="26"/>
        <v>93</v>
      </c>
      <c r="B1238" s="348" t="s">
        <v>2927</v>
      </c>
      <c r="C1238" s="419">
        <f>'NGOAI '!C102</f>
        <v>4310000</v>
      </c>
      <c r="D1238" s="419">
        <f>'NGOAI '!D102</f>
        <v>4310000</v>
      </c>
      <c r="E1238" s="419">
        <f>'NGOAI '!E102</f>
        <v>0</v>
      </c>
      <c r="F1238" s="1163"/>
    </row>
    <row r="1239" spans="1:6" x14ac:dyDescent="0.25">
      <c r="A1239" s="410">
        <f t="shared" si="26"/>
        <v>94</v>
      </c>
      <c r="B1239" s="348" t="s">
        <v>2929</v>
      </c>
      <c r="C1239" s="419">
        <f>'NGOAI '!C103</f>
        <v>6704000</v>
      </c>
      <c r="D1239" s="419">
        <f>'NGOAI '!D103</f>
        <v>6704000</v>
      </c>
      <c r="E1239" s="419">
        <f>'NGOAI '!E103</f>
        <v>0</v>
      </c>
      <c r="F1239" s="1163"/>
    </row>
    <row r="1240" spans="1:6" ht="33" x14ac:dyDescent="0.25">
      <c r="A1240" s="410">
        <f t="shared" si="26"/>
        <v>95</v>
      </c>
      <c r="B1240" s="464" t="s">
        <v>4762</v>
      </c>
      <c r="C1240" s="419">
        <f>'NGOAI '!C104</f>
        <v>5700008</v>
      </c>
      <c r="D1240" s="419">
        <f>'NGOAI '!D104</f>
        <v>0</v>
      </c>
      <c r="E1240" s="419">
        <f>'NGOAI '!E104</f>
        <v>0</v>
      </c>
      <c r="F1240" s="1163"/>
    </row>
    <row r="1241" spans="1:6" ht="33" x14ac:dyDescent="0.25">
      <c r="A1241" s="410">
        <f t="shared" si="26"/>
        <v>96</v>
      </c>
      <c r="B1241" s="464" t="s">
        <v>4641</v>
      </c>
      <c r="C1241" s="419">
        <f>'NGOAI '!C106</f>
        <v>6704000</v>
      </c>
      <c r="D1241" s="419">
        <f>'NGOAI '!D106</f>
        <v>6704000</v>
      </c>
      <c r="E1241" s="419">
        <f>'NGOAI '!E106</f>
        <v>0</v>
      </c>
      <c r="F1241" s="1163"/>
    </row>
    <row r="1242" spans="1:6" ht="42" customHeight="1" x14ac:dyDescent="0.25">
      <c r="A1242" s="410">
        <f t="shared" si="26"/>
        <v>97</v>
      </c>
      <c r="B1242" s="464" t="s">
        <v>4641</v>
      </c>
      <c r="C1242" s="419">
        <f>'NGOAI '!C107</f>
        <v>3446000</v>
      </c>
      <c r="D1242" s="419">
        <f>'NGOAI '!D107</f>
        <v>3446000</v>
      </c>
      <c r="E1242" s="419">
        <f>'NGOAI '!E107</f>
        <v>0</v>
      </c>
      <c r="F1242" s="1163"/>
    </row>
    <row r="1243" spans="1:6" ht="16.5" customHeight="1" x14ac:dyDescent="0.25">
      <c r="A1243" s="410">
        <f t="shared" si="26"/>
        <v>98</v>
      </c>
      <c r="B1243" s="348" t="s">
        <v>2934</v>
      </c>
      <c r="C1243" s="419">
        <f>'NGOAI '!C107</f>
        <v>3446000</v>
      </c>
      <c r="D1243" s="419">
        <f>'NGOAI '!D107</f>
        <v>3446000</v>
      </c>
      <c r="E1243" s="419">
        <f>'NGOAI '!E107</f>
        <v>0</v>
      </c>
      <c r="F1243" s="1163"/>
    </row>
    <row r="1244" spans="1:6" x14ac:dyDescent="0.25">
      <c r="A1244" s="410">
        <f t="shared" si="26"/>
        <v>99</v>
      </c>
      <c r="B1244" s="348" t="s">
        <v>2936</v>
      </c>
      <c r="C1244" s="419">
        <f>'NGOAI '!C108</f>
        <v>4569000</v>
      </c>
      <c r="D1244" s="419">
        <f>'NGOAI '!D108</f>
        <v>4569000</v>
      </c>
      <c r="E1244" s="419">
        <f>'NGOAI '!E108</f>
        <v>0</v>
      </c>
      <c r="F1244" s="1163"/>
    </row>
    <row r="1245" spans="1:6" x14ac:dyDescent="0.25">
      <c r="A1245" s="410">
        <f t="shared" si="26"/>
        <v>100</v>
      </c>
      <c r="B1245" s="348" t="s">
        <v>2939</v>
      </c>
      <c r="C1245" s="419">
        <f>'NGOAI '!C109</f>
        <v>4310000</v>
      </c>
      <c r="D1245" s="419">
        <f>'NGOAI '!D109</f>
        <v>4310000</v>
      </c>
      <c r="E1245" s="419">
        <f>'NGOAI '!E109</f>
        <v>0</v>
      </c>
      <c r="F1245" s="1163"/>
    </row>
    <row r="1246" spans="1:6" x14ac:dyDescent="0.25">
      <c r="A1246" s="410">
        <f t="shared" si="26"/>
        <v>101</v>
      </c>
      <c r="B1246" s="348" t="s">
        <v>2941</v>
      </c>
      <c r="C1246" s="419">
        <f>'NGOAI '!C110</f>
        <v>4310000</v>
      </c>
      <c r="D1246" s="419">
        <f>'NGOAI '!D110</f>
        <v>4310000</v>
      </c>
      <c r="E1246" s="419">
        <f>'NGOAI '!E110</f>
        <v>0</v>
      </c>
      <c r="F1246" s="1163"/>
    </row>
    <row r="1247" spans="1:6" x14ac:dyDescent="0.25">
      <c r="A1247" s="410">
        <f t="shared" si="26"/>
        <v>102</v>
      </c>
      <c r="B1247" s="348" t="s">
        <v>2943</v>
      </c>
      <c r="C1247" s="419">
        <f>'NGOAI '!C111</f>
        <v>4310000</v>
      </c>
      <c r="D1247" s="419">
        <f>'NGOAI '!D111</f>
        <v>4310000</v>
      </c>
      <c r="E1247" s="419">
        <f>'NGOAI '!E111</f>
        <v>0</v>
      </c>
      <c r="F1247" s="1163"/>
    </row>
    <row r="1248" spans="1:6" x14ac:dyDescent="0.25">
      <c r="A1248" s="410">
        <f t="shared" si="26"/>
        <v>103</v>
      </c>
      <c r="B1248" s="348" t="s">
        <v>2945</v>
      </c>
      <c r="C1248" s="419">
        <f>'NGOAI '!C112</f>
        <v>4310000</v>
      </c>
      <c r="D1248" s="419">
        <f>'NGOAI '!D112</f>
        <v>4310000</v>
      </c>
      <c r="E1248" s="419">
        <f>'NGOAI '!E112</f>
        <v>0</v>
      </c>
      <c r="F1248" s="1163"/>
    </row>
    <row r="1249" spans="1:6" ht="27.75" customHeight="1" x14ac:dyDescent="0.25">
      <c r="A1249" s="410">
        <f t="shared" si="26"/>
        <v>104</v>
      </c>
      <c r="B1249" s="348" t="s">
        <v>2947</v>
      </c>
      <c r="C1249" s="419">
        <f>'NGOAI '!C113</f>
        <v>2122000</v>
      </c>
      <c r="D1249" s="419">
        <f>'NGOAI '!D113</f>
        <v>2122000</v>
      </c>
      <c r="E1249" s="419">
        <f>'NGOAI '!E113</f>
        <v>0</v>
      </c>
      <c r="F1249" s="1154" t="str">
        <f>'NGOAI '!F113</f>
        <v>Nếu làm gây tê thì trừ CP gây mê : 699,000</v>
      </c>
    </row>
    <row r="1250" spans="1:6" ht="27.75" customHeight="1" x14ac:dyDescent="0.25">
      <c r="A1250" s="410">
        <f t="shared" si="26"/>
        <v>105</v>
      </c>
      <c r="B1250" s="348" t="s">
        <v>2949</v>
      </c>
      <c r="C1250" s="419">
        <f>'NGOAI '!C114</f>
        <v>2122000</v>
      </c>
      <c r="D1250" s="419">
        <f>'NGOAI '!D114</f>
        <v>2122000</v>
      </c>
      <c r="E1250" s="419">
        <f>'NGOAI '!E114</f>
        <v>0</v>
      </c>
      <c r="F1250" s="1155"/>
    </row>
    <row r="1251" spans="1:6" ht="33.75" customHeight="1" x14ac:dyDescent="0.25">
      <c r="A1251" s="410">
        <f t="shared" si="26"/>
        <v>106</v>
      </c>
      <c r="B1251" s="348" t="s">
        <v>2951</v>
      </c>
      <c r="C1251" s="419">
        <f>'NGOAI '!C115</f>
        <v>5916000</v>
      </c>
      <c r="D1251" s="419">
        <f>'NGOAI '!D115</f>
        <v>5916000</v>
      </c>
      <c r="E1251" s="419">
        <f>'NGOAI '!E115</f>
        <v>0</v>
      </c>
      <c r="F1251" s="1154" t="str">
        <f>'NGOAI '!F115</f>
        <v>Đã bao gồm dao siêu âm và dây dẫn</v>
      </c>
    </row>
    <row r="1252" spans="1:6" x14ac:dyDescent="0.25">
      <c r="A1252" s="410">
        <f t="shared" si="26"/>
        <v>107</v>
      </c>
      <c r="B1252" s="348" t="s">
        <v>2956</v>
      </c>
      <c r="C1252" s="419">
        <f>'NGOAI '!C116</f>
        <v>5916000</v>
      </c>
      <c r="D1252" s="419">
        <f>'NGOAI '!D116</f>
        <v>5916000</v>
      </c>
      <c r="E1252" s="419">
        <f>'NGOAI '!E116</f>
        <v>0</v>
      </c>
      <c r="F1252" s="1163"/>
    </row>
    <row r="1253" spans="1:6" x14ac:dyDescent="0.25">
      <c r="A1253" s="410">
        <f t="shared" si="26"/>
        <v>108</v>
      </c>
      <c r="B1253" s="348" t="s">
        <v>2963</v>
      </c>
      <c r="C1253" s="419">
        <f>'NGOAI '!C117</f>
        <v>5916000</v>
      </c>
      <c r="D1253" s="419">
        <f>'NGOAI '!D117</f>
        <v>5916000</v>
      </c>
      <c r="E1253" s="419">
        <f>'NGOAI '!E117</f>
        <v>0</v>
      </c>
      <c r="F1253" s="1163"/>
    </row>
    <row r="1254" spans="1:6" x14ac:dyDescent="0.25">
      <c r="A1254" s="410">
        <f t="shared" si="26"/>
        <v>109</v>
      </c>
      <c r="B1254" s="348" t="s">
        <v>2965</v>
      </c>
      <c r="C1254" s="419">
        <f>'NGOAI '!C118</f>
        <v>5916000</v>
      </c>
      <c r="D1254" s="419">
        <f>'NGOAI '!D118</f>
        <v>5916000</v>
      </c>
      <c r="E1254" s="419">
        <f>'NGOAI '!E118</f>
        <v>0</v>
      </c>
      <c r="F1254" s="1163"/>
    </row>
    <row r="1255" spans="1:6" x14ac:dyDescent="0.25">
      <c r="A1255" s="410">
        <f t="shared" si="26"/>
        <v>110</v>
      </c>
      <c r="B1255" s="348" t="s">
        <v>2967</v>
      </c>
      <c r="C1255" s="419">
        <f>'NGOAI '!C119</f>
        <v>5916000</v>
      </c>
      <c r="D1255" s="419">
        <f>'NGOAI '!D119</f>
        <v>5916000</v>
      </c>
      <c r="E1255" s="419">
        <f>'NGOAI '!E119</f>
        <v>0</v>
      </c>
      <c r="F1255" s="1163"/>
    </row>
    <row r="1256" spans="1:6" ht="16.5" customHeight="1" x14ac:dyDescent="0.25">
      <c r="A1256" s="410">
        <f t="shared" si="26"/>
        <v>111</v>
      </c>
      <c r="B1256" s="348" t="s">
        <v>2969</v>
      </c>
      <c r="C1256" s="419">
        <f>'NGOAI '!C120</f>
        <v>5916000</v>
      </c>
      <c r="D1256" s="419">
        <f>'NGOAI '!D120</f>
        <v>5916000</v>
      </c>
      <c r="E1256" s="419">
        <f>'NGOAI '!E120</f>
        <v>0</v>
      </c>
      <c r="F1256" s="1163"/>
    </row>
    <row r="1257" spans="1:6" ht="16.5" customHeight="1" x14ac:dyDescent="0.25">
      <c r="A1257" s="410">
        <f t="shared" si="26"/>
        <v>112</v>
      </c>
      <c r="B1257" s="348" t="s">
        <v>2971</v>
      </c>
      <c r="C1257" s="419">
        <f>'NGOAI '!C121</f>
        <v>5916000</v>
      </c>
      <c r="D1257" s="419">
        <f>'NGOAI '!D121</f>
        <v>5916000</v>
      </c>
      <c r="E1257" s="419">
        <f>'NGOAI '!E121</f>
        <v>0</v>
      </c>
      <c r="F1257" s="1163"/>
    </row>
    <row r="1258" spans="1:6" ht="38.25" customHeight="1" x14ac:dyDescent="0.25">
      <c r="A1258" s="410">
        <f t="shared" si="26"/>
        <v>113</v>
      </c>
      <c r="B1258" s="483" t="s">
        <v>2973</v>
      </c>
      <c r="C1258" s="419">
        <f>'NGOAI '!C122</f>
        <v>5916000</v>
      </c>
      <c r="D1258" s="419">
        <f>'NGOAI '!D122</f>
        <v>5916000</v>
      </c>
      <c r="E1258" s="419">
        <f>'NGOAI '!E122</f>
        <v>0</v>
      </c>
      <c r="F1258" s="1163"/>
    </row>
    <row r="1259" spans="1:6" ht="16.5" customHeight="1" x14ac:dyDescent="0.25">
      <c r="A1259" s="410">
        <f t="shared" si="26"/>
        <v>114</v>
      </c>
      <c r="B1259" s="348" t="s">
        <v>2975</v>
      </c>
      <c r="C1259" s="419">
        <f>'NGOAI '!C123</f>
        <v>7849000</v>
      </c>
      <c r="D1259" s="419">
        <f>'NGOAI '!D123</f>
        <v>7849000</v>
      </c>
      <c r="E1259" s="419">
        <f>'NGOAI '!E123</f>
        <v>0</v>
      </c>
      <c r="F1259" s="1163"/>
    </row>
    <row r="1260" spans="1:6" x14ac:dyDescent="0.25">
      <c r="A1260" s="410">
        <f t="shared" si="26"/>
        <v>115</v>
      </c>
      <c r="B1260" s="348" t="s">
        <v>2979</v>
      </c>
      <c r="C1260" s="419">
        <f>'NGOAI '!C124</f>
        <v>7849000</v>
      </c>
      <c r="D1260" s="419">
        <f>'NGOAI '!D124</f>
        <v>7849000</v>
      </c>
      <c r="E1260" s="419">
        <f>'NGOAI '!E124</f>
        <v>0</v>
      </c>
      <c r="F1260" s="1163"/>
    </row>
    <row r="1261" spans="1:6" x14ac:dyDescent="0.25">
      <c r="A1261" s="410">
        <f t="shared" si="26"/>
        <v>116</v>
      </c>
      <c r="B1261" s="348" t="s">
        <v>2981</v>
      </c>
      <c r="C1261" s="419">
        <f>'NGOAI '!C125</f>
        <v>5916000</v>
      </c>
      <c r="D1261" s="419">
        <f>'NGOAI '!D125</f>
        <v>5916000</v>
      </c>
      <c r="E1261" s="419">
        <f>'NGOAI '!E125</f>
        <v>0</v>
      </c>
      <c r="F1261" s="1163"/>
    </row>
    <row r="1262" spans="1:6" x14ac:dyDescent="0.25">
      <c r="A1262" s="410">
        <f t="shared" si="26"/>
        <v>117</v>
      </c>
      <c r="B1262" s="348" t="s">
        <v>2983</v>
      </c>
      <c r="C1262" s="419">
        <f>'NGOAI '!C126</f>
        <v>7849000</v>
      </c>
      <c r="D1262" s="419">
        <f>'NGOAI '!D126</f>
        <v>7849000</v>
      </c>
      <c r="E1262" s="419">
        <f>'NGOAI '!E126</f>
        <v>0</v>
      </c>
      <c r="F1262" s="1163"/>
    </row>
    <row r="1263" spans="1:6" ht="33" x14ac:dyDescent="0.25">
      <c r="A1263" s="410">
        <f t="shared" si="26"/>
        <v>118</v>
      </c>
      <c r="B1263" s="483" t="s">
        <v>2985</v>
      </c>
      <c r="C1263" s="419" t="str">
        <f>'NGOAI '!C127</f>
        <v>.</v>
      </c>
      <c r="D1263" s="419">
        <f>'NGOAI '!D127</f>
        <v>4348000</v>
      </c>
      <c r="E1263" s="419">
        <f>'NGOAI '!E127</f>
        <v>0</v>
      </c>
      <c r="F1263" s="1163"/>
    </row>
    <row r="1264" spans="1:6" x14ac:dyDescent="0.25">
      <c r="A1264" s="410">
        <f>A1263+1</f>
        <v>119</v>
      </c>
      <c r="B1264" s="348" t="s">
        <v>2989</v>
      </c>
      <c r="C1264" s="419">
        <f>'NGOAI '!C128</f>
        <v>4569000</v>
      </c>
      <c r="D1264" s="419">
        <f>'NGOAI '!D128</f>
        <v>4569000</v>
      </c>
      <c r="E1264" s="419">
        <f>'NGOAI '!E128</f>
        <v>0</v>
      </c>
      <c r="F1264" s="1163"/>
    </row>
    <row r="1265" spans="1:6" ht="33" x14ac:dyDescent="0.25">
      <c r="A1265" s="410">
        <f t="shared" ref="A1265:A1271" si="27">A1264+1</f>
        <v>120</v>
      </c>
      <c r="B1265" s="483" t="s">
        <v>2991</v>
      </c>
      <c r="C1265" s="419">
        <f>'NGOAI '!C129</f>
        <v>4569000</v>
      </c>
      <c r="D1265" s="419">
        <f>'NGOAI '!D129</f>
        <v>4569000</v>
      </c>
      <c r="E1265" s="419">
        <f>'NGOAI '!E129</f>
        <v>0</v>
      </c>
      <c r="F1265" s="1163"/>
    </row>
    <row r="1266" spans="1:6" ht="33" x14ac:dyDescent="0.25">
      <c r="A1266" s="410">
        <f t="shared" si="27"/>
        <v>121</v>
      </c>
      <c r="B1266" s="483" t="s">
        <v>2993</v>
      </c>
      <c r="C1266" s="419">
        <f>'NGOAI '!C130</f>
        <v>6704000</v>
      </c>
      <c r="D1266" s="419">
        <f>'NGOAI '!D130</f>
        <v>6704000</v>
      </c>
      <c r="E1266" s="419">
        <f>'NGOAI '!E130</f>
        <v>0</v>
      </c>
      <c r="F1266" s="1163"/>
    </row>
    <row r="1267" spans="1:6" x14ac:dyDescent="0.25">
      <c r="A1267" s="410">
        <f t="shared" si="27"/>
        <v>122</v>
      </c>
      <c r="B1267" s="348" t="s">
        <v>2995</v>
      </c>
      <c r="C1267" s="419">
        <f>'NGOAI '!C131</f>
        <v>6704000</v>
      </c>
      <c r="D1267" s="419">
        <f>'NGOAI '!D131</f>
        <v>6704000</v>
      </c>
      <c r="E1267" s="419">
        <f>'NGOAI '!E131</f>
        <v>0</v>
      </c>
      <c r="F1267" s="1163"/>
    </row>
    <row r="1268" spans="1:6" x14ac:dyDescent="0.25">
      <c r="A1268" s="410">
        <f t="shared" si="27"/>
        <v>123</v>
      </c>
      <c r="B1268" s="348" t="s">
        <v>2996</v>
      </c>
      <c r="C1268" s="419">
        <f>'NGOAI '!C132</f>
        <v>6704000</v>
      </c>
      <c r="D1268" s="419">
        <f>'NGOAI '!D132</f>
        <v>6704000</v>
      </c>
      <c r="E1268" s="419">
        <f>'NGOAI '!E132</f>
        <v>0</v>
      </c>
      <c r="F1268" s="1163"/>
    </row>
    <row r="1269" spans="1:6" x14ac:dyDescent="0.25">
      <c r="A1269" s="410">
        <f t="shared" si="27"/>
        <v>124</v>
      </c>
      <c r="B1269" s="348" t="s">
        <v>2997</v>
      </c>
      <c r="C1269" s="419">
        <f>'NGOAI '!C133</f>
        <v>6704000</v>
      </c>
      <c r="D1269" s="419">
        <f>'NGOAI '!D133</f>
        <v>6704000</v>
      </c>
      <c r="E1269" s="419">
        <f>'NGOAI '!E133</f>
        <v>0</v>
      </c>
      <c r="F1269" s="1163"/>
    </row>
    <row r="1270" spans="1:6" ht="33" x14ac:dyDescent="0.25">
      <c r="A1270" s="410">
        <f t="shared" si="27"/>
        <v>125</v>
      </c>
      <c r="B1270" s="483" t="s">
        <v>4761</v>
      </c>
      <c r="C1270" s="419">
        <f>'NGOAI '!C134</f>
        <v>6704000</v>
      </c>
      <c r="D1270" s="419">
        <f>'NGOAI '!D134</f>
        <v>6704000</v>
      </c>
      <c r="E1270" s="419">
        <f>'NGOAI '!E134</f>
        <v>0</v>
      </c>
      <c r="F1270" s="1163"/>
    </row>
    <row r="1271" spans="1:6" x14ac:dyDescent="0.25">
      <c r="A1271" s="410">
        <f t="shared" si="27"/>
        <v>126</v>
      </c>
      <c r="B1271" s="348" t="s">
        <v>2999</v>
      </c>
      <c r="C1271" s="419">
        <f>'NGOAI '!C135</f>
        <v>6704000</v>
      </c>
      <c r="D1271" s="419">
        <f>'NGOAI '!D135</f>
        <v>6704000</v>
      </c>
      <c r="E1271" s="419">
        <f>'NGOAI '!E135</f>
        <v>0</v>
      </c>
      <c r="F1271" s="1163"/>
    </row>
    <row r="1272" spans="1:6" ht="24" customHeight="1" x14ac:dyDescent="0.25">
      <c r="A1272" s="475" t="s">
        <v>529</v>
      </c>
      <c r="B1272" s="485" t="s">
        <v>3001</v>
      </c>
      <c r="C1272" s="419">
        <f>'NGOAI '!C136</f>
        <v>0</v>
      </c>
      <c r="D1272" s="419">
        <f>'NGOAI '!D136</f>
        <v>0</v>
      </c>
      <c r="E1272" s="419">
        <f>'NGOAI '!E136</f>
        <v>0</v>
      </c>
      <c r="F1272" s="647"/>
    </row>
    <row r="1273" spans="1:6" ht="24" customHeight="1" x14ac:dyDescent="0.25">
      <c r="A1273" s="410">
        <f>A1271+1</f>
        <v>127</v>
      </c>
      <c r="B1273" s="348" t="s">
        <v>3002</v>
      </c>
      <c r="C1273" s="419">
        <f>'NGOAI '!C137</f>
        <v>143000</v>
      </c>
      <c r="D1273" s="419">
        <f>'NGOAI '!D137</f>
        <v>143000</v>
      </c>
      <c r="E1273" s="419">
        <f>'NGOAI '!E137</f>
        <v>0</v>
      </c>
      <c r="F1273" s="657">
        <f>'NGOAI '!F137</f>
        <v>0</v>
      </c>
    </row>
    <row r="1274" spans="1:6" ht="16.5" customHeight="1" x14ac:dyDescent="0.25">
      <c r="A1274" s="410">
        <f>A1273+1</f>
        <v>128</v>
      </c>
      <c r="B1274" s="349" t="s">
        <v>3004</v>
      </c>
      <c r="C1274" s="419">
        <f>'NGOAI '!C138</f>
        <v>3988000</v>
      </c>
      <c r="D1274" s="419">
        <f>'NGOAI '!D138</f>
        <v>3988000</v>
      </c>
      <c r="E1274" s="419">
        <f>'NGOAI '!E138</f>
        <v>0</v>
      </c>
      <c r="F1274" s="1154" t="str">
        <f>'NGOAI '!F138</f>
        <v>Chưa bao gồm dao siêu âm</v>
      </c>
    </row>
    <row r="1275" spans="1:6" ht="39" customHeight="1" x14ac:dyDescent="0.25">
      <c r="A1275" s="410">
        <f t="shared" ref="A1275:A1290" si="28">A1274+1</f>
        <v>129</v>
      </c>
      <c r="B1275" s="349" t="s">
        <v>4745</v>
      </c>
      <c r="C1275" s="419">
        <f>'NGOAI '!C139</f>
        <v>2913420</v>
      </c>
      <c r="D1275" s="419">
        <f>'NGOAI '!D139</f>
        <v>0</v>
      </c>
      <c r="E1275" s="419">
        <f>'NGOAI '!E139</f>
        <v>0</v>
      </c>
      <c r="F1275" s="1163"/>
    </row>
    <row r="1276" spans="1:6" ht="16.5" customHeight="1" x14ac:dyDescent="0.25">
      <c r="A1276" s="410">
        <f t="shared" si="28"/>
        <v>130</v>
      </c>
      <c r="B1276" s="349" t="s">
        <v>3009</v>
      </c>
      <c r="C1276" s="419">
        <f>'NGOAI '!C140</f>
        <v>3988000</v>
      </c>
      <c r="D1276" s="419">
        <f>'NGOAI '!D140</f>
        <v>3988000</v>
      </c>
      <c r="E1276" s="419">
        <f>'NGOAI '!E140</f>
        <v>0</v>
      </c>
      <c r="F1276" s="1163"/>
    </row>
    <row r="1277" spans="1:6" ht="25.5" customHeight="1" x14ac:dyDescent="0.25">
      <c r="A1277" s="410">
        <f t="shared" si="28"/>
        <v>131</v>
      </c>
      <c r="B1277" s="349" t="s">
        <v>3011</v>
      </c>
      <c r="C1277" s="419">
        <f>'NGOAI '!C141</f>
        <v>3011000</v>
      </c>
      <c r="D1277" s="419">
        <f>'NGOAI '!D141</f>
        <v>3011000</v>
      </c>
      <c r="E1277" s="419">
        <f>'NGOAI '!E141</f>
        <v>0</v>
      </c>
      <c r="F1277" s="1163"/>
    </row>
    <row r="1278" spans="1:6" ht="25.5" customHeight="1" x14ac:dyDescent="0.25">
      <c r="A1278" s="410">
        <f t="shared" si="28"/>
        <v>132</v>
      </c>
      <c r="B1278" s="349" t="s">
        <v>4758</v>
      </c>
      <c r="C1278" s="419">
        <f>'NGOAI '!C142</f>
        <v>2278000</v>
      </c>
      <c r="D1278" s="419">
        <f>'NGOAI '!D142</f>
        <v>0</v>
      </c>
      <c r="E1278" s="419">
        <f>'NGOAI '!E142</f>
        <v>0</v>
      </c>
      <c r="F1278" s="1163"/>
    </row>
    <row r="1279" spans="1:6" ht="16.5" customHeight="1" x14ac:dyDescent="0.25">
      <c r="A1279" s="410">
        <f t="shared" si="28"/>
        <v>133</v>
      </c>
      <c r="B1279" s="349" t="s">
        <v>3014</v>
      </c>
      <c r="C1279" s="419">
        <f>'NGOAI '!C143</f>
        <v>3988000</v>
      </c>
      <c r="D1279" s="419">
        <f>'NGOAI '!D143</f>
        <v>3988000</v>
      </c>
      <c r="E1279" s="419">
        <f>'NGOAI '!E143</f>
        <v>0</v>
      </c>
      <c r="F1279" s="1163"/>
    </row>
    <row r="1280" spans="1:6" ht="16.5" customHeight="1" x14ac:dyDescent="0.25">
      <c r="A1280" s="410">
        <f t="shared" si="28"/>
        <v>134</v>
      </c>
      <c r="B1280" s="349" t="s">
        <v>3016</v>
      </c>
      <c r="C1280" s="419">
        <f>'NGOAI '!C144</f>
        <v>3988000</v>
      </c>
      <c r="D1280" s="419">
        <f>'NGOAI '!D144</f>
        <v>3988000</v>
      </c>
      <c r="E1280" s="419">
        <f>'NGOAI '!E144</f>
        <v>0</v>
      </c>
      <c r="F1280" s="1163"/>
    </row>
    <row r="1281" spans="1:6" ht="18" customHeight="1" x14ac:dyDescent="0.25">
      <c r="A1281" s="410">
        <f t="shared" si="28"/>
        <v>135</v>
      </c>
      <c r="B1281" s="349" t="s">
        <v>3018</v>
      </c>
      <c r="C1281" s="419">
        <f>'NGOAI '!C145</f>
        <v>3011000</v>
      </c>
      <c r="D1281" s="419">
        <f>'NGOAI '!D145</f>
        <v>3011000</v>
      </c>
      <c r="E1281" s="419">
        <f>'NGOAI '!E145</f>
        <v>0</v>
      </c>
      <c r="F1281" s="657">
        <f>'NGOAI '!F145</f>
        <v>0</v>
      </c>
    </row>
    <row r="1282" spans="1:6" ht="18" customHeight="1" x14ac:dyDescent="0.25">
      <c r="A1282" s="410">
        <f t="shared" si="28"/>
        <v>136</v>
      </c>
      <c r="B1282" s="349" t="s">
        <v>4755</v>
      </c>
      <c r="C1282" s="419">
        <f>'NGOAI '!C146</f>
        <v>2278000</v>
      </c>
      <c r="D1282" s="419">
        <f>'NGOAI '!D146</f>
        <v>0</v>
      </c>
      <c r="E1282" s="419">
        <f>'NGOAI '!E146</f>
        <v>0</v>
      </c>
      <c r="F1282" s="657">
        <f>'NGOAI '!F146</f>
        <v>0</v>
      </c>
    </row>
    <row r="1283" spans="1:6" ht="18" customHeight="1" x14ac:dyDescent="0.25">
      <c r="A1283" s="410">
        <f t="shared" si="28"/>
        <v>137</v>
      </c>
      <c r="B1283" s="349" t="s">
        <v>3020</v>
      </c>
      <c r="C1283" s="419">
        <f>'NGOAI '!C147</f>
        <v>3011000</v>
      </c>
      <c r="D1283" s="419">
        <f>'NGOAI '!D147</f>
        <v>3011000</v>
      </c>
      <c r="E1283" s="419">
        <f>'NGOAI '!E147</f>
        <v>0</v>
      </c>
      <c r="F1283" s="657">
        <f>'NGOAI '!F147</f>
        <v>0</v>
      </c>
    </row>
    <row r="1284" spans="1:6" ht="18" customHeight="1" x14ac:dyDescent="0.25">
      <c r="A1284" s="410">
        <f t="shared" si="28"/>
        <v>138</v>
      </c>
      <c r="B1284" s="349" t="s">
        <v>4756</v>
      </c>
      <c r="C1284" s="419">
        <f>'NGOAI '!C148</f>
        <v>2278000</v>
      </c>
      <c r="D1284" s="419">
        <f>'NGOAI '!D148</f>
        <v>0</v>
      </c>
      <c r="E1284" s="419">
        <f>'NGOAI '!E148</f>
        <v>0</v>
      </c>
      <c r="F1284" s="657">
        <f>'NGOAI '!F148</f>
        <v>0</v>
      </c>
    </row>
    <row r="1285" spans="1:6" ht="18" customHeight="1" x14ac:dyDescent="0.25">
      <c r="A1285" s="410">
        <f t="shared" si="28"/>
        <v>139</v>
      </c>
      <c r="B1285" s="349" t="s">
        <v>3022</v>
      </c>
      <c r="C1285" s="419">
        <f>'NGOAI '!C149</f>
        <v>3011000</v>
      </c>
      <c r="D1285" s="419">
        <f>'NGOAI '!D149</f>
        <v>3011000</v>
      </c>
      <c r="E1285" s="419">
        <f>'NGOAI '!E149</f>
        <v>0</v>
      </c>
      <c r="F1285" s="657">
        <f>'NGOAI '!F149</f>
        <v>0</v>
      </c>
    </row>
    <row r="1286" spans="1:6" ht="18" customHeight="1" x14ac:dyDescent="0.25">
      <c r="A1286" s="410">
        <f t="shared" si="28"/>
        <v>140</v>
      </c>
      <c r="B1286" s="349" t="s">
        <v>4752</v>
      </c>
      <c r="C1286" s="419">
        <f>'NGOAI '!C150</f>
        <v>2278000</v>
      </c>
      <c r="D1286" s="419">
        <f>'NGOAI '!D150</f>
        <v>0</v>
      </c>
      <c r="E1286" s="419">
        <f>'NGOAI '!E150</f>
        <v>0</v>
      </c>
      <c r="F1286" s="657">
        <f>'NGOAI '!F150</f>
        <v>0</v>
      </c>
    </row>
    <row r="1287" spans="1:6" ht="18" customHeight="1" x14ac:dyDescent="0.25">
      <c r="A1287" s="410">
        <f t="shared" si="28"/>
        <v>141</v>
      </c>
      <c r="B1287" s="349" t="s">
        <v>3024</v>
      </c>
      <c r="C1287" s="419">
        <f>'NGOAI '!C151</f>
        <v>3011000</v>
      </c>
      <c r="D1287" s="419">
        <f>'NGOAI '!D151</f>
        <v>3011000</v>
      </c>
      <c r="E1287" s="419">
        <f>'NGOAI '!E151</f>
        <v>0</v>
      </c>
      <c r="F1287" s="657">
        <f>'NGOAI '!F151</f>
        <v>0</v>
      </c>
    </row>
    <row r="1288" spans="1:6" ht="18" customHeight="1" x14ac:dyDescent="0.25">
      <c r="A1288" s="410">
        <f t="shared" si="28"/>
        <v>142</v>
      </c>
      <c r="B1288" s="349" t="s">
        <v>4962</v>
      </c>
      <c r="C1288" s="419">
        <f>'NGOAI '!C152</f>
        <v>2278000</v>
      </c>
      <c r="D1288" s="419">
        <f>'NGOAI '!D152</f>
        <v>0</v>
      </c>
      <c r="E1288" s="419">
        <f>'NGOAI '!E152</f>
        <v>0</v>
      </c>
      <c r="F1288" s="657">
        <f>'NGOAI '!F152</f>
        <v>0</v>
      </c>
    </row>
    <row r="1289" spans="1:6" x14ac:dyDescent="0.25">
      <c r="A1289" s="410">
        <f t="shared" si="28"/>
        <v>143</v>
      </c>
      <c r="B1289" s="348" t="s">
        <v>3026</v>
      </c>
      <c r="C1289" s="419">
        <f>'NGOAI '!C153</f>
        <v>1818000</v>
      </c>
      <c r="D1289" s="419">
        <f>'NGOAI '!D153</f>
        <v>1818000</v>
      </c>
      <c r="E1289" s="419">
        <f>'NGOAI '!E153</f>
        <v>0</v>
      </c>
      <c r="F1289" s="657">
        <f>'NGOAI '!F153</f>
        <v>0</v>
      </c>
    </row>
    <row r="1290" spans="1:6" x14ac:dyDescent="0.25">
      <c r="A1290" s="410">
        <f t="shared" si="28"/>
        <v>144</v>
      </c>
      <c r="B1290" s="348" t="s">
        <v>4770</v>
      </c>
      <c r="C1290" s="419">
        <f>'NGOAI '!C154</f>
        <v>1589000</v>
      </c>
      <c r="D1290" s="419">
        <f>'NGOAI '!D154</f>
        <v>0</v>
      </c>
      <c r="E1290" s="419">
        <f>'NGOAI '!E154</f>
        <v>0</v>
      </c>
      <c r="F1290" s="657">
        <f>'NGOAI '!F154</f>
        <v>0</v>
      </c>
    </row>
    <row r="1291" spans="1:6" x14ac:dyDescent="0.25">
      <c r="A1291" s="475" t="s">
        <v>532</v>
      </c>
      <c r="B1291" s="485" t="s">
        <v>3030</v>
      </c>
      <c r="C1291" s="419">
        <f>'NGOAI '!C155</f>
        <v>0</v>
      </c>
      <c r="D1291" s="419">
        <f>'NGOAI '!D155</f>
        <v>0</v>
      </c>
      <c r="E1291" s="419">
        <f>'NGOAI '!E155</f>
        <v>0</v>
      </c>
      <c r="F1291" s="647"/>
    </row>
    <row r="1292" spans="1:6" ht="21.75" customHeight="1" x14ac:dyDescent="0.25">
      <c r="A1292" s="410">
        <f>A1290+1</f>
        <v>145</v>
      </c>
      <c r="B1292" s="348" t="s">
        <v>3031</v>
      </c>
      <c r="C1292" s="419">
        <f>'NGOAI '!C156</f>
        <v>2576000</v>
      </c>
      <c r="D1292" s="419">
        <f>'NGOAI '!D156</f>
        <v>2576000</v>
      </c>
      <c r="E1292" s="419">
        <f>'NGOAI '!E156</f>
        <v>0</v>
      </c>
      <c r="F1292" s="1154" t="str">
        <f>'NGOAI '!F156</f>
        <v>Chưa bao gồm máy cắt nối tự động và ghim khâu máy cắt nối.</v>
      </c>
    </row>
    <row r="1293" spans="1:6" x14ac:dyDescent="0.25">
      <c r="A1293" s="410">
        <f>A1292+1</f>
        <v>146</v>
      </c>
      <c r="B1293" s="348" t="s">
        <v>4804</v>
      </c>
      <c r="C1293" s="419">
        <f>'NGOAI '!C157</f>
        <v>2169000</v>
      </c>
      <c r="D1293" s="419">
        <f>'NGOAI '!D157</f>
        <v>0</v>
      </c>
      <c r="E1293" s="419">
        <f>'NGOAI '!E157</f>
        <v>0</v>
      </c>
      <c r="F1293" s="1163"/>
    </row>
    <row r="1294" spans="1:6" x14ac:dyDescent="0.25">
      <c r="A1294" s="410">
        <f t="shared" ref="A1294:A1357" si="29">A1293+1</f>
        <v>147</v>
      </c>
      <c r="B1294" s="486" t="s">
        <v>3035</v>
      </c>
      <c r="C1294" s="419">
        <f>'NGOAI '!C158</f>
        <v>2576000</v>
      </c>
      <c r="D1294" s="419">
        <f>'NGOAI '!D158</f>
        <v>2576000</v>
      </c>
      <c r="E1294" s="419">
        <f>'NGOAI '!E158</f>
        <v>0</v>
      </c>
      <c r="F1294" s="1163"/>
    </row>
    <row r="1295" spans="1:6" x14ac:dyDescent="0.25">
      <c r="A1295" s="410">
        <f t="shared" si="29"/>
        <v>148</v>
      </c>
      <c r="B1295" s="486" t="s">
        <v>4805</v>
      </c>
      <c r="C1295" s="419">
        <f>'NGOAI '!C159</f>
        <v>2169000</v>
      </c>
      <c r="D1295" s="419">
        <f>'NGOAI '!D159</f>
        <v>0</v>
      </c>
      <c r="E1295" s="419">
        <f>'NGOAI '!E159</f>
        <v>0</v>
      </c>
      <c r="F1295" s="1163"/>
    </row>
    <row r="1296" spans="1:6" x14ac:dyDescent="0.25">
      <c r="A1296" s="410">
        <f t="shared" si="29"/>
        <v>149</v>
      </c>
      <c r="B1296" s="348" t="s">
        <v>3037</v>
      </c>
      <c r="C1296" s="419">
        <f>'NGOAI '!C160</f>
        <v>2576000</v>
      </c>
      <c r="D1296" s="419">
        <f>'NGOAI '!D160</f>
        <v>2576000</v>
      </c>
      <c r="E1296" s="419">
        <f>'NGOAI '!E160</f>
        <v>0</v>
      </c>
      <c r="F1296" s="1163"/>
    </row>
    <row r="1297" spans="1:6" x14ac:dyDescent="0.25">
      <c r="A1297" s="410">
        <f t="shared" si="29"/>
        <v>150</v>
      </c>
      <c r="B1297" s="348" t="s">
        <v>4800</v>
      </c>
      <c r="C1297" s="419">
        <f>'NGOAI '!C161</f>
        <v>2169000</v>
      </c>
      <c r="D1297" s="419">
        <f>'NGOAI '!D161</f>
        <v>0</v>
      </c>
      <c r="E1297" s="419">
        <f>'NGOAI '!E161</f>
        <v>0</v>
      </c>
      <c r="F1297" s="1155"/>
    </row>
    <row r="1298" spans="1:6" x14ac:dyDescent="0.25">
      <c r="A1298" s="410">
        <f t="shared" si="29"/>
        <v>151</v>
      </c>
      <c r="B1298" s="348" t="s">
        <v>3039</v>
      </c>
      <c r="C1298" s="419">
        <f>'NGOAI '!C162</f>
        <v>94300</v>
      </c>
      <c r="D1298" s="419">
        <f>'NGOAI '!D162</f>
        <v>94300</v>
      </c>
      <c r="E1298" s="419">
        <f>'NGOAI '!E162</f>
        <v>0</v>
      </c>
      <c r="F1298" s="419">
        <f>'NGOAI '!F162</f>
        <v>0</v>
      </c>
    </row>
    <row r="1299" spans="1:6" x14ac:dyDescent="0.25">
      <c r="A1299" s="410">
        <f t="shared" si="29"/>
        <v>152</v>
      </c>
      <c r="B1299" s="348" t="s">
        <v>3043</v>
      </c>
      <c r="C1299" s="419">
        <f>'NGOAI '!C163</f>
        <v>2122000</v>
      </c>
      <c r="D1299" s="419">
        <f>'NGOAI '!D163</f>
        <v>2122000</v>
      </c>
      <c r="E1299" s="419">
        <f>'NGOAI '!E163</f>
        <v>0</v>
      </c>
      <c r="F1299" s="419">
        <f>'NGOAI '!F163</f>
        <v>0</v>
      </c>
    </row>
    <row r="1300" spans="1:6" x14ac:dyDescent="0.25">
      <c r="A1300" s="410">
        <f t="shared" si="29"/>
        <v>153</v>
      </c>
      <c r="B1300" s="348" t="s">
        <v>3045</v>
      </c>
      <c r="C1300" s="419">
        <f>'NGOAI '!C164</f>
        <v>2122000</v>
      </c>
      <c r="D1300" s="419">
        <f>'NGOAI '!D164</f>
        <v>2122000</v>
      </c>
      <c r="E1300" s="419">
        <f>'NGOAI '!E164</f>
        <v>0</v>
      </c>
      <c r="F1300" s="419">
        <f>'NGOAI '!F164</f>
        <v>0</v>
      </c>
    </row>
    <row r="1301" spans="1:6" x14ac:dyDescent="0.25">
      <c r="A1301" s="410">
        <f t="shared" si="29"/>
        <v>154</v>
      </c>
      <c r="B1301" s="348" t="s">
        <v>3047</v>
      </c>
      <c r="C1301" s="419">
        <f>'NGOAI '!C165</f>
        <v>2693000</v>
      </c>
      <c r="D1301" s="419">
        <f>'NGOAI '!D165</f>
        <v>2693000</v>
      </c>
      <c r="E1301" s="419">
        <f>'NGOAI '!E165</f>
        <v>0</v>
      </c>
      <c r="F1301" s="419">
        <f>'NGOAI '!F165</f>
        <v>0</v>
      </c>
    </row>
    <row r="1302" spans="1:6" x14ac:dyDescent="0.25">
      <c r="A1302" s="410">
        <f t="shared" si="29"/>
        <v>155</v>
      </c>
      <c r="B1302" s="348" t="s">
        <v>4879</v>
      </c>
      <c r="C1302" s="419">
        <f>'NGOAI '!C166</f>
        <v>1964000</v>
      </c>
      <c r="D1302" s="419">
        <f>'NGOAI '!D166</f>
        <v>0</v>
      </c>
      <c r="E1302" s="419">
        <f>'NGOAI '!E166</f>
        <v>0</v>
      </c>
      <c r="F1302" s="419">
        <f>'NGOAI '!F166</f>
        <v>0</v>
      </c>
    </row>
    <row r="1303" spans="1:6" x14ac:dyDescent="0.25">
      <c r="A1303" s="410">
        <f t="shared" si="29"/>
        <v>156</v>
      </c>
      <c r="B1303" s="348" t="s">
        <v>3051</v>
      </c>
      <c r="C1303" s="419">
        <f>'NGOAI '!C167</f>
        <v>2945000</v>
      </c>
      <c r="D1303" s="419">
        <f>'NGOAI '!D167</f>
        <v>2945000</v>
      </c>
      <c r="E1303" s="419">
        <f>'NGOAI '!E167</f>
        <v>0</v>
      </c>
      <c r="F1303" s="419">
        <f>'NGOAI '!F167</f>
        <v>0</v>
      </c>
    </row>
    <row r="1304" spans="1:6" x14ac:dyDescent="0.25">
      <c r="A1304" s="410">
        <f t="shared" si="29"/>
        <v>157</v>
      </c>
      <c r="B1304" s="348" t="s">
        <v>4815</v>
      </c>
      <c r="C1304" s="419">
        <f>'NGOAI '!C168</f>
        <v>2236000</v>
      </c>
      <c r="D1304" s="419">
        <f>'NGOAI '!D168</f>
        <v>0</v>
      </c>
      <c r="E1304" s="419">
        <f>'NGOAI '!E168</f>
        <v>0</v>
      </c>
      <c r="F1304" s="419">
        <f>'NGOAI '!F168</f>
        <v>0</v>
      </c>
    </row>
    <row r="1305" spans="1:6" x14ac:dyDescent="0.25">
      <c r="A1305" s="410">
        <f t="shared" si="29"/>
        <v>158</v>
      </c>
      <c r="B1305" s="348" t="s">
        <v>3053</v>
      </c>
      <c r="C1305" s="419">
        <f>'NGOAI '!C169</f>
        <v>2265000</v>
      </c>
      <c r="D1305" s="419">
        <f>'NGOAI '!D169</f>
        <v>2265000</v>
      </c>
      <c r="E1305" s="419">
        <f>'NGOAI '!E169</f>
        <v>0</v>
      </c>
      <c r="F1305" s="419">
        <f>'NGOAI '!F169</f>
        <v>0</v>
      </c>
    </row>
    <row r="1306" spans="1:6" x14ac:dyDescent="0.25">
      <c r="A1306" s="410">
        <f t="shared" si="29"/>
        <v>159</v>
      </c>
      <c r="B1306" s="348" t="s">
        <v>3055</v>
      </c>
      <c r="C1306" s="419">
        <f>'NGOAI '!C170</f>
        <v>1507000</v>
      </c>
      <c r="D1306" s="419">
        <f>'NGOAI '!D170</f>
        <v>1507000</v>
      </c>
      <c r="E1306" s="419">
        <f>'NGOAI '!E170</f>
        <v>0</v>
      </c>
      <c r="F1306" s="419">
        <f>'NGOAI '!F170</f>
        <v>0</v>
      </c>
    </row>
    <row r="1307" spans="1:6" x14ac:dyDescent="0.25">
      <c r="A1307" s="410">
        <f t="shared" si="29"/>
        <v>160</v>
      </c>
      <c r="B1307" s="348" t="s">
        <v>3059</v>
      </c>
      <c r="C1307" s="419">
        <f>'NGOAI '!C171</f>
        <v>2265000</v>
      </c>
      <c r="D1307" s="419">
        <f>'NGOAI '!D171</f>
        <v>2265000</v>
      </c>
      <c r="E1307" s="419">
        <f>'NGOAI '!E171</f>
        <v>0</v>
      </c>
      <c r="F1307" s="419">
        <f>'NGOAI '!F171</f>
        <v>0</v>
      </c>
    </row>
    <row r="1308" spans="1:6" x14ac:dyDescent="0.25">
      <c r="A1308" s="410">
        <f t="shared" si="29"/>
        <v>161</v>
      </c>
      <c r="B1308" s="348" t="s">
        <v>3061</v>
      </c>
      <c r="C1308" s="419">
        <f>'NGOAI '!C172</f>
        <v>1507000</v>
      </c>
      <c r="D1308" s="419">
        <f>'NGOAI '!D172</f>
        <v>1507000</v>
      </c>
      <c r="E1308" s="419">
        <f>'NGOAI '!E172</f>
        <v>0</v>
      </c>
      <c r="F1308" s="419">
        <f>'NGOAI '!F172</f>
        <v>0</v>
      </c>
    </row>
    <row r="1309" spans="1:6" x14ac:dyDescent="0.25">
      <c r="A1309" s="410">
        <f t="shared" si="29"/>
        <v>162</v>
      </c>
      <c r="B1309" s="348" t="s">
        <v>3063</v>
      </c>
      <c r="C1309" s="419">
        <f>'NGOAI '!C173</f>
        <v>1507000</v>
      </c>
      <c r="D1309" s="419">
        <f>'NGOAI '!D173</f>
        <v>1507000</v>
      </c>
      <c r="E1309" s="419">
        <f>'NGOAI '!E173</f>
        <v>0</v>
      </c>
      <c r="F1309" s="419">
        <f>'NGOAI '!F173</f>
        <v>0</v>
      </c>
    </row>
    <row r="1310" spans="1:6" x14ac:dyDescent="0.25">
      <c r="A1310" s="410">
        <f t="shared" si="29"/>
        <v>163</v>
      </c>
      <c r="B1310" s="348" t="s">
        <v>3065</v>
      </c>
      <c r="C1310" s="419">
        <f>'NGOAI '!C174</f>
        <v>2265000</v>
      </c>
      <c r="D1310" s="419">
        <f>'NGOAI '!D174</f>
        <v>2265000</v>
      </c>
      <c r="E1310" s="419">
        <f>'NGOAI '!E174</f>
        <v>0</v>
      </c>
      <c r="F1310" s="419">
        <f>'NGOAI '!F174</f>
        <v>0</v>
      </c>
    </row>
    <row r="1311" spans="1:6" ht="30.75" customHeight="1" x14ac:dyDescent="0.25">
      <c r="A1311" s="410">
        <f t="shared" si="29"/>
        <v>164</v>
      </c>
      <c r="B1311" s="348" t="s">
        <v>3067</v>
      </c>
      <c r="C1311" s="419">
        <f>'NGOAI '!C175</f>
        <v>2576000</v>
      </c>
      <c r="D1311" s="419">
        <f>'NGOAI '!D175</f>
        <v>2576000</v>
      </c>
      <c r="E1311" s="419">
        <f>'NGOAI '!E175</f>
        <v>0</v>
      </c>
      <c r="F1311" s="1154" t="str">
        <f>'NGOAI '!F175</f>
        <v>Chưa bao gồm máy cắt nối tự động và ghim khâu máy cắt nối.</v>
      </c>
    </row>
    <row r="1312" spans="1:6" ht="30.75" customHeight="1" x14ac:dyDescent="0.25">
      <c r="A1312" s="410">
        <f t="shared" si="29"/>
        <v>165</v>
      </c>
      <c r="B1312" s="348" t="s">
        <v>4813</v>
      </c>
      <c r="C1312" s="419">
        <f>'NGOAI '!C176</f>
        <v>2169000</v>
      </c>
      <c r="D1312" s="419">
        <f>'NGOAI '!D176</f>
        <v>0</v>
      </c>
      <c r="E1312" s="419">
        <f>'NGOAI '!E176</f>
        <v>0</v>
      </c>
      <c r="F1312" s="1155"/>
    </row>
    <row r="1313" spans="1:6" ht="43.5" customHeight="1" x14ac:dyDescent="0.25">
      <c r="A1313" s="410">
        <f t="shared" si="29"/>
        <v>166</v>
      </c>
      <c r="B1313" s="348" t="s">
        <v>3069</v>
      </c>
      <c r="C1313" s="419">
        <f>'NGOAI '!C177</f>
        <v>2655000</v>
      </c>
      <c r="D1313" s="419">
        <f>'NGOAI '!D177</f>
        <v>2655000</v>
      </c>
      <c r="E1313" s="419">
        <f>'NGOAI '!E177</f>
        <v>0</v>
      </c>
      <c r="F1313" s="1154" t="str">
        <f>'NGOAI '!F177</f>
        <v>Chưa bao gồm máy cắt nối tự động và ghim khâu máy cắt nối, khóa kẹp mạch máu, vật liệu cầm máu.</v>
      </c>
    </row>
    <row r="1314" spans="1:6" ht="24.75" customHeight="1" x14ac:dyDescent="0.25">
      <c r="A1314" s="410">
        <f t="shared" si="29"/>
        <v>167</v>
      </c>
      <c r="B1314" s="348" t="s">
        <v>4835</v>
      </c>
      <c r="C1314" s="419">
        <f>'NGOAI '!C178</f>
        <v>2115000</v>
      </c>
      <c r="D1314" s="419">
        <f>'NGOAI '!D178</f>
        <v>0</v>
      </c>
      <c r="E1314" s="419">
        <f>'NGOAI '!E178</f>
        <v>0</v>
      </c>
      <c r="F1314" s="1155"/>
    </row>
    <row r="1315" spans="1:6" ht="90" x14ac:dyDescent="0.25">
      <c r="A1315" s="410">
        <f t="shared" si="29"/>
        <v>168</v>
      </c>
      <c r="B1315" s="348" t="s">
        <v>3073</v>
      </c>
      <c r="C1315" s="419">
        <f>'NGOAI '!C179</f>
        <v>2346000</v>
      </c>
      <c r="D1315" s="419">
        <f>'NGOAI '!D179</f>
        <v>2346000</v>
      </c>
      <c r="E1315" s="419">
        <f>'NGOAI '!E179</f>
        <v>0</v>
      </c>
      <c r="F1315" s="658" t="str">
        <f>'NGOAI '!F179</f>
        <v>Chưa bao gồm máy cắt nối tự động và ghim khâu trong máy.</v>
      </c>
    </row>
    <row r="1316" spans="1:6" ht="16.5" customHeight="1" x14ac:dyDescent="0.25">
      <c r="A1316" s="410">
        <f t="shared" si="29"/>
        <v>169</v>
      </c>
      <c r="B1316" s="348" t="s">
        <v>3077</v>
      </c>
      <c r="C1316" s="419">
        <f>'NGOAI '!C180</f>
        <v>2655000</v>
      </c>
      <c r="D1316" s="419">
        <f>'NGOAI '!D180</f>
        <v>2655000</v>
      </c>
      <c r="E1316" s="419">
        <f>'NGOAI '!E180</f>
        <v>0</v>
      </c>
      <c r="F1316" s="1154" t="str">
        <f>'NGOAI '!F180</f>
        <v>Chưa bao gồm máy cắt nối tự động và ghim khâu máy cắt nối, khóa kẹp mạch máu, vật liệu cầm máu.</v>
      </c>
    </row>
    <row r="1317" spans="1:6" x14ac:dyDescent="0.25">
      <c r="A1317" s="410">
        <f t="shared" si="29"/>
        <v>170</v>
      </c>
      <c r="B1317" s="348" t="s">
        <v>4836</v>
      </c>
      <c r="C1317" s="419">
        <f>'NGOAI '!C181</f>
        <v>2115000</v>
      </c>
      <c r="D1317" s="419">
        <f>'NGOAI '!D181</f>
        <v>0</v>
      </c>
      <c r="E1317" s="419">
        <f>'NGOAI '!E181</f>
        <v>0</v>
      </c>
      <c r="F1317" s="1163"/>
    </row>
    <row r="1318" spans="1:6" x14ac:dyDescent="0.25">
      <c r="A1318" s="410">
        <f t="shared" si="29"/>
        <v>171</v>
      </c>
      <c r="B1318" s="348" t="s">
        <v>3079</v>
      </c>
      <c r="C1318" s="419">
        <f>'NGOAI '!C182</f>
        <v>2655000</v>
      </c>
      <c r="D1318" s="419">
        <f>'NGOAI '!D182</f>
        <v>2655000</v>
      </c>
      <c r="E1318" s="419">
        <f>'NGOAI '!E182</f>
        <v>0</v>
      </c>
      <c r="F1318" s="1163"/>
    </row>
    <row r="1319" spans="1:6" x14ac:dyDescent="0.25">
      <c r="A1319" s="410">
        <f t="shared" si="29"/>
        <v>172</v>
      </c>
      <c r="B1319" s="348" t="s">
        <v>4830</v>
      </c>
      <c r="C1319" s="419">
        <f>'NGOAI '!C183</f>
        <v>2115000</v>
      </c>
      <c r="D1319" s="419">
        <f>'NGOAI '!D183</f>
        <v>0</v>
      </c>
      <c r="E1319" s="419">
        <f>'NGOAI '!E183</f>
        <v>0</v>
      </c>
      <c r="F1319" s="1163"/>
    </row>
    <row r="1320" spans="1:6" ht="33" x14ac:dyDescent="0.25">
      <c r="A1320" s="410">
        <f t="shared" si="29"/>
        <v>173</v>
      </c>
      <c r="B1320" s="483" t="s">
        <v>3081</v>
      </c>
      <c r="C1320" s="419">
        <f>'NGOAI '!C184</f>
        <v>2655000</v>
      </c>
      <c r="D1320" s="419">
        <f>'NGOAI '!D184</f>
        <v>2655000</v>
      </c>
      <c r="E1320" s="419">
        <f>'NGOAI '!E184</f>
        <v>0</v>
      </c>
      <c r="F1320" s="1163"/>
    </row>
    <row r="1321" spans="1:6" ht="33" x14ac:dyDescent="0.25">
      <c r="A1321" s="410">
        <f t="shared" si="29"/>
        <v>174</v>
      </c>
      <c r="B1321" s="483" t="s">
        <v>4832</v>
      </c>
      <c r="C1321" s="419">
        <f>'NGOAI '!C185</f>
        <v>2115000</v>
      </c>
      <c r="D1321" s="419">
        <f>'NGOAI '!D185</f>
        <v>0</v>
      </c>
      <c r="E1321" s="419">
        <f>'NGOAI '!E185</f>
        <v>0</v>
      </c>
      <c r="F1321" s="1163"/>
    </row>
    <row r="1322" spans="1:6" x14ac:dyDescent="0.25">
      <c r="A1322" s="410">
        <f t="shared" si="29"/>
        <v>175</v>
      </c>
      <c r="B1322" s="348" t="s">
        <v>3083</v>
      </c>
      <c r="C1322" s="419">
        <f>'NGOAI '!C186</f>
        <v>2655000</v>
      </c>
      <c r="D1322" s="419">
        <f>'NGOAI '!D186</f>
        <v>2655000</v>
      </c>
      <c r="E1322" s="419">
        <f>'NGOAI '!E186</f>
        <v>0</v>
      </c>
      <c r="F1322" s="1163"/>
    </row>
    <row r="1323" spans="1:6" ht="33" x14ac:dyDescent="0.25">
      <c r="A1323" s="410">
        <f t="shared" si="29"/>
        <v>176</v>
      </c>
      <c r="B1323" s="483" t="s">
        <v>4845</v>
      </c>
      <c r="C1323" s="419">
        <f>'NGOAI '!C187</f>
        <v>2115000</v>
      </c>
      <c r="D1323" s="419">
        <f>'NGOAI '!D187</f>
        <v>0</v>
      </c>
      <c r="E1323" s="419">
        <f>'NGOAI '!E187</f>
        <v>0</v>
      </c>
      <c r="F1323" s="1155"/>
    </row>
    <row r="1324" spans="1:6" ht="157.5" x14ac:dyDescent="0.25">
      <c r="A1324" s="410">
        <f t="shared" si="29"/>
        <v>177</v>
      </c>
      <c r="B1324" s="348" t="s">
        <v>3085</v>
      </c>
      <c r="C1324" s="419">
        <f>'NGOAI '!C188</f>
        <v>4465000</v>
      </c>
      <c r="D1324" s="419">
        <f>'NGOAI '!D188</f>
        <v>4465000</v>
      </c>
      <c r="E1324" s="419">
        <f>'NGOAI '!E188</f>
        <v>0</v>
      </c>
      <c r="F1324" s="658" t="str">
        <f>'NGOAI '!F188</f>
        <v>Chưa bao gồm máy cắt nối tự động và ghim khâu máy cắt nối; dao siêu âm hoặc dao hàn mô hoặc dao hàn mạch.</v>
      </c>
    </row>
    <row r="1325" spans="1:6" ht="16.5" customHeight="1" x14ac:dyDescent="0.25">
      <c r="A1325" s="410">
        <f t="shared" si="29"/>
        <v>178</v>
      </c>
      <c r="B1325" s="348" t="s">
        <v>3088</v>
      </c>
      <c r="C1325" s="419">
        <f>'NGOAI '!C189</f>
        <v>2576000</v>
      </c>
      <c r="D1325" s="419">
        <f>'NGOAI '!D189</f>
        <v>2576000</v>
      </c>
      <c r="E1325" s="419">
        <f>'NGOAI '!E189</f>
        <v>0</v>
      </c>
      <c r="F1325" s="658"/>
    </row>
    <row r="1326" spans="1:6" ht="16.5" customHeight="1" x14ac:dyDescent="0.25">
      <c r="A1326" s="410">
        <f t="shared" si="29"/>
        <v>179</v>
      </c>
      <c r="B1326" s="348" t="s">
        <v>4829</v>
      </c>
      <c r="C1326" s="419">
        <f>'NGOAI '!C190</f>
        <v>2169000</v>
      </c>
      <c r="D1326" s="419">
        <f>'NGOAI '!D190</f>
        <v>0</v>
      </c>
      <c r="E1326" s="419">
        <f>'NGOAI '!E190</f>
        <v>0</v>
      </c>
      <c r="F1326" s="658"/>
    </row>
    <row r="1327" spans="1:6" ht="16.5" customHeight="1" x14ac:dyDescent="0.25">
      <c r="A1327" s="410">
        <f t="shared" si="29"/>
        <v>180</v>
      </c>
      <c r="B1327" s="486" t="s">
        <v>3090</v>
      </c>
      <c r="C1327" s="419">
        <f>'NGOAI '!C191</f>
        <v>2655000</v>
      </c>
      <c r="D1327" s="419">
        <f>'NGOAI '!D191</f>
        <v>2655000</v>
      </c>
      <c r="E1327" s="419">
        <f>'NGOAI '!E191</f>
        <v>0</v>
      </c>
      <c r="F1327" s="658"/>
    </row>
    <row r="1328" spans="1:6" x14ac:dyDescent="0.25">
      <c r="A1328" s="410">
        <f t="shared" si="29"/>
        <v>181</v>
      </c>
      <c r="B1328" s="486" t="s">
        <v>4842</v>
      </c>
      <c r="C1328" s="419">
        <f>'NGOAI '!C192</f>
        <v>2115000</v>
      </c>
      <c r="D1328" s="419">
        <f>'NGOAI '!D192</f>
        <v>0</v>
      </c>
      <c r="E1328" s="419">
        <f>'NGOAI '!E192</f>
        <v>0</v>
      </c>
      <c r="F1328" s="658"/>
    </row>
    <row r="1329" spans="1:6" x14ac:dyDescent="0.25">
      <c r="A1329" s="410">
        <f t="shared" si="29"/>
        <v>182</v>
      </c>
      <c r="B1329" s="348" t="s">
        <v>3092</v>
      </c>
      <c r="C1329" s="419">
        <f>'NGOAI '!C193</f>
        <v>2655000</v>
      </c>
      <c r="D1329" s="419">
        <f>'NGOAI '!D193</f>
        <v>2655000</v>
      </c>
      <c r="E1329" s="419">
        <f>'NGOAI '!E193</f>
        <v>0</v>
      </c>
      <c r="F1329" s="658"/>
    </row>
    <row r="1330" spans="1:6" x14ac:dyDescent="0.25">
      <c r="A1330" s="410">
        <f t="shared" si="29"/>
        <v>183</v>
      </c>
      <c r="B1330" s="348" t="s">
        <v>4843</v>
      </c>
      <c r="C1330" s="419">
        <f>'NGOAI '!C194</f>
        <v>2115000</v>
      </c>
      <c r="D1330" s="419">
        <f>'NGOAI '!D194</f>
        <v>0</v>
      </c>
      <c r="E1330" s="419">
        <f>'NGOAI '!E194</f>
        <v>0</v>
      </c>
      <c r="F1330" s="658"/>
    </row>
    <row r="1331" spans="1:6" x14ac:dyDescent="0.25">
      <c r="A1331" s="410">
        <f t="shared" si="29"/>
        <v>184</v>
      </c>
      <c r="B1331" s="348" t="s">
        <v>3093</v>
      </c>
      <c r="C1331" s="419">
        <f>'NGOAI '!C195</f>
        <v>2655000</v>
      </c>
      <c r="D1331" s="419">
        <f>'NGOAI '!D195</f>
        <v>2655000</v>
      </c>
      <c r="E1331" s="419">
        <f>'NGOAI '!E195</f>
        <v>0</v>
      </c>
      <c r="F1331" s="658"/>
    </row>
    <row r="1332" spans="1:6" x14ac:dyDescent="0.25">
      <c r="A1332" s="410">
        <f t="shared" si="29"/>
        <v>185</v>
      </c>
      <c r="B1332" s="348" t="s">
        <v>3095</v>
      </c>
      <c r="C1332" s="419">
        <f>'NGOAI '!C196</f>
        <v>2655000</v>
      </c>
      <c r="D1332" s="419">
        <f>'NGOAI '!D196</f>
        <v>2655000</v>
      </c>
      <c r="E1332" s="419">
        <f>'NGOAI '!E196</f>
        <v>0</v>
      </c>
      <c r="F1332" s="658"/>
    </row>
    <row r="1333" spans="1:6" ht="33" x14ac:dyDescent="0.25">
      <c r="A1333" s="410">
        <f t="shared" si="29"/>
        <v>186</v>
      </c>
      <c r="B1333" s="483" t="s">
        <v>4839</v>
      </c>
      <c r="C1333" s="419">
        <f>'NGOAI '!C197</f>
        <v>2115000</v>
      </c>
      <c r="D1333" s="419">
        <f>'NGOAI '!D197</f>
        <v>0</v>
      </c>
      <c r="E1333" s="419">
        <f>'NGOAI '!E197</f>
        <v>0</v>
      </c>
      <c r="F1333" s="658"/>
    </row>
    <row r="1334" spans="1:6" x14ac:dyDescent="0.25">
      <c r="A1334" s="410">
        <f t="shared" si="29"/>
        <v>187</v>
      </c>
      <c r="B1334" s="487" t="s">
        <v>3097</v>
      </c>
      <c r="C1334" s="419">
        <f>'NGOAI '!C198</f>
        <v>1340000</v>
      </c>
      <c r="D1334" s="419">
        <f>'NGOAI '!D198</f>
        <v>1340000</v>
      </c>
      <c r="E1334" s="419">
        <f>'NGOAI '!E198</f>
        <v>0</v>
      </c>
      <c r="F1334" s="419">
        <f>'NGOAI '!F198</f>
        <v>0</v>
      </c>
    </row>
    <row r="1335" spans="1:6" x14ac:dyDescent="0.25">
      <c r="A1335" s="410">
        <f t="shared" si="29"/>
        <v>188</v>
      </c>
      <c r="B1335" s="348" t="s">
        <v>3101</v>
      </c>
      <c r="C1335" s="419">
        <f>'NGOAI '!C199</f>
        <v>1340000</v>
      </c>
      <c r="D1335" s="419">
        <f>'NGOAI '!D199</f>
        <v>1340000</v>
      </c>
      <c r="E1335" s="419">
        <f>'NGOAI '!E199</f>
        <v>0</v>
      </c>
      <c r="F1335" s="419">
        <f>'NGOAI '!F199</f>
        <v>0</v>
      </c>
    </row>
    <row r="1336" spans="1:6" ht="157.5" x14ac:dyDescent="0.25">
      <c r="A1336" s="410">
        <f t="shared" si="29"/>
        <v>189</v>
      </c>
      <c r="B1336" s="348" t="s">
        <v>3103</v>
      </c>
      <c r="C1336" s="419">
        <f>'NGOAI '!C200</f>
        <v>4642000</v>
      </c>
      <c r="D1336" s="419">
        <f>'NGOAI '!D200</f>
        <v>4642000</v>
      </c>
      <c r="E1336" s="419">
        <f>'NGOAI '!E200</f>
        <v>0</v>
      </c>
      <c r="F1336" s="658" t="str">
        <f>'NGOAI '!F200</f>
        <v>Chưa bao gồm máy cắt nối tự động và ghim khâu máy cắt nối; dao siêu âm hoặc dao hàn mô hoặc dao hàn mạch.</v>
      </c>
    </row>
    <row r="1337" spans="1:6" x14ac:dyDescent="0.25">
      <c r="A1337" s="410">
        <f t="shared" si="29"/>
        <v>190</v>
      </c>
      <c r="B1337" s="348" t="s">
        <v>3107</v>
      </c>
      <c r="C1337" s="419">
        <f>'NGOAI '!C201</f>
        <v>4642000</v>
      </c>
      <c r="D1337" s="419">
        <f>'NGOAI '!D201</f>
        <v>4642000</v>
      </c>
      <c r="E1337" s="419">
        <f>'NGOAI '!E201</f>
        <v>0</v>
      </c>
      <c r="F1337" s="419">
        <f>'NGOAI '!F201</f>
        <v>0</v>
      </c>
    </row>
    <row r="1338" spans="1:6" ht="18" customHeight="1" x14ac:dyDescent="0.25">
      <c r="A1338" s="410">
        <f t="shared" si="29"/>
        <v>191</v>
      </c>
      <c r="B1338" s="348" t="s">
        <v>3109</v>
      </c>
      <c r="C1338" s="419">
        <f>'NGOAI '!C202</f>
        <v>3730000</v>
      </c>
      <c r="D1338" s="419">
        <f>'NGOAI '!D202</f>
        <v>3730000</v>
      </c>
      <c r="E1338" s="419">
        <f>'NGOAI '!E202</f>
        <v>0</v>
      </c>
      <c r="F1338" s="419">
        <f>'NGOAI '!F202</f>
        <v>0</v>
      </c>
    </row>
    <row r="1339" spans="1:6" x14ac:dyDescent="0.25">
      <c r="A1339" s="410">
        <f t="shared" si="29"/>
        <v>192</v>
      </c>
      <c r="B1339" s="348" t="s">
        <v>3113</v>
      </c>
      <c r="C1339" s="419">
        <f>'NGOAI '!C203</f>
        <v>3730000</v>
      </c>
      <c r="D1339" s="419">
        <f>'NGOAI '!D203</f>
        <v>3730000</v>
      </c>
      <c r="E1339" s="419">
        <f>'NGOAI '!E203</f>
        <v>0</v>
      </c>
      <c r="F1339" s="419">
        <f>'NGOAI '!F203</f>
        <v>0</v>
      </c>
    </row>
    <row r="1340" spans="1:6" ht="18" customHeight="1" x14ac:dyDescent="0.25">
      <c r="A1340" s="410">
        <f t="shared" si="29"/>
        <v>193</v>
      </c>
      <c r="B1340" s="487" t="s">
        <v>3115</v>
      </c>
      <c r="C1340" s="419">
        <f>'NGOAI '!C204</f>
        <v>2654000</v>
      </c>
      <c r="D1340" s="419">
        <f>'NGOAI '!D204</f>
        <v>2654000</v>
      </c>
      <c r="E1340" s="419">
        <f>'NGOAI '!E204</f>
        <v>0</v>
      </c>
      <c r="F1340" s="419">
        <f>'NGOAI '!F204</f>
        <v>0</v>
      </c>
    </row>
    <row r="1341" spans="1:6" x14ac:dyDescent="0.25">
      <c r="A1341" s="410">
        <f t="shared" si="29"/>
        <v>194</v>
      </c>
      <c r="B1341" s="487" t="s">
        <v>5097</v>
      </c>
      <c r="C1341" s="419">
        <f>'NGOAI '!C205</f>
        <v>2116000</v>
      </c>
      <c r="D1341" s="419">
        <f>'NGOAI '!D205</f>
        <v>0</v>
      </c>
      <c r="E1341" s="419">
        <f>'NGOAI '!E205</f>
        <v>0</v>
      </c>
      <c r="F1341" s="419">
        <f>'NGOAI '!F205</f>
        <v>0</v>
      </c>
    </row>
    <row r="1342" spans="1:6" x14ac:dyDescent="0.25">
      <c r="A1342" s="410">
        <f t="shared" si="29"/>
        <v>195</v>
      </c>
      <c r="B1342" s="487" t="s">
        <v>3119</v>
      </c>
      <c r="C1342" s="419">
        <f>'NGOAI '!C206</f>
        <v>2654000</v>
      </c>
      <c r="D1342" s="419">
        <f>'NGOAI '!D206</f>
        <v>2654000</v>
      </c>
      <c r="E1342" s="419">
        <f>'NGOAI '!E206</f>
        <v>0</v>
      </c>
      <c r="F1342" s="419">
        <f>'NGOAI '!F206</f>
        <v>0</v>
      </c>
    </row>
    <row r="1343" spans="1:6" x14ac:dyDescent="0.25">
      <c r="A1343" s="410">
        <f t="shared" si="29"/>
        <v>196</v>
      </c>
      <c r="B1343" s="487" t="s">
        <v>5109</v>
      </c>
      <c r="C1343" s="419">
        <f>'NGOAI '!C207</f>
        <v>2116000</v>
      </c>
      <c r="D1343" s="419">
        <f>'NGOAI '!D207</f>
        <v>0</v>
      </c>
      <c r="E1343" s="419">
        <f>'NGOAI '!E207</f>
        <v>0</v>
      </c>
      <c r="F1343" s="419">
        <f>'NGOAI '!F207</f>
        <v>0</v>
      </c>
    </row>
    <row r="1344" spans="1:6" ht="33.75" x14ac:dyDescent="0.25">
      <c r="A1344" s="410">
        <f t="shared" si="29"/>
        <v>197</v>
      </c>
      <c r="B1344" s="487" t="s">
        <v>3120</v>
      </c>
      <c r="C1344" s="419">
        <f>'NGOAI '!C208</f>
        <v>3395000</v>
      </c>
      <c r="D1344" s="419">
        <f>'NGOAI '!D208</f>
        <v>3395000</v>
      </c>
      <c r="E1344" s="419">
        <f>'NGOAI '!E208</f>
        <v>0</v>
      </c>
      <c r="F1344" s="658" t="str">
        <f>'NGOAI '!F208</f>
        <v>Chưa bao gồm dao siêu âm</v>
      </c>
    </row>
    <row r="1345" spans="1:6" ht="18.75" customHeight="1" x14ac:dyDescent="0.25">
      <c r="A1345" s="410">
        <f t="shared" si="29"/>
        <v>198</v>
      </c>
      <c r="B1345" s="348" t="s">
        <v>3125</v>
      </c>
      <c r="C1345" s="419">
        <f>'NGOAI '!C209</f>
        <v>4395000</v>
      </c>
      <c r="D1345" s="419">
        <f>'NGOAI '!D209</f>
        <v>4395000</v>
      </c>
      <c r="E1345" s="419">
        <f>'NGOAI '!E209</f>
        <v>0</v>
      </c>
      <c r="F1345" s="1154" t="str">
        <f>'NGOAI '!F209</f>
        <v>Chưa bao gồm máy cắt nối tự động và ghim khâu máy cắt nối; dao siêu âm hoặc dao hàn mô hoặc dao hàn mạch.</v>
      </c>
    </row>
    <row r="1346" spans="1:6" x14ac:dyDescent="0.25">
      <c r="A1346" s="410">
        <f t="shared" si="29"/>
        <v>199</v>
      </c>
      <c r="B1346" s="487" t="s">
        <v>3130</v>
      </c>
      <c r="C1346" s="419">
        <f>'NGOAI '!C210</f>
        <v>4395000</v>
      </c>
      <c r="D1346" s="419">
        <f>'NGOAI '!D210</f>
        <v>4395000</v>
      </c>
      <c r="E1346" s="419">
        <f>'NGOAI '!E210</f>
        <v>0</v>
      </c>
      <c r="F1346" s="1163"/>
    </row>
    <row r="1347" spans="1:6" x14ac:dyDescent="0.25">
      <c r="A1347" s="410">
        <f t="shared" si="29"/>
        <v>200</v>
      </c>
      <c r="B1347" s="348" t="s">
        <v>3132</v>
      </c>
      <c r="C1347" s="419">
        <f>'NGOAI '!C211</f>
        <v>4395000</v>
      </c>
      <c r="D1347" s="419">
        <f>'NGOAI '!D211</f>
        <v>4395000</v>
      </c>
      <c r="E1347" s="419">
        <f>'NGOAI '!E211</f>
        <v>0</v>
      </c>
      <c r="F1347" s="1163"/>
    </row>
    <row r="1348" spans="1:6" x14ac:dyDescent="0.25">
      <c r="A1348" s="410">
        <f t="shared" si="29"/>
        <v>201</v>
      </c>
      <c r="B1348" s="348" t="s">
        <v>3134</v>
      </c>
      <c r="C1348" s="419">
        <f>'NGOAI '!C212</f>
        <v>4395000</v>
      </c>
      <c r="D1348" s="419">
        <f>'NGOAI '!D212</f>
        <v>4395000</v>
      </c>
      <c r="E1348" s="419">
        <f>'NGOAI '!E212</f>
        <v>0</v>
      </c>
      <c r="F1348" s="1163"/>
    </row>
    <row r="1349" spans="1:6" x14ac:dyDescent="0.25">
      <c r="A1349" s="410">
        <f t="shared" si="29"/>
        <v>202</v>
      </c>
      <c r="B1349" s="348" t="s">
        <v>3136</v>
      </c>
      <c r="C1349" s="419">
        <f>'NGOAI '!C213</f>
        <v>4395000</v>
      </c>
      <c r="D1349" s="419">
        <f>'NGOAI '!D213</f>
        <v>4395000</v>
      </c>
      <c r="E1349" s="419">
        <f>'NGOAI '!E213</f>
        <v>0</v>
      </c>
      <c r="F1349" s="1163"/>
    </row>
    <row r="1350" spans="1:6" x14ac:dyDescent="0.25">
      <c r="A1350" s="410">
        <f t="shared" si="29"/>
        <v>203</v>
      </c>
      <c r="B1350" s="348" t="s">
        <v>3138</v>
      </c>
      <c r="C1350" s="419">
        <f>'NGOAI '!C214</f>
        <v>4395000</v>
      </c>
      <c r="D1350" s="419">
        <f>'NGOAI '!D214</f>
        <v>4395000</v>
      </c>
      <c r="E1350" s="419">
        <f>'NGOAI '!E214</f>
        <v>0</v>
      </c>
      <c r="F1350" s="1163"/>
    </row>
    <row r="1351" spans="1:6" x14ac:dyDescent="0.25">
      <c r="A1351" s="410">
        <f t="shared" si="29"/>
        <v>204</v>
      </c>
      <c r="B1351" s="348" t="s">
        <v>3140</v>
      </c>
      <c r="C1351" s="419">
        <f>'NGOAI '!C215</f>
        <v>2654000</v>
      </c>
      <c r="D1351" s="419">
        <f>'NGOAI '!D215</f>
        <v>2654000</v>
      </c>
      <c r="E1351" s="419">
        <f>'NGOAI '!E215</f>
        <v>0</v>
      </c>
      <c r="F1351" s="1163"/>
    </row>
    <row r="1352" spans="1:6" x14ac:dyDescent="0.25">
      <c r="A1352" s="410">
        <f t="shared" si="29"/>
        <v>205</v>
      </c>
      <c r="B1352" s="348" t="s">
        <v>4827</v>
      </c>
      <c r="C1352" s="419">
        <f>'NGOAI '!C216</f>
        <v>2116000</v>
      </c>
      <c r="D1352" s="419">
        <f>'NGOAI '!D216</f>
        <v>0</v>
      </c>
      <c r="E1352" s="419">
        <f>'NGOAI '!E216</f>
        <v>0</v>
      </c>
      <c r="F1352" s="1163"/>
    </row>
    <row r="1353" spans="1:6" x14ac:dyDescent="0.25">
      <c r="A1353" s="410">
        <f t="shared" si="29"/>
        <v>206</v>
      </c>
      <c r="B1353" s="348" t="s">
        <v>3142</v>
      </c>
      <c r="C1353" s="419">
        <f>'NGOAI '!C217</f>
        <v>4642000</v>
      </c>
      <c r="D1353" s="419">
        <f>'NGOAI '!D217</f>
        <v>4642000</v>
      </c>
      <c r="E1353" s="419">
        <f>'NGOAI '!E217</f>
        <v>0</v>
      </c>
      <c r="F1353" s="1163"/>
    </row>
    <row r="1354" spans="1:6" ht="33" x14ac:dyDescent="0.25">
      <c r="A1354" s="410">
        <f t="shared" si="29"/>
        <v>207</v>
      </c>
      <c r="B1354" s="483" t="s">
        <v>3144</v>
      </c>
      <c r="C1354" s="419">
        <f>'NGOAI '!C218</f>
        <v>4642000</v>
      </c>
      <c r="D1354" s="419">
        <f>'NGOAI '!D218</f>
        <v>4642000</v>
      </c>
      <c r="E1354" s="419">
        <f>'NGOAI '!E218</f>
        <v>0</v>
      </c>
      <c r="F1354" s="1163"/>
    </row>
    <row r="1355" spans="1:6" x14ac:dyDescent="0.25">
      <c r="A1355" s="410">
        <f t="shared" si="29"/>
        <v>208</v>
      </c>
      <c r="B1355" s="348" t="s">
        <v>3146</v>
      </c>
      <c r="C1355" s="419">
        <f>'NGOAI '!C219</f>
        <v>4642000</v>
      </c>
      <c r="D1355" s="419">
        <f>'NGOAI '!D219</f>
        <v>4642000</v>
      </c>
      <c r="E1355" s="419">
        <f>'NGOAI '!E219</f>
        <v>0</v>
      </c>
      <c r="F1355" s="1163"/>
    </row>
    <row r="1356" spans="1:6" x14ac:dyDescent="0.25">
      <c r="A1356" s="410">
        <f t="shared" si="29"/>
        <v>209</v>
      </c>
      <c r="B1356" s="348" t="s">
        <v>3148</v>
      </c>
      <c r="C1356" s="419">
        <f>'NGOAI '!C220</f>
        <v>3730000</v>
      </c>
      <c r="D1356" s="419">
        <f>'NGOAI '!D220</f>
        <v>3730000</v>
      </c>
      <c r="E1356" s="419">
        <f>'NGOAI '!E220</f>
        <v>0</v>
      </c>
      <c r="F1356" s="1163"/>
    </row>
    <row r="1357" spans="1:6" ht="38.25" customHeight="1" x14ac:dyDescent="0.25">
      <c r="A1357" s="410">
        <f t="shared" si="29"/>
        <v>210</v>
      </c>
      <c r="B1357" s="348" t="s">
        <v>3150</v>
      </c>
      <c r="C1357" s="419">
        <f>'NGOAI '!C221</f>
        <v>2576000</v>
      </c>
      <c r="D1357" s="419">
        <f>'NGOAI '!D221</f>
        <v>2576000</v>
      </c>
      <c r="E1357" s="419">
        <f>'NGOAI '!E221</f>
        <v>0</v>
      </c>
      <c r="F1357" s="1154" t="str">
        <f>'NGOAI '!F221</f>
        <v>Chưa bao gồm máy cắt nối tự động và ghim khâu máy cắt nối.</v>
      </c>
    </row>
    <row r="1358" spans="1:6" ht="38.25" customHeight="1" x14ac:dyDescent="0.25">
      <c r="A1358" s="410">
        <f t="shared" ref="A1358:A1421" si="30">A1357+1</f>
        <v>211</v>
      </c>
      <c r="B1358" s="348" t="s">
        <v>4825</v>
      </c>
      <c r="C1358" s="419">
        <f>'NGOAI '!C222</f>
        <v>2169000</v>
      </c>
      <c r="D1358" s="419">
        <f>'NGOAI '!D222</f>
        <v>0</v>
      </c>
      <c r="E1358" s="419">
        <f>'NGOAI '!E222</f>
        <v>0</v>
      </c>
      <c r="F1358" s="1155"/>
    </row>
    <row r="1359" spans="1:6" x14ac:dyDescent="0.25">
      <c r="A1359" s="410">
        <f t="shared" si="30"/>
        <v>212</v>
      </c>
      <c r="B1359" s="348" t="s">
        <v>3152</v>
      </c>
      <c r="C1359" s="419">
        <f>'NGOAI '!C223</f>
        <v>4448000</v>
      </c>
      <c r="D1359" s="419">
        <f>'NGOAI '!D223</f>
        <v>4448000</v>
      </c>
      <c r="E1359" s="419">
        <f>'NGOAI '!E223</f>
        <v>0</v>
      </c>
      <c r="F1359" s="1154" t="s">
        <v>5388</v>
      </c>
    </row>
    <row r="1360" spans="1:6" ht="33" x14ac:dyDescent="0.25">
      <c r="A1360" s="410">
        <f t="shared" si="30"/>
        <v>213</v>
      </c>
      <c r="B1360" s="349" t="s">
        <v>5092</v>
      </c>
      <c r="C1360" s="419">
        <f>'NGOAI '!C224</f>
        <v>3103773</v>
      </c>
      <c r="D1360" s="419">
        <f>'NGOAI '!D224</f>
        <v>0</v>
      </c>
      <c r="E1360" s="419">
        <f>'NGOAI '!E224</f>
        <v>0</v>
      </c>
      <c r="F1360" s="1163"/>
    </row>
    <row r="1361" spans="1:6" ht="17.25" customHeight="1" x14ac:dyDescent="0.25">
      <c r="A1361" s="410">
        <f t="shared" si="30"/>
        <v>214</v>
      </c>
      <c r="B1361" s="348" t="s">
        <v>3156</v>
      </c>
      <c r="C1361" s="419">
        <f>'NGOAI '!C225</f>
        <v>4395000</v>
      </c>
      <c r="D1361" s="419">
        <f>'NGOAI '!D225</f>
        <v>4395000</v>
      </c>
      <c r="E1361" s="419">
        <f>'NGOAI '!E225</f>
        <v>0</v>
      </c>
      <c r="F1361" s="1163"/>
    </row>
    <row r="1362" spans="1:6" x14ac:dyDescent="0.25">
      <c r="A1362" s="410">
        <f t="shared" si="30"/>
        <v>215</v>
      </c>
      <c r="B1362" s="348" t="s">
        <v>3158</v>
      </c>
      <c r="C1362" s="419">
        <f>'NGOAI '!C226</f>
        <v>4642000</v>
      </c>
      <c r="D1362" s="419">
        <f>'NGOAI '!D226</f>
        <v>4642000</v>
      </c>
      <c r="E1362" s="419">
        <f>'NGOAI '!E226</f>
        <v>0</v>
      </c>
      <c r="F1362" s="1163"/>
    </row>
    <row r="1363" spans="1:6" x14ac:dyDescent="0.25">
      <c r="A1363" s="410">
        <f t="shared" si="30"/>
        <v>216</v>
      </c>
      <c r="B1363" s="348" t="s">
        <v>3160</v>
      </c>
      <c r="C1363" s="419">
        <f>'NGOAI '!C227</f>
        <v>4642000</v>
      </c>
      <c r="D1363" s="419">
        <f>'NGOAI '!D227</f>
        <v>4642000</v>
      </c>
      <c r="E1363" s="419">
        <f>'NGOAI '!E227</f>
        <v>0</v>
      </c>
      <c r="F1363" s="1163"/>
    </row>
    <row r="1364" spans="1:6" ht="33" x14ac:dyDescent="0.25">
      <c r="A1364" s="410">
        <f t="shared" si="30"/>
        <v>217</v>
      </c>
      <c r="B1364" s="349" t="s">
        <v>3162</v>
      </c>
      <c r="C1364" s="419">
        <f>'NGOAI '!C228</f>
        <v>4642000</v>
      </c>
      <c r="D1364" s="419">
        <f>'NGOAI '!D228</f>
        <v>4642000</v>
      </c>
      <c r="E1364" s="419">
        <f>'NGOAI '!E228</f>
        <v>0</v>
      </c>
      <c r="F1364" s="1163"/>
    </row>
    <row r="1365" spans="1:6" x14ac:dyDescent="0.25">
      <c r="A1365" s="410">
        <f t="shared" si="30"/>
        <v>218</v>
      </c>
      <c r="B1365" s="348" t="s">
        <v>3164</v>
      </c>
      <c r="C1365" s="419">
        <f>'NGOAI '!C229</f>
        <v>3730000</v>
      </c>
      <c r="D1365" s="419">
        <f>'NGOAI '!D229</f>
        <v>3730000</v>
      </c>
      <c r="E1365" s="419">
        <f>'NGOAI '!E229</f>
        <v>0</v>
      </c>
      <c r="F1365" s="419">
        <f>'NGOAI '!F229</f>
        <v>0</v>
      </c>
    </row>
    <row r="1366" spans="1:6" x14ac:dyDescent="0.25">
      <c r="A1366" s="410">
        <f t="shared" si="30"/>
        <v>219</v>
      </c>
      <c r="B1366" s="488" t="s">
        <v>3165</v>
      </c>
      <c r="C1366" s="419">
        <f>'NGOAI '!C230</f>
        <v>2654000</v>
      </c>
      <c r="D1366" s="419">
        <f>'NGOAI '!D230</f>
        <v>2654000</v>
      </c>
      <c r="E1366" s="419">
        <f>'NGOAI '!E230</f>
        <v>0</v>
      </c>
      <c r="F1366" s="419">
        <f>'NGOAI '!F230</f>
        <v>0</v>
      </c>
    </row>
    <row r="1367" spans="1:6" x14ac:dyDescent="0.25">
      <c r="A1367" s="410">
        <f t="shared" si="30"/>
        <v>220</v>
      </c>
      <c r="B1367" s="488" t="s">
        <v>5101</v>
      </c>
      <c r="C1367" s="419">
        <f>'NGOAI '!C231</f>
        <v>2116000</v>
      </c>
      <c r="D1367" s="419">
        <f>'NGOAI '!D231</f>
        <v>0</v>
      </c>
      <c r="E1367" s="419">
        <f>'NGOAI '!E231</f>
        <v>0</v>
      </c>
      <c r="F1367" s="419">
        <f>'NGOAI '!F231</f>
        <v>0</v>
      </c>
    </row>
    <row r="1368" spans="1:6" ht="22.5" customHeight="1" x14ac:dyDescent="0.25">
      <c r="A1368" s="410">
        <f t="shared" si="30"/>
        <v>221</v>
      </c>
      <c r="B1368" s="488" t="s">
        <v>3167</v>
      </c>
      <c r="C1368" s="419">
        <f>'NGOAI '!C232</f>
        <v>3395000</v>
      </c>
      <c r="D1368" s="419">
        <f>'NGOAI '!D232</f>
        <v>3395000</v>
      </c>
      <c r="E1368" s="419">
        <f>'NGOAI '!E232</f>
        <v>0</v>
      </c>
      <c r="F1368" s="1154" t="str">
        <f>'NGOAI '!F232</f>
        <v>Chưa bao gồm dao siêu âm</v>
      </c>
    </row>
    <row r="1369" spans="1:6" x14ac:dyDescent="0.25">
      <c r="A1369" s="410">
        <f t="shared" si="30"/>
        <v>222</v>
      </c>
      <c r="B1369" s="488" t="s">
        <v>3169</v>
      </c>
      <c r="C1369" s="419">
        <f>'NGOAI '!C233</f>
        <v>2654000</v>
      </c>
      <c r="D1369" s="419">
        <f>'NGOAI '!D233</f>
        <v>2654000</v>
      </c>
      <c r="E1369" s="419">
        <f>'NGOAI '!E233</f>
        <v>0</v>
      </c>
      <c r="F1369" s="1163"/>
    </row>
    <row r="1370" spans="1:6" x14ac:dyDescent="0.25">
      <c r="A1370" s="410">
        <f t="shared" si="30"/>
        <v>223</v>
      </c>
      <c r="B1370" s="488" t="s">
        <v>5103</v>
      </c>
      <c r="C1370" s="419">
        <f>'NGOAI '!C234</f>
        <v>2116000</v>
      </c>
      <c r="D1370" s="419">
        <f>'NGOAI '!D234</f>
        <v>0</v>
      </c>
      <c r="E1370" s="419">
        <f>'NGOAI '!E234</f>
        <v>0</v>
      </c>
      <c r="F1370" s="1163"/>
    </row>
    <row r="1371" spans="1:6" ht="33" x14ac:dyDescent="0.25">
      <c r="A1371" s="410">
        <f t="shared" si="30"/>
        <v>224</v>
      </c>
      <c r="B1371" s="489" t="s">
        <v>3171</v>
      </c>
      <c r="C1371" s="419">
        <f>'NGOAI '!C235</f>
        <v>3395000</v>
      </c>
      <c r="D1371" s="419">
        <f>'NGOAI '!D235</f>
        <v>3395000</v>
      </c>
      <c r="E1371" s="419">
        <f>'NGOAI '!E235</f>
        <v>0</v>
      </c>
      <c r="F1371" s="1155"/>
    </row>
    <row r="1372" spans="1:6" x14ac:dyDescent="0.25">
      <c r="A1372" s="410">
        <f t="shared" si="30"/>
        <v>225</v>
      </c>
      <c r="B1372" s="348" t="s">
        <v>3173</v>
      </c>
      <c r="C1372" s="419">
        <f>'NGOAI '!C236</f>
        <v>3730000</v>
      </c>
      <c r="D1372" s="419">
        <f>'NGOAI '!D236</f>
        <v>3730000</v>
      </c>
      <c r="E1372" s="419">
        <f>'NGOAI '!E236</f>
        <v>0</v>
      </c>
      <c r="F1372" s="419">
        <f>'NGOAI '!F236</f>
        <v>0</v>
      </c>
    </row>
    <row r="1373" spans="1:6" ht="150.75" customHeight="1" x14ac:dyDescent="0.25">
      <c r="A1373" s="410">
        <f t="shared" si="30"/>
        <v>226</v>
      </c>
      <c r="B1373" s="483" t="s">
        <v>3175</v>
      </c>
      <c r="C1373" s="419">
        <f>'NGOAI '!C237</f>
        <v>4395000</v>
      </c>
      <c r="D1373" s="419">
        <f>'NGOAI '!D237</f>
        <v>4395000</v>
      </c>
      <c r="E1373" s="419">
        <f>'NGOAI '!E237</f>
        <v>0</v>
      </c>
      <c r="F1373" s="658" t="str">
        <f>'NGOAI '!F237</f>
        <v>Chưa bao gồm máy cắt nối tự động và ghim khâu máy cắt nối; dao siêu âm hoặc dao hàn mô hoặc dao hàn mạch.</v>
      </c>
    </row>
    <row r="1374" spans="1:6" x14ac:dyDescent="0.25">
      <c r="A1374" s="410">
        <f t="shared" si="30"/>
        <v>227</v>
      </c>
      <c r="B1374" s="348" t="s">
        <v>3177</v>
      </c>
      <c r="C1374" s="419">
        <f>'NGOAI '!C238</f>
        <v>4448000</v>
      </c>
      <c r="D1374" s="419">
        <f>'NGOAI '!D238</f>
        <v>4448000</v>
      </c>
      <c r="E1374" s="419">
        <f>'NGOAI '!E238</f>
        <v>0</v>
      </c>
      <c r="F1374" s="419">
        <f>'NGOAI '!F238</f>
        <v>0</v>
      </c>
    </row>
    <row r="1375" spans="1:6" x14ac:dyDescent="0.25">
      <c r="A1375" s="410">
        <f t="shared" si="30"/>
        <v>228</v>
      </c>
      <c r="B1375" s="348" t="s">
        <v>5099</v>
      </c>
      <c r="C1375" s="419">
        <f>'NGOAI '!C239</f>
        <v>3103773</v>
      </c>
      <c r="D1375" s="419">
        <f>'NGOAI '!D239</f>
        <v>0</v>
      </c>
      <c r="E1375" s="419">
        <f>'NGOAI '!E239</f>
        <v>0</v>
      </c>
      <c r="F1375" s="419">
        <f>'NGOAI '!F239</f>
        <v>0</v>
      </c>
    </row>
    <row r="1376" spans="1:6" x14ac:dyDescent="0.25">
      <c r="A1376" s="410">
        <f t="shared" si="30"/>
        <v>229</v>
      </c>
      <c r="B1376" s="348" t="s">
        <v>3179</v>
      </c>
      <c r="C1376" s="419">
        <f>'NGOAI '!C240</f>
        <v>2715000</v>
      </c>
      <c r="D1376" s="419">
        <f>'NGOAI '!D240</f>
        <v>2715000</v>
      </c>
      <c r="E1376" s="419">
        <f>'NGOAI '!E240</f>
        <v>0</v>
      </c>
      <c r="F1376" s="419">
        <f>'NGOAI '!F240</f>
        <v>0</v>
      </c>
    </row>
    <row r="1377" spans="1:6" x14ac:dyDescent="0.25">
      <c r="A1377" s="410">
        <f t="shared" si="30"/>
        <v>230</v>
      </c>
      <c r="B1377" s="348" t="s">
        <v>3183</v>
      </c>
      <c r="C1377" s="419">
        <f>'NGOAI '!C241</f>
        <v>2654000</v>
      </c>
      <c r="D1377" s="419">
        <f>'NGOAI '!D241</f>
        <v>2654000</v>
      </c>
      <c r="E1377" s="419">
        <f>'NGOAI '!E241</f>
        <v>0</v>
      </c>
      <c r="F1377" s="419">
        <f>'NGOAI '!F241</f>
        <v>0</v>
      </c>
    </row>
    <row r="1378" spans="1:6" x14ac:dyDescent="0.25">
      <c r="A1378" s="410">
        <f t="shared" si="30"/>
        <v>231</v>
      </c>
      <c r="B1378" s="348" t="s">
        <v>4817</v>
      </c>
      <c r="C1378" s="419">
        <f>'NGOAI '!C242</f>
        <v>2116000</v>
      </c>
      <c r="D1378" s="419">
        <f>'NGOAI '!D242</f>
        <v>0</v>
      </c>
      <c r="E1378" s="419">
        <f>'NGOAI '!E242</f>
        <v>0</v>
      </c>
      <c r="F1378" s="419">
        <f>'NGOAI '!F242</f>
        <v>0</v>
      </c>
    </row>
    <row r="1379" spans="1:6" x14ac:dyDescent="0.25">
      <c r="A1379" s="410">
        <f t="shared" si="30"/>
        <v>232</v>
      </c>
      <c r="B1379" s="348" t="s">
        <v>3185</v>
      </c>
      <c r="C1379" s="419">
        <f>'NGOAI '!C243</f>
        <v>2654000</v>
      </c>
      <c r="D1379" s="419">
        <f>'NGOAI '!D243</f>
        <v>2654000</v>
      </c>
      <c r="E1379" s="419">
        <f>'NGOAI '!E243</f>
        <v>0</v>
      </c>
      <c r="F1379" s="419">
        <f>'NGOAI '!F243</f>
        <v>0</v>
      </c>
    </row>
    <row r="1380" spans="1:6" x14ac:dyDescent="0.25">
      <c r="A1380" s="410">
        <f t="shared" si="30"/>
        <v>233</v>
      </c>
      <c r="B1380" s="348" t="s">
        <v>4819</v>
      </c>
      <c r="C1380" s="419">
        <f>'NGOAI '!C244</f>
        <v>2116000</v>
      </c>
      <c r="D1380" s="419">
        <f>'NGOAI '!D244</f>
        <v>0</v>
      </c>
      <c r="E1380" s="419">
        <f>'NGOAI '!E244</f>
        <v>0</v>
      </c>
      <c r="F1380" s="419">
        <f>'NGOAI '!F244</f>
        <v>0</v>
      </c>
    </row>
    <row r="1381" spans="1:6" x14ac:dyDescent="0.25">
      <c r="A1381" s="410">
        <f t="shared" si="30"/>
        <v>234</v>
      </c>
      <c r="B1381" s="348" t="s">
        <v>4650</v>
      </c>
      <c r="C1381" s="419">
        <f>'NGOAI '!C245</f>
        <v>2654000</v>
      </c>
      <c r="D1381" s="419">
        <f>'NGOAI '!D245</f>
        <v>2654000</v>
      </c>
      <c r="E1381" s="419">
        <f>'NGOAI '!E245</f>
        <v>0</v>
      </c>
      <c r="F1381" s="419">
        <f>'NGOAI '!F245</f>
        <v>0</v>
      </c>
    </row>
    <row r="1382" spans="1:6" x14ac:dyDescent="0.25">
      <c r="A1382" s="410">
        <f t="shared" si="30"/>
        <v>235</v>
      </c>
      <c r="B1382" s="348" t="s">
        <v>4821</v>
      </c>
      <c r="C1382" s="419">
        <f>'NGOAI '!C246</f>
        <v>2116000</v>
      </c>
      <c r="D1382" s="419">
        <f>'NGOAI '!D246</f>
        <v>0</v>
      </c>
      <c r="E1382" s="419">
        <f>'NGOAI '!E246</f>
        <v>0</v>
      </c>
      <c r="F1382" s="419">
        <f>'NGOAI '!F246</f>
        <v>0</v>
      </c>
    </row>
    <row r="1383" spans="1:6" x14ac:dyDescent="0.25">
      <c r="A1383" s="410">
        <f t="shared" si="30"/>
        <v>236</v>
      </c>
      <c r="B1383" s="348" t="s">
        <v>3187</v>
      </c>
      <c r="C1383" s="419">
        <f>'NGOAI '!C247</f>
        <v>2657000</v>
      </c>
      <c r="D1383" s="419">
        <f>'NGOAI '!D247</f>
        <v>2657000</v>
      </c>
      <c r="E1383" s="419">
        <f>'NGOAI '!E247</f>
        <v>0</v>
      </c>
      <c r="F1383" s="419">
        <f>'NGOAI '!F247</f>
        <v>0</v>
      </c>
    </row>
    <row r="1384" spans="1:6" x14ac:dyDescent="0.25">
      <c r="A1384" s="410">
        <f t="shared" si="30"/>
        <v>237</v>
      </c>
      <c r="B1384" s="348" t="s">
        <v>3191</v>
      </c>
      <c r="C1384" s="419">
        <f>'NGOAI '!C248</f>
        <v>2657000</v>
      </c>
      <c r="D1384" s="419">
        <f>'NGOAI '!D248</f>
        <v>2657000</v>
      </c>
      <c r="E1384" s="419">
        <f>'NGOAI '!E248</f>
        <v>0</v>
      </c>
      <c r="F1384" s="419">
        <f>'NGOAI '!F248</f>
        <v>0</v>
      </c>
    </row>
    <row r="1385" spans="1:6" x14ac:dyDescent="0.25">
      <c r="A1385" s="410">
        <f t="shared" si="30"/>
        <v>238</v>
      </c>
      <c r="B1385" s="487" t="s">
        <v>3193</v>
      </c>
      <c r="C1385" s="419">
        <f>'NGOAI '!C249</f>
        <v>2657000</v>
      </c>
      <c r="D1385" s="419">
        <f>'NGOAI '!D249</f>
        <v>2657000</v>
      </c>
      <c r="E1385" s="419">
        <f>'NGOAI '!E249</f>
        <v>0</v>
      </c>
      <c r="F1385" s="419">
        <f>'NGOAI '!F249</f>
        <v>0</v>
      </c>
    </row>
    <row r="1386" spans="1:6" x14ac:dyDescent="0.25">
      <c r="A1386" s="410">
        <f t="shared" si="30"/>
        <v>239</v>
      </c>
      <c r="B1386" s="348" t="s">
        <v>3195</v>
      </c>
      <c r="C1386" s="419">
        <f>'NGOAI '!C250</f>
        <v>2945000</v>
      </c>
      <c r="D1386" s="419">
        <f>'NGOAI '!D250</f>
        <v>2945000</v>
      </c>
      <c r="E1386" s="419">
        <f>'NGOAI '!E250</f>
        <v>0</v>
      </c>
      <c r="F1386" s="419">
        <f>'NGOAI '!F250</f>
        <v>0</v>
      </c>
    </row>
    <row r="1387" spans="1:6" x14ac:dyDescent="0.25">
      <c r="A1387" s="410">
        <f t="shared" si="30"/>
        <v>240</v>
      </c>
      <c r="B1387" s="348" t="s">
        <v>4823</v>
      </c>
      <c r="C1387" s="419">
        <f>'NGOAI '!C251</f>
        <v>2236000</v>
      </c>
      <c r="D1387" s="419">
        <f>'NGOAI '!D251</f>
        <v>0</v>
      </c>
      <c r="E1387" s="419">
        <f>'NGOAI '!E251</f>
        <v>0</v>
      </c>
      <c r="F1387" s="419">
        <f>'NGOAI '!F251</f>
        <v>0</v>
      </c>
    </row>
    <row r="1388" spans="1:6" x14ac:dyDescent="0.25">
      <c r="A1388" s="410">
        <f t="shared" si="30"/>
        <v>241</v>
      </c>
      <c r="B1388" s="348" t="s">
        <v>3197</v>
      </c>
      <c r="C1388" s="419">
        <f>'NGOAI '!C252</f>
        <v>2984000</v>
      </c>
      <c r="D1388" s="419">
        <f>'NGOAI '!D252</f>
        <v>2984000</v>
      </c>
      <c r="E1388" s="419">
        <f>'NGOAI '!E252</f>
        <v>0</v>
      </c>
      <c r="F1388" s="419">
        <f>'NGOAI '!F252</f>
        <v>0</v>
      </c>
    </row>
    <row r="1389" spans="1:6" x14ac:dyDescent="0.25">
      <c r="A1389" s="410">
        <f t="shared" si="30"/>
        <v>242</v>
      </c>
      <c r="B1389" s="348" t="s">
        <v>3198</v>
      </c>
      <c r="C1389" s="419">
        <f>'NGOAI '!C253</f>
        <v>2657000</v>
      </c>
      <c r="D1389" s="419">
        <f>'NGOAI '!D253</f>
        <v>2657000</v>
      </c>
      <c r="E1389" s="419">
        <f>'NGOAI '!E253</f>
        <v>0</v>
      </c>
      <c r="F1389" s="419">
        <f>'NGOAI '!F253</f>
        <v>0</v>
      </c>
    </row>
    <row r="1390" spans="1:6" x14ac:dyDescent="0.25">
      <c r="A1390" s="410">
        <f t="shared" si="30"/>
        <v>243</v>
      </c>
      <c r="B1390" s="348" t="s">
        <v>4647</v>
      </c>
      <c r="C1390" s="419">
        <f>'NGOAI '!C254</f>
        <v>2654000</v>
      </c>
      <c r="D1390" s="419">
        <f>'NGOAI '!D254</f>
        <v>2654000</v>
      </c>
      <c r="E1390" s="419">
        <f>'NGOAI '!E254</f>
        <v>0</v>
      </c>
      <c r="F1390" s="419">
        <f>'NGOAI '!F254</f>
        <v>0</v>
      </c>
    </row>
    <row r="1391" spans="1:6" x14ac:dyDescent="0.25">
      <c r="A1391" s="410">
        <f t="shared" si="30"/>
        <v>244</v>
      </c>
      <c r="B1391" s="348" t="s">
        <v>4809</v>
      </c>
      <c r="C1391" s="419">
        <f>'NGOAI '!C255</f>
        <v>2116000</v>
      </c>
      <c r="D1391" s="419">
        <f>'NGOAI '!D255</f>
        <v>0</v>
      </c>
      <c r="E1391" s="419">
        <f>'NGOAI '!E255</f>
        <v>0</v>
      </c>
      <c r="F1391" s="419">
        <f>'NGOAI '!F255</f>
        <v>0</v>
      </c>
    </row>
    <row r="1392" spans="1:6" x14ac:dyDescent="0.25">
      <c r="A1392" s="410">
        <f t="shared" si="30"/>
        <v>245</v>
      </c>
      <c r="B1392" s="348" t="s">
        <v>3199</v>
      </c>
      <c r="C1392" s="419">
        <f>'NGOAI '!C256</f>
        <v>2654000</v>
      </c>
      <c r="D1392" s="419">
        <f>'NGOAI '!D256</f>
        <v>2654000</v>
      </c>
      <c r="E1392" s="419">
        <f>'NGOAI '!E256</f>
        <v>0</v>
      </c>
      <c r="F1392" s="419">
        <f>'NGOAI '!F256</f>
        <v>0</v>
      </c>
    </row>
    <row r="1393" spans="1:6" x14ac:dyDescent="0.25">
      <c r="A1393" s="410">
        <f t="shared" si="30"/>
        <v>246</v>
      </c>
      <c r="B1393" s="348" t="s">
        <v>4811</v>
      </c>
      <c r="C1393" s="419">
        <f>'NGOAI '!C257</f>
        <v>2116000</v>
      </c>
      <c r="D1393" s="419">
        <f>'NGOAI '!D257</f>
        <v>0</v>
      </c>
      <c r="E1393" s="419">
        <f>'NGOAI '!E257</f>
        <v>0</v>
      </c>
      <c r="F1393" s="419">
        <f>'NGOAI '!F257</f>
        <v>0</v>
      </c>
    </row>
    <row r="1394" spans="1:6" x14ac:dyDescent="0.25">
      <c r="A1394" s="410">
        <f t="shared" si="30"/>
        <v>247</v>
      </c>
      <c r="B1394" s="348" t="s">
        <v>3201</v>
      </c>
      <c r="C1394" s="419">
        <f>'NGOAI '!C258</f>
        <v>3730000</v>
      </c>
      <c r="D1394" s="419">
        <f>'NGOAI '!D258</f>
        <v>3730000</v>
      </c>
      <c r="E1394" s="419">
        <f>'NGOAI '!E258</f>
        <v>0</v>
      </c>
      <c r="F1394" s="419">
        <f>'NGOAI '!F258</f>
        <v>0</v>
      </c>
    </row>
    <row r="1395" spans="1:6" x14ac:dyDescent="0.25">
      <c r="A1395" s="410">
        <f t="shared" si="30"/>
        <v>248</v>
      </c>
      <c r="B1395" s="348" t="s">
        <v>3203</v>
      </c>
      <c r="C1395" s="419">
        <f>'NGOAI '!C259</f>
        <v>2265000</v>
      </c>
      <c r="D1395" s="419">
        <f>'NGOAI '!D259</f>
        <v>2265000</v>
      </c>
      <c r="E1395" s="419">
        <f>'NGOAI '!E259</f>
        <v>0</v>
      </c>
      <c r="F1395" s="419">
        <f>'NGOAI '!F259</f>
        <v>0</v>
      </c>
    </row>
    <row r="1396" spans="1:6" x14ac:dyDescent="0.25">
      <c r="A1396" s="410">
        <f t="shared" si="30"/>
        <v>249</v>
      </c>
      <c r="B1396" s="348" t="s">
        <v>3205</v>
      </c>
      <c r="C1396" s="419">
        <f>'NGOAI '!C260</f>
        <v>2265000</v>
      </c>
      <c r="D1396" s="419">
        <f>'NGOAI '!D260</f>
        <v>2265000</v>
      </c>
      <c r="E1396" s="419">
        <f>'NGOAI '!E260</f>
        <v>0</v>
      </c>
      <c r="F1396" s="419">
        <f>'NGOAI '!F260</f>
        <v>0</v>
      </c>
    </row>
    <row r="1397" spans="1:6" x14ac:dyDescent="0.25">
      <c r="A1397" s="410">
        <f t="shared" si="30"/>
        <v>250</v>
      </c>
      <c r="B1397" s="348" t="s">
        <v>3207</v>
      </c>
      <c r="C1397" s="419">
        <f>'NGOAI '!C261</f>
        <v>2984000</v>
      </c>
      <c r="D1397" s="419">
        <f>'NGOAI '!D261</f>
        <v>2984000</v>
      </c>
      <c r="E1397" s="419">
        <f>'NGOAI '!E261</f>
        <v>0</v>
      </c>
      <c r="F1397" s="419">
        <f>'NGOAI '!F261</f>
        <v>0</v>
      </c>
    </row>
    <row r="1398" spans="1:6" x14ac:dyDescent="0.25">
      <c r="A1398" s="410">
        <f t="shared" si="30"/>
        <v>251</v>
      </c>
      <c r="B1398" s="348" t="s">
        <v>3211</v>
      </c>
      <c r="C1398" s="419">
        <f>'NGOAI '!C262</f>
        <v>2984000</v>
      </c>
      <c r="D1398" s="419">
        <f>'NGOAI '!D262</f>
        <v>2984000</v>
      </c>
      <c r="E1398" s="419">
        <f>'NGOAI '!E262</f>
        <v>0</v>
      </c>
      <c r="F1398" s="419">
        <f>'NGOAI '!F262</f>
        <v>0</v>
      </c>
    </row>
    <row r="1399" spans="1:6" ht="56.25" customHeight="1" x14ac:dyDescent="0.25">
      <c r="A1399" s="410">
        <f t="shared" si="30"/>
        <v>252</v>
      </c>
      <c r="B1399" s="348" t="s">
        <v>3213</v>
      </c>
      <c r="C1399" s="419">
        <f>'NGOAI '!C263</f>
        <v>2576000</v>
      </c>
      <c r="D1399" s="419">
        <f>'NGOAI '!D263</f>
        <v>2576000</v>
      </c>
      <c r="E1399" s="419">
        <f>'NGOAI '!E263</f>
        <v>0</v>
      </c>
      <c r="F1399" s="1154" t="str">
        <f>'NGOAI '!F263</f>
        <v>Chưa bao gồm máy cắt nối tự động và ghim khâu máy cắt nối.</v>
      </c>
    </row>
    <row r="1400" spans="1:6" x14ac:dyDescent="0.25">
      <c r="A1400" s="410">
        <f t="shared" si="30"/>
        <v>253</v>
      </c>
      <c r="B1400" s="348" t="s">
        <v>4798</v>
      </c>
      <c r="C1400" s="419">
        <f>'NGOAI '!C264</f>
        <v>2169000</v>
      </c>
      <c r="D1400" s="419">
        <f>'NGOAI '!D264</f>
        <v>0</v>
      </c>
      <c r="E1400" s="419">
        <f>'NGOAI '!E264</f>
        <v>0</v>
      </c>
      <c r="F1400" s="1155"/>
    </row>
    <row r="1401" spans="1:6" x14ac:dyDescent="0.25">
      <c r="A1401" s="410">
        <f t="shared" si="30"/>
        <v>254</v>
      </c>
      <c r="B1401" s="348" t="s">
        <v>3214</v>
      </c>
      <c r="C1401" s="419">
        <f>'NGOAI '!C265</f>
        <v>2715000</v>
      </c>
      <c r="D1401" s="419">
        <f>'NGOAI '!D265</f>
        <v>2715000</v>
      </c>
      <c r="E1401" s="419">
        <f>'NGOAI '!E265</f>
        <v>0</v>
      </c>
      <c r="F1401" s="419">
        <f>'NGOAI '!F265</f>
        <v>0</v>
      </c>
    </row>
    <row r="1402" spans="1:6" x14ac:dyDescent="0.25">
      <c r="A1402" s="410">
        <f t="shared" si="30"/>
        <v>255</v>
      </c>
      <c r="B1402" s="348" t="s">
        <v>3217</v>
      </c>
      <c r="C1402" s="419">
        <f>'NGOAI '!C266</f>
        <v>2715000</v>
      </c>
      <c r="D1402" s="419">
        <f>'NGOAI '!D266</f>
        <v>2715000</v>
      </c>
      <c r="E1402" s="419">
        <f>'NGOAI '!E266</f>
        <v>0</v>
      </c>
      <c r="F1402" s="419">
        <f>'NGOAI '!F266</f>
        <v>0</v>
      </c>
    </row>
    <row r="1403" spans="1:6" x14ac:dyDescent="0.25">
      <c r="A1403" s="410">
        <f t="shared" si="30"/>
        <v>256</v>
      </c>
      <c r="B1403" s="348" t="s">
        <v>3219</v>
      </c>
      <c r="C1403" s="419">
        <f>'NGOAI '!C267</f>
        <v>3730000</v>
      </c>
      <c r="D1403" s="419">
        <f>'NGOAI '!D267</f>
        <v>3730000</v>
      </c>
      <c r="E1403" s="419">
        <f>'NGOAI '!E267</f>
        <v>0</v>
      </c>
      <c r="F1403" s="419">
        <f>'NGOAI '!F267</f>
        <v>0</v>
      </c>
    </row>
    <row r="1404" spans="1:6" x14ac:dyDescent="0.25">
      <c r="A1404" s="410">
        <f t="shared" si="30"/>
        <v>257</v>
      </c>
      <c r="B1404" s="348" t="s">
        <v>3221</v>
      </c>
      <c r="C1404" s="419">
        <f>'NGOAI '!C268</f>
        <v>5125000</v>
      </c>
      <c r="D1404" s="419">
        <f>'NGOAI '!D268</f>
        <v>5125000</v>
      </c>
      <c r="E1404" s="419">
        <f>'NGOAI '!E268</f>
        <v>0</v>
      </c>
      <c r="F1404" s="419">
        <f>'NGOAI '!F268</f>
        <v>0</v>
      </c>
    </row>
    <row r="1405" spans="1:6" x14ac:dyDescent="0.25">
      <c r="A1405" s="410">
        <f t="shared" si="30"/>
        <v>258</v>
      </c>
      <c r="B1405" s="348" t="s">
        <v>3224</v>
      </c>
      <c r="C1405" s="419">
        <f>'NGOAI '!C269</f>
        <v>5125000</v>
      </c>
      <c r="D1405" s="419">
        <f>'NGOAI '!D269</f>
        <v>5125000</v>
      </c>
      <c r="E1405" s="419">
        <f>'NGOAI '!E269</f>
        <v>0</v>
      </c>
      <c r="F1405" s="419">
        <f>'NGOAI '!F269</f>
        <v>0</v>
      </c>
    </row>
    <row r="1406" spans="1:6" x14ac:dyDescent="0.25">
      <c r="A1406" s="410">
        <f t="shared" si="30"/>
        <v>259</v>
      </c>
      <c r="B1406" s="348" t="s">
        <v>3225</v>
      </c>
      <c r="C1406" s="419">
        <f>'NGOAI '!C270</f>
        <v>3730000</v>
      </c>
      <c r="D1406" s="419">
        <f>'NGOAI '!D270</f>
        <v>3730000</v>
      </c>
      <c r="E1406" s="419">
        <f>'NGOAI '!E270</f>
        <v>0</v>
      </c>
      <c r="F1406" s="419">
        <f>'NGOAI '!F270</f>
        <v>0</v>
      </c>
    </row>
    <row r="1407" spans="1:6" x14ac:dyDescent="0.25">
      <c r="A1407" s="410">
        <f t="shared" si="30"/>
        <v>260</v>
      </c>
      <c r="B1407" s="348" t="s">
        <v>3227</v>
      </c>
      <c r="C1407" s="419">
        <f>'NGOAI '!C271</f>
        <v>3730000</v>
      </c>
      <c r="D1407" s="419">
        <f>'NGOAI '!D271</f>
        <v>3730000</v>
      </c>
      <c r="E1407" s="419">
        <f>'NGOAI '!E271</f>
        <v>0</v>
      </c>
      <c r="F1407" s="419">
        <f>'NGOAI '!F271</f>
        <v>0</v>
      </c>
    </row>
    <row r="1408" spans="1:6" ht="19.5" customHeight="1" x14ac:dyDescent="0.25">
      <c r="A1408" s="410">
        <f t="shared" si="30"/>
        <v>261</v>
      </c>
      <c r="B1408" s="348" t="s">
        <v>3229</v>
      </c>
      <c r="C1408" s="419">
        <f>'NGOAI '!C272</f>
        <v>4842000</v>
      </c>
      <c r="D1408" s="419">
        <f>'NGOAI '!D272</f>
        <v>4842000</v>
      </c>
      <c r="E1408" s="419">
        <f>'NGOAI '!E272</f>
        <v>0</v>
      </c>
      <c r="F1408" s="954" t="str">
        <f>'NGOAI '!F272</f>
        <v>Chưa bao gồm khóa kẹp mạch máu, dao siêu âm.</v>
      </c>
    </row>
    <row r="1409" spans="1:6" x14ac:dyDescent="0.25">
      <c r="A1409" s="410">
        <f t="shared" si="30"/>
        <v>262</v>
      </c>
      <c r="B1409" s="348" t="s">
        <v>3234</v>
      </c>
      <c r="C1409" s="419">
        <f>'NGOAI '!C273</f>
        <v>268000</v>
      </c>
      <c r="D1409" s="419">
        <f>'NGOAI '!D273</f>
        <v>268000</v>
      </c>
      <c r="E1409" s="419">
        <f>'NGOAI '!E273</f>
        <v>0</v>
      </c>
      <c r="F1409" s="419">
        <f>'NGOAI '!F273</f>
        <v>0</v>
      </c>
    </row>
    <row r="1410" spans="1:6" x14ac:dyDescent="0.25">
      <c r="A1410" s="410">
        <f t="shared" si="30"/>
        <v>263</v>
      </c>
      <c r="B1410" s="348" t="s">
        <v>3236</v>
      </c>
      <c r="C1410" s="419">
        <f>'NGOAI '!C274</f>
        <v>2574000</v>
      </c>
      <c r="D1410" s="419">
        <f>'NGOAI '!D274</f>
        <v>2574000</v>
      </c>
      <c r="E1410" s="419">
        <f>'NGOAI '!E274</f>
        <v>0</v>
      </c>
      <c r="F1410" s="419">
        <f>'NGOAI '!F274</f>
        <v>0</v>
      </c>
    </row>
    <row r="1411" spans="1:6" x14ac:dyDescent="0.25">
      <c r="A1411" s="410">
        <f t="shared" si="30"/>
        <v>264</v>
      </c>
      <c r="B1411" s="348" t="s">
        <v>3240</v>
      </c>
      <c r="C1411" s="419">
        <f>'NGOAI '!C275</f>
        <v>2574000</v>
      </c>
      <c r="D1411" s="419">
        <f>'NGOAI '!D275</f>
        <v>2574000</v>
      </c>
      <c r="E1411" s="419">
        <f>'NGOAI '!E275</f>
        <v>0</v>
      </c>
      <c r="F1411" s="419">
        <f>'NGOAI '!F275</f>
        <v>0</v>
      </c>
    </row>
    <row r="1412" spans="1:6" x14ac:dyDescent="0.25">
      <c r="A1412" s="410">
        <f t="shared" si="30"/>
        <v>265</v>
      </c>
      <c r="B1412" s="348" t="s">
        <v>3242</v>
      </c>
      <c r="C1412" s="419">
        <f>'NGOAI '!C276</f>
        <v>3730000</v>
      </c>
      <c r="D1412" s="419">
        <f>'NGOAI '!D276</f>
        <v>3730000</v>
      </c>
      <c r="E1412" s="419">
        <f>'NGOAI '!E276</f>
        <v>0</v>
      </c>
      <c r="F1412" s="419">
        <f>'NGOAI '!F276</f>
        <v>0</v>
      </c>
    </row>
    <row r="1413" spans="1:6" x14ac:dyDescent="0.25">
      <c r="A1413" s="410">
        <f t="shared" si="30"/>
        <v>266</v>
      </c>
      <c r="B1413" s="348" t="s">
        <v>3244</v>
      </c>
      <c r="C1413" s="419">
        <f>'NGOAI '!C277</f>
        <v>4842000</v>
      </c>
      <c r="D1413" s="419">
        <f>'NGOAI '!D277</f>
        <v>4842000</v>
      </c>
      <c r="E1413" s="419">
        <f>'NGOAI '!E277</f>
        <v>0</v>
      </c>
      <c r="F1413" s="419">
        <f>'NGOAI '!F277</f>
        <v>0</v>
      </c>
    </row>
    <row r="1414" spans="1:6" x14ac:dyDescent="0.25">
      <c r="A1414" s="410">
        <f t="shared" si="30"/>
        <v>267</v>
      </c>
      <c r="B1414" s="348" t="s">
        <v>3246</v>
      </c>
      <c r="C1414" s="419">
        <f>'NGOAI '!C278</f>
        <v>3821000</v>
      </c>
      <c r="D1414" s="419">
        <f>'NGOAI '!D278</f>
        <v>3821000</v>
      </c>
      <c r="E1414" s="419">
        <f>'NGOAI '!E278</f>
        <v>0</v>
      </c>
      <c r="F1414" s="419">
        <f>'NGOAI '!F278</f>
        <v>0</v>
      </c>
    </row>
    <row r="1415" spans="1:6" ht="150" customHeight="1" x14ac:dyDescent="0.25">
      <c r="A1415" s="410">
        <f t="shared" si="30"/>
        <v>268</v>
      </c>
      <c r="B1415" s="348" t="s">
        <v>3250</v>
      </c>
      <c r="C1415" s="419">
        <f>'NGOAI '!C279</f>
        <v>4395000</v>
      </c>
      <c r="D1415" s="419">
        <f>'NGOAI '!D279</f>
        <v>4395000</v>
      </c>
      <c r="E1415" s="419">
        <f>'NGOAI '!E279</f>
        <v>0</v>
      </c>
      <c r="F1415" s="658" t="str">
        <f>'NGOAI '!F279</f>
        <v>Chưa bao gồm máy cắt nối tự động và ghim khâu máy cắt nối; dao siêu âm hoặc dao hàn mô hoặc dao hàn mạch.</v>
      </c>
    </row>
    <row r="1416" spans="1:6" x14ac:dyDescent="0.25">
      <c r="A1416" s="410">
        <f t="shared" si="30"/>
        <v>269</v>
      </c>
      <c r="B1416" s="348" t="s">
        <v>3252</v>
      </c>
      <c r="C1416" s="419">
        <f>'NGOAI '!C280</f>
        <v>3821000</v>
      </c>
      <c r="D1416" s="419">
        <f>'NGOAI '!D280</f>
        <v>3821000</v>
      </c>
      <c r="E1416" s="419">
        <f>'NGOAI '!E280</f>
        <v>0</v>
      </c>
      <c r="F1416" s="419">
        <f>'NGOAI '!F280</f>
        <v>0</v>
      </c>
    </row>
    <row r="1417" spans="1:6" x14ac:dyDescent="0.25">
      <c r="A1417" s="410">
        <f t="shared" si="30"/>
        <v>270</v>
      </c>
      <c r="B1417" s="348" t="s">
        <v>3255</v>
      </c>
      <c r="C1417" s="419">
        <f>'NGOAI '!C281</f>
        <v>2265000</v>
      </c>
      <c r="D1417" s="419">
        <f>'NGOAI '!D281</f>
        <v>2265000</v>
      </c>
      <c r="E1417" s="419">
        <f>'NGOAI '!E281</f>
        <v>0</v>
      </c>
      <c r="F1417" s="419">
        <f>'NGOAI '!F281</f>
        <v>0</v>
      </c>
    </row>
    <row r="1418" spans="1:6" ht="56.25" customHeight="1" x14ac:dyDescent="0.25">
      <c r="A1418" s="410">
        <f t="shared" si="30"/>
        <v>271</v>
      </c>
      <c r="B1418" s="348" t="s">
        <v>3257</v>
      </c>
      <c r="C1418" s="419">
        <f>'NGOAI '!C282</f>
        <v>4810000</v>
      </c>
      <c r="D1418" s="419">
        <f>'NGOAI '!D282</f>
        <v>4810000</v>
      </c>
      <c r="E1418" s="419">
        <f>'NGOAI '!E282</f>
        <v>0</v>
      </c>
      <c r="F1418" s="658"/>
    </row>
    <row r="1419" spans="1:6" x14ac:dyDescent="0.25">
      <c r="A1419" s="410">
        <f t="shared" si="30"/>
        <v>272</v>
      </c>
      <c r="B1419" s="348" t="s">
        <v>3261</v>
      </c>
      <c r="C1419" s="419">
        <f>'NGOAI '!C283</f>
        <v>4810000</v>
      </c>
      <c r="D1419" s="419">
        <f>'NGOAI '!D283</f>
        <v>4810000</v>
      </c>
      <c r="E1419" s="419">
        <f>'NGOAI '!E283</f>
        <v>0</v>
      </c>
      <c r="F1419" s="658"/>
    </row>
    <row r="1420" spans="1:6" x14ac:dyDescent="0.25">
      <c r="A1420" s="410">
        <f t="shared" si="30"/>
        <v>273</v>
      </c>
      <c r="B1420" s="348" t="s">
        <v>3263</v>
      </c>
      <c r="C1420" s="419">
        <f>'NGOAI '!C284</f>
        <v>4810000</v>
      </c>
      <c r="D1420" s="419">
        <f>'NGOAI '!D284</f>
        <v>4810000</v>
      </c>
      <c r="E1420" s="419">
        <f>'NGOAI '!E284</f>
        <v>0</v>
      </c>
      <c r="F1420" s="658"/>
    </row>
    <row r="1421" spans="1:6" ht="18" customHeight="1" x14ac:dyDescent="0.25">
      <c r="A1421" s="410">
        <f t="shared" si="30"/>
        <v>274</v>
      </c>
      <c r="B1421" s="348" t="s">
        <v>3265</v>
      </c>
      <c r="C1421" s="419">
        <f>'NGOAI '!C285</f>
        <v>4465000</v>
      </c>
      <c r="D1421" s="419">
        <f>'NGOAI '!D285</f>
        <v>4465000</v>
      </c>
      <c r="E1421" s="419">
        <f>'NGOAI '!E285</f>
        <v>0</v>
      </c>
      <c r="F1421" s="658"/>
    </row>
    <row r="1422" spans="1:6" x14ac:dyDescent="0.25">
      <c r="A1422" s="410">
        <f t="shared" ref="A1422:A1467" si="31">A1421+1</f>
        <v>275</v>
      </c>
      <c r="B1422" s="348" t="s">
        <v>3268</v>
      </c>
      <c r="C1422" s="419">
        <f>'NGOAI '!C286</f>
        <v>4465000</v>
      </c>
      <c r="D1422" s="419">
        <f>'NGOAI '!D286</f>
        <v>4465000</v>
      </c>
      <c r="E1422" s="419">
        <f>'NGOAI '!E286</f>
        <v>0</v>
      </c>
      <c r="F1422" s="658"/>
    </row>
    <row r="1423" spans="1:6" x14ac:dyDescent="0.25">
      <c r="A1423" s="410">
        <f t="shared" si="31"/>
        <v>276</v>
      </c>
      <c r="B1423" s="348" t="s">
        <v>3270</v>
      </c>
      <c r="C1423" s="419">
        <f>'NGOAI '!C287</f>
        <v>4395000</v>
      </c>
      <c r="D1423" s="419">
        <f>'NGOAI '!D287</f>
        <v>4395000</v>
      </c>
      <c r="E1423" s="419">
        <f>'NGOAI '!E287</f>
        <v>0</v>
      </c>
      <c r="F1423" s="658"/>
    </row>
    <row r="1424" spans="1:6" x14ac:dyDescent="0.25">
      <c r="A1424" s="410">
        <f t="shared" si="31"/>
        <v>277</v>
      </c>
      <c r="B1424" s="487" t="s">
        <v>3272</v>
      </c>
      <c r="C1424" s="419">
        <f>'NGOAI '!C288</f>
        <v>2574000</v>
      </c>
      <c r="D1424" s="419">
        <f>'NGOAI '!D288</f>
        <v>2574000</v>
      </c>
      <c r="E1424" s="419">
        <f>'NGOAI '!E288</f>
        <v>0</v>
      </c>
      <c r="F1424" s="658"/>
    </row>
    <row r="1425" spans="1:6" ht="24" customHeight="1" x14ac:dyDescent="0.25">
      <c r="A1425" s="410">
        <f t="shared" si="31"/>
        <v>278</v>
      </c>
      <c r="B1425" s="348" t="s">
        <v>3274</v>
      </c>
      <c r="C1425" s="419">
        <f>'NGOAI '!C289</f>
        <v>4810000</v>
      </c>
      <c r="D1425" s="419">
        <f>'NGOAI '!D289</f>
        <v>4810000</v>
      </c>
      <c r="E1425" s="419">
        <f>'NGOAI '!E289</f>
        <v>0</v>
      </c>
      <c r="F1425" s="658"/>
    </row>
    <row r="1426" spans="1:6" x14ac:dyDescent="0.25">
      <c r="A1426" s="410">
        <f t="shared" si="31"/>
        <v>279</v>
      </c>
      <c r="B1426" s="348" t="s">
        <v>3276</v>
      </c>
      <c r="C1426" s="419">
        <f>'NGOAI '!C290</f>
        <v>3730000</v>
      </c>
      <c r="D1426" s="419">
        <f>'NGOAI '!D290</f>
        <v>3730000</v>
      </c>
      <c r="E1426" s="419">
        <f>'NGOAI '!E290</f>
        <v>0</v>
      </c>
      <c r="F1426" s="419">
        <f>'NGOAI '!F290</f>
        <v>0</v>
      </c>
    </row>
    <row r="1427" spans="1:6" x14ac:dyDescent="0.25">
      <c r="A1427" s="410">
        <f t="shared" si="31"/>
        <v>280</v>
      </c>
      <c r="B1427" s="348" t="s">
        <v>3278</v>
      </c>
      <c r="C1427" s="419">
        <f>'NGOAI '!C291</f>
        <v>3730000</v>
      </c>
      <c r="D1427" s="419">
        <f>'NGOAI '!D291</f>
        <v>3730000</v>
      </c>
      <c r="E1427" s="419">
        <f>'NGOAI '!E291</f>
        <v>0</v>
      </c>
      <c r="F1427" s="419">
        <f>'NGOAI '!F291</f>
        <v>0</v>
      </c>
    </row>
    <row r="1428" spans="1:6" x14ac:dyDescent="0.25">
      <c r="A1428" s="410">
        <f t="shared" si="31"/>
        <v>281</v>
      </c>
      <c r="B1428" s="487" t="s">
        <v>3280</v>
      </c>
      <c r="C1428" s="419">
        <f>'NGOAI '!C292</f>
        <v>2265000</v>
      </c>
      <c r="D1428" s="419">
        <f>'NGOAI '!D292</f>
        <v>2265000</v>
      </c>
      <c r="E1428" s="419">
        <f>'NGOAI '!E292</f>
        <v>0</v>
      </c>
      <c r="F1428" s="419">
        <f>'NGOAI '!F292</f>
        <v>0</v>
      </c>
    </row>
    <row r="1429" spans="1:6" ht="78" customHeight="1" x14ac:dyDescent="0.25">
      <c r="A1429" s="410">
        <f t="shared" si="31"/>
        <v>282</v>
      </c>
      <c r="B1429" s="348" t="s">
        <v>3282</v>
      </c>
      <c r="C1429" s="419">
        <f>'NGOAI '!C293</f>
        <v>4395000</v>
      </c>
      <c r="D1429" s="419">
        <f>'NGOAI '!D293</f>
        <v>4395000</v>
      </c>
      <c r="E1429" s="419">
        <f>'NGOAI '!E293</f>
        <v>0</v>
      </c>
      <c r="F1429" s="1154" t="str">
        <f>'NGOAI '!F293</f>
        <v>Chưa bao gồm máy cắt nối tự động và ghim khâu máy cắt nối; dao siêu âm hoặc dao hàn mô hoặc dao hàn mạch.</v>
      </c>
    </row>
    <row r="1430" spans="1:6" ht="78" customHeight="1" x14ac:dyDescent="0.25">
      <c r="A1430" s="410">
        <f t="shared" si="31"/>
        <v>283</v>
      </c>
      <c r="B1430" s="348" t="s">
        <v>3284</v>
      </c>
      <c r="C1430" s="419">
        <f>'NGOAI '!C294</f>
        <v>2756000</v>
      </c>
      <c r="D1430" s="419">
        <f>'NGOAI '!D294</f>
        <v>2756000</v>
      </c>
      <c r="E1430" s="419">
        <f>'NGOAI '!E294</f>
        <v>0</v>
      </c>
      <c r="F1430" s="1163"/>
    </row>
    <row r="1431" spans="1:6" x14ac:dyDescent="0.25">
      <c r="A1431" s="410">
        <f t="shared" si="31"/>
        <v>284</v>
      </c>
      <c r="B1431" s="348" t="s">
        <v>5090</v>
      </c>
      <c r="C1431" s="419">
        <f>'NGOAI '!C295</f>
        <v>2206000</v>
      </c>
      <c r="D1431" s="419">
        <f>'NGOAI '!D295</f>
        <v>0</v>
      </c>
      <c r="E1431" s="419">
        <f>'NGOAI '!E295</f>
        <v>0</v>
      </c>
      <c r="F1431" s="1155"/>
    </row>
    <row r="1432" spans="1:6" x14ac:dyDescent="0.25">
      <c r="A1432" s="410">
        <f t="shared" si="31"/>
        <v>285</v>
      </c>
      <c r="B1432" s="348" t="s">
        <v>3288</v>
      </c>
      <c r="C1432" s="419">
        <f>'NGOAI '!C296</f>
        <v>3730000</v>
      </c>
      <c r="D1432" s="419">
        <f>'NGOAI '!D296</f>
        <v>3730000</v>
      </c>
      <c r="E1432" s="419">
        <f>'NGOAI '!E296</f>
        <v>0</v>
      </c>
      <c r="F1432" s="419">
        <f>'NGOAI '!F296</f>
        <v>0</v>
      </c>
    </row>
    <row r="1433" spans="1:6" x14ac:dyDescent="0.25">
      <c r="A1433" s="410">
        <f t="shared" si="31"/>
        <v>286</v>
      </c>
      <c r="B1433" s="348" t="s">
        <v>3290</v>
      </c>
      <c r="C1433" s="419">
        <f>'NGOAI '!C297</f>
        <v>2574000</v>
      </c>
      <c r="D1433" s="419">
        <f>'NGOAI '!D297</f>
        <v>2574000</v>
      </c>
      <c r="E1433" s="419">
        <f>'NGOAI '!E297</f>
        <v>0</v>
      </c>
      <c r="F1433" s="419">
        <f>'NGOAI '!F297</f>
        <v>0</v>
      </c>
    </row>
    <row r="1434" spans="1:6" x14ac:dyDescent="0.25">
      <c r="A1434" s="410">
        <f t="shared" si="31"/>
        <v>287</v>
      </c>
      <c r="B1434" s="348" t="s">
        <v>3292</v>
      </c>
      <c r="C1434" s="419">
        <f>'NGOAI '!C298</f>
        <v>2574000</v>
      </c>
      <c r="D1434" s="419">
        <f>'NGOAI '!D298</f>
        <v>2574000</v>
      </c>
      <c r="E1434" s="419">
        <f>'NGOAI '!E298</f>
        <v>0</v>
      </c>
      <c r="F1434" s="419">
        <f>'NGOAI '!F298</f>
        <v>0</v>
      </c>
    </row>
    <row r="1435" spans="1:6" x14ac:dyDescent="0.25">
      <c r="A1435" s="410">
        <f t="shared" si="31"/>
        <v>288</v>
      </c>
      <c r="B1435" s="348" t="s">
        <v>3294</v>
      </c>
      <c r="C1435" s="419">
        <f>'NGOAI '!C299</f>
        <v>2574000</v>
      </c>
      <c r="D1435" s="419">
        <f>'NGOAI '!D299</f>
        <v>2574000</v>
      </c>
      <c r="E1435" s="419">
        <f>'NGOAI '!E299</f>
        <v>0</v>
      </c>
      <c r="F1435" s="419">
        <f>'NGOAI '!F299</f>
        <v>0</v>
      </c>
    </row>
    <row r="1436" spans="1:6" ht="60" customHeight="1" x14ac:dyDescent="0.25">
      <c r="A1436" s="410">
        <f t="shared" si="31"/>
        <v>289</v>
      </c>
      <c r="B1436" s="348" t="s">
        <v>3296</v>
      </c>
      <c r="C1436" s="419">
        <f>'NGOAI '!C300</f>
        <v>2756000</v>
      </c>
      <c r="D1436" s="419">
        <f>'NGOAI '!D300</f>
        <v>2756000</v>
      </c>
      <c r="E1436" s="419">
        <f>'NGOAI '!E300</f>
        <v>0</v>
      </c>
      <c r="F1436" s="1154" t="str">
        <f>'NGOAI '!F300</f>
        <v>Chưa bao gồm kẹp khóa mạch máu, miếng cầm máu, máy cắt nối tự động và ghim khâu máy cắt nối.</v>
      </c>
    </row>
    <row r="1437" spans="1:6" x14ac:dyDescent="0.25">
      <c r="A1437" s="410">
        <f t="shared" si="31"/>
        <v>290</v>
      </c>
      <c r="B1437" s="348" t="s">
        <v>4806</v>
      </c>
      <c r="C1437" s="419">
        <f>'NGOAI '!C301</f>
        <v>2206000</v>
      </c>
      <c r="D1437" s="419">
        <f>'NGOAI '!D301</f>
        <v>0</v>
      </c>
      <c r="E1437" s="419">
        <f>'NGOAI '!E301</f>
        <v>0</v>
      </c>
      <c r="F1437" s="1155"/>
    </row>
    <row r="1438" spans="1:6" ht="16.5" customHeight="1" x14ac:dyDescent="0.25">
      <c r="A1438" s="410">
        <f t="shared" si="31"/>
        <v>291</v>
      </c>
      <c r="B1438" s="348" t="s">
        <v>3298</v>
      </c>
      <c r="C1438" s="419">
        <f>'NGOAI '!C302</f>
        <v>3351000</v>
      </c>
      <c r="D1438" s="419">
        <f>'NGOAI '!D302</f>
        <v>3351000</v>
      </c>
      <c r="E1438" s="419">
        <f>'NGOAI '!E302</f>
        <v>0</v>
      </c>
      <c r="F1438" s="1154" t="str">
        <f>'NGOAI '!F302</f>
        <v>Chưa bao gồm tấm màng nâng, khóa kẹp mạch máu, vật liệu cầm máu.</v>
      </c>
    </row>
    <row r="1439" spans="1:6" x14ac:dyDescent="0.25">
      <c r="A1439" s="410">
        <f t="shared" si="31"/>
        <v>292</v>
      </c>
      <c r="B1439" s="348" t="s">
        <v>4874</v>
      </c>
      <c r="C1439" s="419">
        <f>'NGOAI '!C303</f>
        <v>2655000</v>
      </c>
      <c r="D1439" s="419">
        <f>'NGOAI '!D303</f>
        <v>0</v>
      </c>
      <c r="E1439" s="419">
        <f>'NGOAI '!E303</f>
        <v>0</v>
      </c>
      <c r="F1439" s="1163"/>
    </row>
    <row r="1440" spans="1:6" x14ac:dyDescent="0.25">
      <c r="A1440" s="410">
        <f t="shared" si="31"/>
        <v>293</v>
      </c>
      <c r="B1440" s="348" t="s">
        <v>3302</v>
      </c>
      <c r="C1440" s="419">
        <f>'NGOAI '!C304</f>
        <v>3351000</v>
      </c>
      <c r="D1440" s="419">
        <f>'NGOAI '!D304</f>
        <v>3351000</v>
      </c>
      <c r="E1440" s="419">
        <f>'NGOAI '!E304</f>
        <v>0</v>
      </c>
      <c r="F1440" s="1163"/>
    </row>
    <row r="1441" spans="1:6" x14ac:dyDescent="0.25">
      <c r="A1441" s="410">
        <f t="shared" si="31"/>
        <v>294</v>
      </c>
      <c r="B1441" s="348" t="s">
        <v>4871</v>
      </c>
      <c r="C1441" s="419">
        <f>'NGOAI '!C305</f>
        <v>2655000</v>
      </c>
      <c r="D1441" s="419">
        <f>'NGOAI '!D305</f>
        <v>0</v>
      </c>
      <c r="E1441" s="419">
        <f>'NGOAI '!E305</f>
        <v>0</v>
      </c>
      <c r="F1441" s="1163"/>
    </row>
    <row r="1442" spans="1:6" x14ac:dyDescent="0.25">
      <c r="A1442" s="410">
        <f t="shared" si="31"/>
        <v>295</v>
      </c>
      <c r="B1442" s="348" t="s">
        <v>3304</v>
      </c>
      <c r="C1442" s="419">
        <f>'NGOAI '!C306</f>
        <v>3351000</v>
      </c>
      <c r="D1442" s="419">
        <f>'NGOAI '!D306</f>
        <v>3351000</v>
      </c>
      <c r="E1442" s="419">
        <f>'NGOAI '!E306</f>
        <v>0</v>
      </c>
      <c r="F1442" s="1163"/>
    </row>
    <row r="1443" spans="1:6" ht="33" x14ac:dyDescent="0.25">
      <c r="A1443" s="410">
        <f t="shared" si="31"/>
        <v>296</v>
      </c>
      <c r="B1443" s="483" t="s">
        <v>4867</v>
      </c>
      <c r="C1443" s="419">
        <f>'NGOAI '!C307</f>
        <v>2655000</v>
      </c>
      <c r="D1443" s="419">
        <f>'NGOAI '!D307</f>
        <v>0</v>
      </c>
      <c r="E1443" s="419">
        <f>'NGOAI '!E307</f>
        <v>0</v>
      </c>
      <c r="F1443" s="1163"/>
    </row>
    <row r="1444" spans="1:6" x14ac:dyDescent="0.25">
      <c r="A1444" s="410">
        <f t="shared" si="31"/>
        <v>297</v>
      </c>
      <c r="B1444" s="348" t="s">
        <v>3306</v>
      </c>
      <c r="C1444" s="419">
        <f>'NGOAI '!C308</f>
        <v>3351000</v>
      </c>
      <c r="D1444" s="419">
        <f>'NGOAI '!D308</f>
        <v>3351000</v>
      </c>
      <c r="E1444" s="419">
        <f>'NGOAI '!E308</f>
        <v>0</v>
      </c>
      <c r="F1444" s="1163"/>
    </row>
    <row r="1445" spans="1:6" ht="33" x14ac:dyDescent="0.25">
      <c r="A1445" s="410">
        <f t="shared" si="31"/>
        <v>298</v>
      </c>
      <c r="B1445" s="483" t="s">
        <v>4864</v>
      </c>
      <c r="C1445" s="419">
        <f>'NGOAI '!C309</f>
        <v>2655000</v>
      </c>
      <c r="D1445" s="419">
        <f>'NGOAI '!D309</f>
        <v>0</v>
      </c>
      <c r="E1445" s="419">
        <f>'NGOAI '!E309</f>
        <v>0</v>
      </c>
      <c r="F1445" s="1163"/>
    </row>
    <row r="1446" spans="1:6" x14ac:dyDescent="0.25">
      <c r="A1446" s="410">
        <f t="shared" si="31"/>
        <v>299</v>
      </c>
      <c r="B1446" s="348" t="s">
        <v>3308</v>
      </c>
      <c r="C1446" s="419">
        <f>'NGOAI '!C310</f>
        <v>3351000</v>
      </c>
      <c r="D1446" s="419">
        <f>'NGOAI '!D310</f>
        <v>3351000</v>
      </c>
      <c r="E1446" s="419">
        <f>'NGOAI '!E310</f>
        <v>0</v>
      </c>
      <c r="F1446" s="1163"/>
    </row>
    <row r="1447" spans="1:6" ht="33" x14ac:dyDescent="0.25">
      <c r="A1447" s="410">
        <f t="shared" si="31"/>
        <v>300</v>
      </c>
      <c r="B1447" s="483" t="s">
        <v>4865</v>
      </c>
      <c r="C1447" s="419">
        <f>'NGOAI '!C311</f>
        <v>2655000</v>
      </c>
      <c r="D1447" s="419">
        <f>'NGOAI '!D311</f>
        <v>0</v>
      </c>
      <c r="E1447" s="419">
        <f>'NGOAI '!E311</f>
        <v>0</v>
      </c>
      <c r="F1447" s="1163"/>
    </row>
    <row r="1448" spans="1:6" x14ac:dyDescent="0.25">
      <c r="A1448" s="410">
        <f t="shared" si="31"/>
        <v>301</v>
      </c>
      <c r="B1448" s="348" t="s">
        <v>3310</v>
      </c>
      <c r="C1448" s="419">
        <f>'NGOAI '!C312</f>
        <v>3351000</v>
      </c>
      <c r="D1448" s="419">
        <f>'NGOAI '!D312</f>
        <v>3351000</v>
      </c>
      <c r="E1448" s="419">
        <f>'NGOAI '!E312</f>
        <v>0</v>
      </c>
      <c r="F1448" s="1163"/>
    </row>
    <row r="1449" spans="1:6" x14ac:dyDescent="0.25">
      <c r="A1449" s="410">
        <f t="shared" si="31"/>
        <v>302</v>
      </c>
      <c r="B1449" s="348" t="s">
        <v>4876</v>
      </c>
      <c r="C1449" s="419">
        <f>'NGOAI '!C313</f>
        <v>2655000</v>
      </c>
      <c r="D1449" s="419">
        <f>'NGOAI '!D313</f>
        <v>0</v>
      </c>
      <c r="E1449" s="419">
        <f>'NGOAI '!E313</f>
        <v>0</v>
      </c>
      <c r="F1449" s="1163"/>
    </row>
    <row r="1450" spans="1:6" x14ac:dyDescent="0.25">
      <c r="A1450" s="410">
        <f t="shared" si="31"/>
        <v>303</v>
      </c>
      <c r="B1450" s="348" t="s">
        <v>3312</v>
      </c>
      <c r="C1450" s="419">
        <f>'NGOAI '!C314</f>
        <v>3351000</v>
      </c>
      <c r="D1450" s="419">
        <f>'NGOAI '!D314</f>
        <v>3351000</v>
      </c>
      <c r="E1450" s="419">
        <f>'NGOAI '!E314</f>
        <v>0</v>
      </c>
      <c r="F1450" s="1163"/>
    </row>
    <row r="1451" spans="1:6" x14ac:dyDescent="0.25">
      <c r="A1451" s="410">
        <f t="shared" si="31"/>
        <v>304</v>
      </c>
      <c r="B1451" s="348" t="s">
        <v>4869</v>
      </c>
      <c r="C1451" s="419">
        <f>'NGOAI '!C315</f>
        <v>2655000</v>
      </c>
      <c r="D1451" s="419">
        <f>'NGOAI '!D315</f>
        <v>0</v>
      </c>
      <c r="E1451" s="419">
        <f>'NGOAI '!E315</f>
        <v>0</v>
      </c>
      <c r="F1451" s="1163"/>
    </row>
    <row r="1452" spans="1:6" x14ac:dyDescent="0.25">
      <c r="A1452" s="410">
        <f t="shared" si="31"/>
        <v>305</v>
      </c>
      <c r="B1452" s="348" t="s">
        <v>3314</v>
      </c>
      <c r="C1452" s="419">
        <f>'NGOAI '!C316</f>
        <v>3351000</v>
      </c>
      <c r="D1452" s="419">
        <f>'NGOAI '!D316</f>
        <v>3351000</v>
      </c>
      <c r="E1452" s="419">
        <f>'NGOAI '!E316</f>
        <v>0</v>
      </c>
      <c r="F1452" s="1163"/>
    </row>
    <row r="1453" spans="1:6" x14ac:dyDescent="0.25">
      <c r="A1453" s="410">
        <f t="shared" si="31"/>
        <v>306</v>
      </c>
      <c r="B1453" s="348" t="s">
        <v>4878</v>
      </c>
      <c r="C1453" s="419">
        <f>'NGOAI '!C317</f>
        <v>2655000</v>
      </c>
      <c r="D1453" s="419">
        <f>'NGOAI '!D317</f>
        <v>0</v>
      </c>
      <c r="E1453" s="419">
        <f>'NGOAI '!E317</f>
        <v>0</v>
      </c>
      <c r="F1453" s="1155"/>
    </row>
    <row r="1454" spans="1:6" x14ac:dyDescent="0.25">
      <c r="A1454" s="410">
        <f t="shared" si="31"/>
        <v>307</v>
      </c>
      <c r="B1454" s="348" t="s">
        <v>3316</v>
      </c>
      <c r="C1454" s="419">
        <f>'NGOAI '!C318</f>
        <v>3063000</v>
      </c>
      <c r="D1454" s="419">
        <f>'NGOAI '!D318</f>
        <v>3063000</v>
      </c>
      <c r="E1454" s="419">
        <f>'NGOAI '!E318</f>
        <v>0</v>
      </c>
      <c r="F1454" s="419">
        <f>'NGOAI '!F318</f>
        <v>0</v>
      </c>
    </row>
    <row r="1455" spans="1:6" x14ac:dyDescent="0.25">
      <c r="A1455" s="410">
        <f t="shared" si="31"/>
        <v>308</v>
      </c>
      <c r="B1455" s="348" t="s">
        <v>3320</v>
      </c>
      <c r="C1455" s="419">
        <f>'NGOAI '!C319</f>
        <v>3063000</v>
      </c>
      <c r="D1455" s="419">
        <f>'NGOAI '!D319</f>
        <v>3063000</v>
      </c>
      <c r="E1455" s="419">
        <f>'NGOAI '!E319</f>
        <v>0</v>
      </c>
      <c r="F1455" s="419">
        <f>'NGOAI '!F319</f>
        <v>0</v>
      </c>
    </row>
    <row r="1456" spans="1:6" x14ac:dyDescent="0.25">
      <c r="A1456" s="410">
        <f t="shared" si="31"/>
        <v>309</v>
      </c>
      <c r="B1456" s="348" t="s">
        <v>3322</v>
      </c>
      <c r="C1456" s="419">
        <f>'NGOAI '!C320</f>
        <v>3063000</v>
      </c>
      <c r="D1456" s="419">
        <f>'NGOAI '!D320</f>
        <v>3063000</v>
      </c>
      <c r="E1456" s="419">
        <f>'NGOAI '!E320</f>
        <v>0</v>
      </c>
      <c r="F1456" s="419">
        <f>'NGOAI '!F320</f>
        <v>0</v>
      </c>
    </row>
    <row r="1457" spans="1:6" x14ac:dyDescent="0.25">
      <c r="A1457" s="410">
        <f t="shared" si="31"/>
        <v>310</v>
      </c>
      <c r="B1457" s="348" t="s">
        <v>3324</v>
      </c>
      <c r="C1457" s="419">
        <f>'NGOAI '!C321</f>
        <v>3063000</v>
      </c>
      <c r="D1457" s="419">
        <f>'NGOAI '!D321</f>
        <v>3063000</v>
      </c>
      <c r="E1457" s="419">
        <f>'NGOAI '!E321</f>
        <v>0</v>
      </c>
      <c r="F1457" s="419">
        <f>'NGOAI '!F321</f>
        <v>0</v>
      </c>
    </row>
    <row r="1458" spans="1:6" x14ac:dyDescent="0.25">
      <c r="A1458" s="410">
        <f t="shared" si="31"/>
        <v>311</v>
      </c>
      <c r="B1458" s="348" t="s">
        <v>3326</v>
      </c>
      <c r="C1458" s="419">
        <f>'NGOAI '!C322</f>
        <v>2265000</v>
      </c>
      <c r="D1458" s="419">
        <f>'NGOAI '!D322</f>
        <v>2265000</v>
      </c>
      <c r="E1458" s="419">
        <f>'NGOAI '!E322</f>
        <v>0</v>
      </c>
      <c r="F1458" s="419">
        <f>'NGOAI '!F322</f>
        <v>0</v>
      </c>
    </row>
    <row r="1459" spans="1:6" x14ac:dyDescent="0.25">
      <c r="A1459" s="410">
        <f t="shared" si="31"/>
        <v>312</v>
      </c>
      <c r="B1459" s="348" t="s">
        <v>3328</v>
      </c>
      <c r="C1459" s="419">
        <f>'NGOAI '!C323</f>
        <v>2265000</v>
      </c>
      <c r="D1459" s="419">
        <f>'NGOAI '!D323</f>
        <v>2265000</v>
      </c>
      <c r="E1459" s="419">
        <f>'NGOAI '!E323</f>
        <v>0</v>
      </c>
      <c r="F1459" s="419">
        <f>'NGOAI '!F323</f>
        <v>0</v>
      </c>
    </row>
    <row r="1460" spans="1:6" x14ac:dyDescent="0.25">
      <c r="A1460" s="410">
        <f t="shared" si="31"/>
        <v>313</v>
      </c>
      <c r="B1460" s="348" t="s">
        <v>5105</v>
      </c>
      <c r="C1460" s="419">
        <f>'NGOAI '!C324</f>
        <v>6832000</v>
      </c>
      <c r="D1460" s="419">
        <f>'NGOAI '!D324</f>
        <v>6832000</v>
      </c>
      <c r="E1460" s="419">
        <f>'NGOAI '!E324</f>
        <v>0</v>
      </c>
      <c r="F1460" s="419">
        <f>'NGOAI '!F324</f>
        <v>0</v>
      </c>
    </row>
    <row r="1461" spans="1:6" x14ac:dyDescent="0.25">
      <c r="A1461" s="410">
        <f t="shared" si="31"/>
        <v>314</v>
      </c>
      <c r="B1461" s="348" t="s">
        <v>5107</v>
      </c>
      <c r="C1461" s="419">
        <f>'NGOAI '!C325</f>
        <v>6832000</v>
      </c>
      <c r="D1461" s="419">
        <f>'NGOAI '!D325</f>
        <v>6832000</v>
      </c>
      <c r="E1461" s="419">
        <f>'NGOAI '!E325</f>
        <v>0</v>
      </c>
      <c r="F1461" s="419">
        <f>'NGOAI '!F325</f>
        <v>0</v>
      </c>
    </row>
    <row r="1462" spans="1:6" x14ac:dyDescent="0.25">
      <c r="A1462" s="410">
        <f t="shared" si="31"/>
        <v>315</v>
      </c>
      <c r="B1462" s="348" t="s">
        <v>3330</v>
      </c>
      <c r="C1462" s="419">
        <f>'NGOAI '!C326</f>
        <v>2122000</v>
      </c>
      <c r="D1462" s="419">
        <f>'NGOAI '!D326</f>
        <v>2122000</v>
      </c>
      <c r="E1462" s="419">
        <f>'NGOAI '!E326</f>
        <v>0</v>
      </c>
      <c r="F1462" s="419">
        <f>'NGOAI '!F326</f>
        <v>0</v>
      </c>
    </row>
    <row r="1463" spans="1:6" x14ac:dyDescent="0.25">
      <c r="A1463" s="410">
        <f t="shared" si="31"/>
        <v>316</v>
      </c>
      <c r="B1463" s="348" t="s">
        <v>5168</v>
      </c>
      <c r="C1463" s="419">
        <f>'NGOAI '!C327</f>
        <v>4447000</v>
      </c>
      <c r="D1463" s="419">
        <f>'NGOAI '!D327</f>
        <v>4447000</v>
      </c>
      <c r="E1463" s="419">
        <f>'NGOAI '!E327</f>
        <v>0</v>
      </c>
      <c r="F1463" s="419">
        <f>'NGOAI '!F327</f>
        <v>0</v>
      </c>
    </row>
    <row r="1464" spans="1:6" ht="150.75" customHeight="1" x14ac:dyDescent="0.25">
      <c r="A1464" s="410">
        <f t="shared" si="31"/>
        <v>317</v>
      </c>
      <c r="B1464" s="348" t="s">
        <v>3332</v>
      </c>
      <c r="C1464" s="419">
        <f>'NGOAI '!C328</f>
        <v>4395000</v>
      </c>
      <c r="D1464" s="419">
        <f>'NGOAI '!D328</f>
        <v>4395000</v>
      </c>
      <c r="E1464" s="419">
        <f>'NGOAI '!E328</f>
        <v>0</v>
      </c>
      <c r="F1464" s="658" t="str">
        <f>'NGOAI '!F328</f>
        <v>Chưa bao gồm máy cắt nối tự động và ghim khâu máy cắt nối; dao siêu âm hoặc dao hàn mô hoặc dao hàn mạch.</v>
      </c>
    </row>
    <row r="1465" spans="1:6" x14ac:dyDescent="0.25">
      <c r="A1465" s="410">
        <f t="shared" si="31"/>
        <v>318</v>
      </c>
      <c r="B1465" s="348" t="s">
        <v>2310</v>
      </c>
      <c r="C1465" s="419">
        <f>'NGOAI '!C329</f>
        <v>5229000</v>
      </c>
      <c r="D1465" s="419">
        <f>'NGOAI '!D329</f>
        <v>5229000</v>
      </c>
      <c r="E1465" s="419">
        <f>'NGOAI '!E329</f>
        <v>0</v>
      </c>
      <c r="F1465" s="419">
        <f>'NGOAI '!F329</f>
        <v>0</v>
      </c>
    </row>
    <row r="1466" spans="1:6" x14ac:dyDescent="0.25">
      <c r="A1466" s="410">
        <f t="shared" si="31"/>
        <v>319</v>
      </c>
      <c r="B1466" s="380" t="s">
        <v>5325</v>
      </c>
      <c r="C1466" s="419">
        <f>'NGOAI '!C330</f>
        <v>558000</v>
      </c>
      <c r="D1466" s="419">
        <f>'NGOAI '!D330</f>
        <v>558000</v>
      </c>
      <c r="E1466" s="419">
        <f>'NGOAI '!E330</f>
        <v>0</v>
      </c>
      <c r="F1466" s="419">
        <f>'NGOAI '!F330</f>
        <v>0</v>
      </c>
    </row>
    <row r="1467" spans="1:6" ht="33" x14ac:dyDescent="0.25">
      <c r="A1467" s="410">
        <f t="shared" si="31"/>
        <v>320</v>
      </c>
      <c r="B1467" s="383" t="s">
        <v>5322</v>
      </c>
      <c r="C1467" s="419">
        <f>'NGOAI '!C331</f>
        <v>597000</v>
      </c>
      <c r="D1467" s="419">
        <f>'NGOAI '!D331</f>
        <v>597000</v>
      </c>
      <c r="E1467" s="419">
        <f>'NGOAI '!E331</f>
        <v>0</v>
      </c>
      <c r="F1467" s="419">
        <f>'NGOAI '!F331</f>
        <v>0</v>
      </c>
    </row>
    <row r="1468" spans="1:6" x14ac:dyDescent="0.25">
      <c r="A1468" s="475" t="s">
        <v>3334</v>
      </c>
      <c r="B1468" s="485" t="s">
        <v>3335</v>
      </c>
      <c r="C1468" s="419"/>
      <c r="D1468" s="419"/>
      <c r="E1468" s="419"/>
      <c r="F1468" s="419"/>
    </row>
    <row r="1469" spans="1:6" x14ac:dyDescent="0.25">
      <c r="A1469" s="410">
        <f>A1467+1</f>
        <v>321</v>
      </c>
      <c r="B1469" s="348" t="s">
        <v>3336</v>
      </c>
      <c r="C1469" s="419">
        <f>'NGOAI '!C333</f>
        <v>3063000</v>
      </c>
      <c r="D1469" s="419">
        <f>'NGOAI '!D333</f>
        <v>3063000</v>
      </c>
      <c r="E1469" s="419">
        <f>'NGOAI '!E333</f>
        <v>0</v>
      </c>
      <c r="F1469" s="419">
        <f>'NGOAI '!F333</f>
        <v>0</v>
      </c>
    </row>
    <row r="1470" spans="1:6" ht="17.25" customHeight="1" x14ac:dyDescent="0.25">
      <c r="A1470" s="410">
        <f>A1469+1</f>
        <v>322</v>
      </c>
      <c r="B1470" s="348" t="s">
        <v>3338</v>
      </c>
      <c r="C1470" s="419">
        <f>'NGOAI '!C334</f>
        <v>8477000</v>
      </c>
      <c r="D1470" s="419">
        <f>'NGOAI '!D334</f>
        <v>8477000</v>
      </c>
      <c r="E1470" s="419">
        <f>'NGOAI '!E334</f>
        <v>0</v>
      </c>
      <c r="F1470" s="1154" t="str">
        <f>'NGOAI '!F334</f>
        <v>Chưa bao gồm keo sinh học, đầu dao cắt gan siêu âm, dao cắt hàn mạch, hàn mô.</v>
      </c>
    </row>
    <row r="1471" spans="1:6" ht="17.25" customHeight="1" x14ac:dyDescent="0.25">
      <c r="A1471" s="410">
        <f t="shared" ref="A1471:A1534" si="32">A1470+1</f>
        <v>323</v>
      </c>
      <c r="B1471" s="348" t="s">
        <v>3342</v>
      </c>
      <c r="C1471" s="419">
        <f>'NGOAI '!C335</f>
        <v>8477000</v>
      </c>
      <c r="D1471" s="419">
        <f>'NGOAI '!D335</f>
        <v>8477000</v>
      </c>
      <c r="E1471" s="419">
        <f>'NGOAI '!E335</f>
        <v>0</v>
      </c>
      <c r="F1471" s="1163"/>
    </row>
    <row r="1472" spans="1:6" ht="17.25" customHeight="1" x14ac:dyDescent="0.25">
      <c r="A1472" s="410">
        <f t="shared" si="32"/>
        <v>324</v>
      </c>
      <c r="B1472" s="348" t="s">
        <v>3344</v>
      </c>
      <c r="C1472" s="419">
        <f>'NGOAI '!C336</f>
        <v>8477000</v>
      </c>
      <c r="D1472" s="419">
        <f>'NGOAI '!D336</f>
        <v>8477000</v>
      </c>
      <c r="E1472" s="419">
        <f>'NGOAI '!E336</f>
        <v>0</v>
      </c>
      <c r="F1472" s="1163"/>
    </row>
    <row r="1473" spans="1:6" ht="17.25" customHeight="1" x14ac:dyDescent="0.25">
      <c r="A1473" s="410">
        <f t="shared" si="32"/>
        <v>325</v>
      </c>
      <c r="B1473" s="348" t="s">
        <v>3346</v>
      </c>
      <c r="C1473" s="419">
        <f>'NGOAI '!C337</f>
        <v>8477000</v>
      </c>
      <c r="D1473" s="419">
        <f>'NGOAI '!D337</f>
        <v>8477000</v>
      </c>
      <c r="E1473" s="419">
        <f>'NGOAI '!E337</f>
        <v>0</v>
      </c>
      <c r="F1473" s="1163"/>
    </row>
    <row r="1474" spans="1:6" ht="17.25" customHeight="1" x14ac:dyDescent="0.25">
      <c r="A1474" s="410">
        <f t="shared" si="32"/>
        <v>326</v>
      </c>
      <c r="B1474" s="348" t="s">
        <v>3348</v>
      </c>
      <c r="C1474" s="419">
        <f>'NGOAI '!C338</f>
        <v>8477000</v>
      </c>
      <c r="D1474" s="419">
        <f>'NGOAI '!D338</f>
        <v>8477000</v>
      </c>
      <c r="E1474" s="419">
        <f>'NGOAI '!E338</f>
        <v>0</v>
      </c>
      <c r="F1474" s="1163"/>
    </row>
    <row r="1475" spans="1:6" ht="17.25" customHeight="1" x14ac:dyDescent="0.25">
      <c r="A1475" s="410">
        <f t="shared" si="32"/>
        <v>327</v>
      </c>
      <c r="B1475" s="348" t="s">
        <v>3350</v>
      </c>
      <c r="C1475" s="419">
        <f>'NGOAI '!C339</f>
        <v>8477000</v>
      </c>
      <c r="D1475" s="419">
        <f>'NGOAI '!D339</f>
        <v>8477000</v>
      </c>
      <c r="E1475" s="419">
        <f>'NGOAI '!E339</f>
        <v>0</v>
      </c>
      <c r="F1475" s="1163"/>
    </row>
    <row r="1476" spans="1:6" ht="17.25" customHeight="1" x14ac:dyDescent="0.25">
      <c r="A1476" s="410">
        <f t="shared" si="32"/>
        <v>328</v>
      </c>
      <c r="B1476" s="348" t="s">
        <v>3352</v>
      </c>
      <c r="C1476" s="419">
        <f>'NGOAI '!C340</f>
        <v>3063000</v>
      </c>
      <c r="D1476" s="419">
        <f>'NGOAI '!D340</f>
        <v>3063000</v>
      </c>
      <c r="E1476" s="419">
        <f>'NGOAI '!E340</f>
        <v>0</v>
      </c>
      <c r="F1476" s="1163"/>
    </row>
    <row r="1477" spans="1:6" ht="17.25" customHeight="1" x14ac:dyDescent="0.25">
      <c r="A1477" s="410">
        <f t="shared" si="32"/>
        <v>329</v>
      </c>
      <c r="B1477" s="348" t="s">
        <v>3354</v>
      </c>
      <c r="C1477" s="419">
        <f>'NGOAI '!C341</f>
        <v>8477000</v>
      </c>
      <c r="D1477" s="419">
        <f>'NGOAI '!D341</f>
        <v>8477000</v>
      </c>
      <c r="E1477" s="419">
        <f>'NGOAI '!E341</f>
        <v>0</v>
      </c>
      <c r="F1477" s="1163"/>
    </row>
    <row r="1478" spans="1:6" ht="17.25" customHeight="1" x14ac:dyDescent="0.25">
      <c r="A1478" s="410">
        <f t="shared" si="32"/>
        <v>330</v>
      </c>
      <c r="B1478" s="348" t="s">
        <v>3356</v>
      </c>
      <c r="C1478" s="419">
        <f>'NGOAI '!C342</f>
        <v>8477000</v>
      </c>
      <c r="D1478" s="419">
        <f>'NGOAI '!D342</f>
        <v>8477000</v>
      </c>
      <c r="E1478" s="419">
        <f>'NGOAI '!E342</f>
        <v>0</v>
      </c>
      <c r="F1478" s="1163"/>
    </row>
    <row r="1479" spans="1:6" x14ac:dyDescent="0.25">
      <c r="A1479" s="410">
        <f t="shared" si="32"/>
        <v>331</v>
      </c>
      <c r="B1479" s="348" t="s">
        <v>2888</v>
      </c>
      <c r="C1479" s="419">
        <f>'NGOAI '!C343</f>
        <v>2945000</v>
      </c>
      <c r="D1479" s="419">
        <f>'NGOAI '!D343</f>
        <v>2945000</v>
      </c>
      <c r="E1479" s="419">
        <f>'NGOAI '!E343</f>
        <v>0</v>
      </c>
      <c r="F1479" s="419">
        <f>'NGOAI '!F343</f>
        <v>0</v>
      </c>
    </row>
    <row r="1480" spans="1:6" x14ac:dyDescent="0.25">
      <c r="A1480" s="410">
        <f t="shared" si="32"/>
        <v>332</v>
      </c>
      <c r="B1480" s="348" t="s">
        <v>4852</v>
      </c>
      <c r="C1480" s="419">
        <f>'NGOAI '!C344</f>
        <v>2236000</v>
      </c>
      <c r="D1480" s="419">
        <f>'NGOAI '!D344</f>
        <v>0</v>
      </c>
      <c r="E1480" s="419">
        <f>'NGOAI '!E344</f>
        <v>0</v>
      </c>
      <c r="F1480" s="419">
        <f>'NGOAI '!F344</f>
        <v>0</v>
      </c>
    </row>
    <row r="1481" spans="1:6" x14ac:dyDescent="0.25">
      <c r="A1481" s="410">
        <f t="shared" si="32"/>
        <v>333</v>
      </c>
      <c r="B1481" s="348" t="s">
        <v>3358</v>
      </c>
      <c r="C1481" s="419">
        <f>'NGOAI '!C345</f>
        <v>2945000</v>
      </c>
      <c r="D1481" s="419">
        <f>'NGOAI '!D345</f>
        <v>2945000</v>
      </c>
      <c r="E1481" s="419">
        <f>'NGOAI '!E345</f>
        <v>0</v>
      </c>
      <c r="F1481" s="419">
        <f>'NGOAI '!F345</f>
        <v>0</v>
      </c>
    </row>
    <row r="1482" spans="1:6" x14ac:dyDescent="0.25">
      <c r="A1482" s="410">
        <f t="shared" si="32"/>
        <v>334</v>
      </c>
      <c r="B1482" s="348" t="s">
        <v>4854</v>
      </c>
      <c r="C1482" s="419">
        <f>'NGOAI '!C346</f>
        <v>2236000</v>
      </c>
      <c r="D1482" s="419">
        <f>'NGOAI '!D346</f>
        <v>0</v>
      </c>
      <c r="E1482" s="419">
        <f>'NGOAI '!E346</f>
        <v>0</v>
      </c>
      <c r="F1482" s="419">
        <f>'NGOAI '!F346</f>
        <v>0</v>
      </c>
    </row>
    <row r="1483" spans="1:6" ht="16.5" customHeight="1" x14ac:dyDescent="0.25">
      <c r="A1483" s="410">
        <f t="shared" si="32"/>
        <v>335</v>
      </c>
      <c r="B1483" s="348" t="s">
        <v>3360</v>
      </c>
      <c r="C1483" s="419">
        <f>'NGOAI '!C347</f>
        <v>5487000</v>
      </c>
      <c r="D1483" s="419">
        <f>'NGOAI '!D347</f>
        <v>5487000</v>
      </c>
      <c r="E1483" s="419">
        <f>'NGOAI '!E347</f>
        <v>0</v>
      </c>
      <c r="F1483" s="1154" t="str">
        <f>'NGOAI '!F347</f>
        <v>Chưa bao gồm vật liệu cầm máu.</v>
      </c>
    </row>
    <row r="1484" spans="1:6" x14ac:dyDescent="0.25">
      <c r="A1484" s="410">
        <f t="shared" si="32"/>
        <v>336</v>
      </c>
      <c r="B1484" s="348" t="s">
        <v>3364</v>
      </c>
      <c r="C1484" s="419">
        <f>'NGOAI '!C348</f>
        <v>5487000</v>
      </c>
      <c r="D1484" s="419">
        <f>'NGOAI '!D348</f>
        <v>5487000</v>
      </c>
      <c r="E1484" s="419">
        <f>'NGOAI '!E348</f>
        <v>0</v>
      </c>
      <c r="F1484" s="1163"/>
    </row>
    <row r="1485" spans="1:6" s="415" customFormat="1" x14ac:dyDescent="0.25">
      <c r="A1485" s="410">
        <f t="shared" si="32"/>
        <v>337</v>
      </c>
      <c r="B1485" s="348" t="s">
        <v>3366</v>
      </c>
      <c r="C1485" s="419">
        <f>'NGOAI '!C349</f>
        <v>5487000</v>
      </c>
      <c r="D1485" s="419">
        <f>'NGOAI '!D349</f>
        <v>5487000</v>
      </c>
      <c r="E1485" s="419">
        <f>'NGOAI '!E349</f>
        <v>0</v>
      </c>
      <c r="F1485" s="1163"/>
    </row>
    <row r="1486" spans="1:6" ht="18" customHeight="1" x14ac:dyDescent="0.25">
      <c r="A1486" s="410">
        <f t="shared" si="32"/>
        <v>338</v>
      </c>
      <c r="B1486" s="348" t="s">
        <v>3368</v>
      </c>
      <c r="C1486" s="419">
        <f>'NGOAI '!C350</f>
        <v>2265000</v>
      </c>
      <c r="D1486" s="419">
        <f>'NGOAI '!D350</f>
        <v>2265000</v>
      </c>
      <c r="E1486" s="419">
        <f>'NGOAI '!E350</f>
        <v>0</v>
      </c>
      <c r="F1486" s="419">
        <f>'NGOAI '!F350</f>
        <v>0</v>
      </c>
    </row>
    <row r="1487" spans="1:6" ht="18" customHeight="1" x14ac:dyDescent="0.25">
      <c r="A1487" s="410">
        <f t="shared" si="32"/>
        <v>339</v>
      </c>
      <c r="B1487" s="348" t="s">
        <v>3370</v>
      </c>
      <c r="C1487" s="419">
        <f>'NGOAI '!C351</f>
        <v>2265000</v>
      </c>
      <c r="D1487" s="419">
        <f>'NGOAI '!D351</f>
        <v>2265000</v>
      </c>
      <c r="E1487" s="419">
        <f>'NGOAI '!E351</f>
        <v>0</v>
      </c>
      <c r="F1487" s="419">
        <f>'NGOAI '!F351</f>
        <v>0</v>
      </c>
    </row>
    <row r="1488" spans="1:6" ht="18" customHeight="1" x14ac:dyDescent="0.25">
      <c r="A1488" s="410">
        <f t="shared" si="32"/>
        <v>340</v>
      </c>
      <c r="B1488" s="348" t="s">
        <v>3372</v>
      </c>
      <c r="C1488" s="419">
        <f>'NGOAI '!C352</f>
        <v>4694000</v>
      </c>
      <c r="D1488" s="419">
        <f>'NGOAI '!D352</f>
        <v>4694000</v>
      </c>
      <c r="E1488" s="419">
        <f>'NGOAI '!E352</f>
        <v>0</v>
      </c>
      <c r="F1488" s="419">
        <f>'NGOAI '!F352</f>
        <v>0</v>
      </c>
    </row>
    <row r="1489" spans="1:6" x14ac:dyDescent="0.25">
      <c r="A1489" s="410">
        <f t="shared" si="32"/>
        <v>341</v>
      </c>
      <c r="B1489" s="348" t="s">
        <v>3376</v>
      </c>
      <c r="C1489" s="419">
        <f>'NGOAI '!C353</f>
        <v>3216000</v>
      </c>
      <c r="D1489" s="419">
        <f>'NGOAI '!D353</f>
        <v>3216000</v>
      </c>
      <c r="E1489" s="419">
        <f>'NGOAI '!E353</f>
        <v>0</v>
      </c>
      <c r="F1489" s="419">
        <f>'NGOAI '!F353</f>
        <v>0</v>
      </c>
    </row>
    <row r="1490" spans="1:6" ht="33.75" customHeight="1" x14ac:dyDescent="0.25">
      <c r="A1490" s="410">
        <f t="shared" si="32"/>
        <v>342</v>
      </c>
      <c r="B1490" s="348" t="s">
        <v>3380</v>
      </c>
      <c r="C1490" s="419">
        <f>'NGOAI '!C354</f>
        <v>4671000</v>
      </c>
      <c r="D1490" s="419">
        <f>'NGOAI '!D354</f>
        <v>4671000</v>
      </c>
      <c r="E1490" s="419">
        <f>'NGOAI '!E354</f>
        <v>0</v>
      </c>
      <c r="F1490" s="954" t="str">
        <f>'NGOAI '!F354</f>
        <v>Chưa bao gồm đầu tán sỏi và điện cực tán sỏi.</v>
      </c>
    </row>
    <row r="1491" spans="1:6" ht="18" customHeight="1" x14ac:dyDescent="0.25">
      <c r="A1491" s="410">
        <f t="shared" si="32"/>
        <v>343</v>
      </c>
      <c r="B1491" s="348" t="s">
        <v>3384</v>
      </c>
      <c r="C1491" s="419">
        <f>'NGOAI '!C355</f>
        <v>2122000</v>
      </c>
      <c r="D1491" s="419">
        <f>'NGOAI '!D355</f>
        <v>2122000</v>
      </c>
      <c r="E1491" s="419">
        <f>'NGOAI '!E355</f>
        <v>0</v>
      </c>
      <c r="F1491" s="419">
        <f>'NGOAI '!F355</f>
        <v>0</v>
      </c>
    </row>
    <row r="1492" spans="1:6" ht="18" customHeight="1" x14ac:dyDescent="0.25">
      <c r="A1492" s="410">
        <f t="shared" si="32"/>
        <v>344</v>
      </c>
      <c r="B1492" s="348" t="s">
        <v>3386</v>
      </c>
      <c r="C1492" s="419">
        <f>'NGOAI '!C356</f>
        <v>4571000</v>
      </c>
      <c r="D1492" s="419">
        <f>'NGOAI '!D356</f>
        <v>4571000</v>
      </c>
      <c r="E1492" s="419">
        <f>'NGOAI '!E356</f>
        <v>0</v>
      </c>
      <c r="F1492" s="419">
        <f>'NGOAI '!F356</f>
        <v>0</v>
      </c>
    </row>
    <row r="1493" spans="1:6" ht="18" customHeight="1" x14ac:dyDescent="0.25">
      <c r="A1493" s="410">
        <f t="shared" si="32"/>
        <v>345</v>
      </c>
      <c r="B1493" s="348" t="s">
        <v>3390</v>
      </c>
      <c r="C1493" s="419">
        <f>'NGOAI '!C357</f>
        <v>4571000</v>
      </c>
      <c r="D1493" s="419">
        <f>'NGOAI '!D357</f>
        <v>4571000</v>
      </c>
      <c r="E1493" s="419">
        <f>'NGOAI '!E357</f>
        <v>0</v>
      </c>
      <c r="F1493" s="419">
        <f>'NGOAI '!F357</f>
        <v>0</v>
      </c>
    </row>
    <row r="1494" spans="1:6" x14ac:dyDescent="0.25">
      <c r="A1494" s="410">
        <f t="shared" si="32"/>
        <v>346</v>
      </c>
      <c r="B1494" s="348" t="s">
        <v>3393</v>
      </c>
      <c r="C1494" s="419">
        <f>'NGOAI '!C358</f>
        <v>3216000</v>
      </c>
      <c r="D1494" s="419">
        <f>'NGOAI '!D358</f>
        <v>3216000</v>
      </c>
      <c r="E1494" s="419">
        <f>'NGOAI '!E358</f>
        <v>0</v>
      </c>
      <c r="F1494" s="419">
        <f>'NGOAI '!F358</f>
        <v>0</v>
      </c>
    </row>
    <row r="1495" spans="1:6" ht="33.75" customHeight="1" x14ac:dyDescent="0.25">
      <c r="A1495" s="410">
        <f t="shared" si="32"/>
        <v>347</v>
      </c>
      <c r="B1495" s="348" t="s">
        <v>3396</v>
      </c>
      <c r="C1495" s="419">
        <f>'NGOAI '!C359</f>
        <v>3986000</v>
      </c>
      <c r="D1495" s="419">
        <f>'NGOAI '!D359</f>
        <v>3986000</v>
      </c>
      <c r="E1495" s="419">
        <f>'NGOAI '!E359</f>
        <v>0</v>
      </c>
      <c r="F1495" s="1154" t="str">
        <f>'NGOAI '!F359</f>
        <v>Chưa bao gồm đầu tán sỏi và điện cực tán sỏi.</v>
      </c>
    </row>
    <row r="1496" spans="1:6" x14ac:dyDescent="0.25">
      <c r="A1496" s="410">
        <f t="shared" si="32"/>
        <v>348</v>
      </c>
      <c r="B1496" s="348" t="s">
        <v>3401</v>
      </c>
      <c r="C1496" s="419">
        <f>'NGOAI '!C360</f>
        <v>2265000</v>
      </c>
      <c r="D1496" s="419">
        <f>'NGOAI '!D360</f>
        <v>2265000</v>
      </c>
      <c r="E1496" s="419">
        <f>'NGOAI '!E360</f>
        <v>0</v>
      </c>
      <c r="F1496" s="1163"/>
    </row>
    <row r="1497" spans="1:6" x14ac:dyDescent="0.25">
      <c r="A1497" s="410">
        <f t="shared" si="32"/>
        <v>349</v>
      </c>
      <c r="B1497" s="348" t="s">
        <v>3403</v>
      </c>
      <c r="C1497" s="419">
        <f>'NGOAI '!C361</f>
        <v>3216000</v>
      </c>
      <c r="D1497" s="419">
        <f>'NGOAI '!D361</f>
        <v>3216000</v>
      </c>
      <c r="E1497" s="419">
        <f>'NGOAI '!E361</f>
        <v>0</v>
      </c>
      <c r="F1497" s="1163"/>
    </row>
    <row r="1498" spans="1:6" x14ac:dyDescent="0.25">
      <c r="A1498" s="410">
        <f t="shared" si="32"/>
        <v>350</v>
      </c>
      <c r="B1498" s="348" t="s">
        <v>3405</v>
      </c>
      <c r="C1498" s="419">
        <f>'NGOAI '!C362</f>
        <v>3486000</v>
      </c>
      <c r="D1498" s="419">
        <f>'NGOAI '!D362</f>
        <v>3486000</v>
      </c>
      <c r="E1498" s="419">
        <f>'NGOAI '!E362</f>
        <v>0</v>
      </c>
      <c r="F1498" s="1155"/>
    </row>
    <row r="1499" spans="1:6" ht="16.5" customHeight="1" x14ac:dyDescent="0.25">
      <c r="A1499" s="410">
        <f t="shared" si="32"/>
        <v>351</v>
      </c>
      <c r="B1499" s="348" t="s">
        <v>3409</v>
      </c>
      <c r="C1499" s="419">
        <f>'NGOAI '!C363</f>
        <v>4656000</v>
      </c>
      <c r="D1499" s="419">
        <f>'NGOAI '!D363</f>
        <v>4656000</v>
      </c>
      <c r="E1499" s="419">
        <f>'NGOAI '!E363</f>
        <v>0</v>
      </c>
      <c r="F1499" s="1154" t="str">
        <f>'NGOAI '!F363</f>
        <v>Chưa bao gồm máy cắt nối tự động và ghim khâu máy cắt nối, khóa kẹp mạch máu, dao siêu âm hoặc dao hàn mô hoặc dao hàn mạch.</v>
      </c>
    </row>
    <row r="1500" spans="1:6" x14ac:dyDescent="0.25">
      <c r="A1500" s="410">
        <f t="shared" si="32"/>
        <v>352</v>
      </c>
      <c r="B1500" s="348" t="s">
        <v>3413</v>
      </c>
      <c r="C1500" s="419">
        <f>'NGOAI '!C364</f>
        <v>4656000</v>
      </c>
      <c r="D1500" s="419">
        <f>'NGOAI '!D364</f>
        <v>4656000</v>
      </c>
      <c r="E1500" s="419">
        <f>'NGOAI '!E364</f>
        <v>0</v>
      </c>
      <c r="F1500" s="1163"/>
    </row>
    <row r="1501" spans="1:6" x14ac:dyDescent="0.25">
      <c r="A1501" s="410">
        <f t="shared" si="32"/>
        <v>353</v>
      </c>
      <c r="B1501" s="348" t="s">
        <v>3415</v>
      </c>
      <c r="C1501" s="419">
        <f>'NGOAI '!C365</f>
        <v>4656000</v>
      </c>
      <c r="D1501" s="419">
        <f>'NGOAI '!D365</f>
        <v>4656000</v>
      </c>
      <c r="E1501" s="419">
        <f>'NGOAI '!E365</f>
        <v>0</v>
      </c>
      <c r="F1501" s="1163"/>
    </row>
    <row r="1502" spans="1:6" ht="18" customHeight="1" x14ac:dyDescent="0.25">
      <c r="A1502" s="410">
        <f t="shared" si="32"/>
        <v>354</v>
      </c>
      <c r="B1502" s="348" t="s">
        <v>3417</v>
      </c>
      <c r="C1502" s="419">
        <f>'NGOAI '!C366</f>
        <v>2756000</v>
      </c>
      <c r="D1502" s="419">
        <f>'NGOAI '!D366</f>
        <v>2756000</v>
      </c>
      <c r="E1502" s="419">
        <f>'NGOAI '!E366</f>
        <v>0</v>
      </c>
      <c r="F1502" s="1154" t="str">
        <f>'NGOAI '!F366</f>
        <v>Chưa bao gồm kẹp khóa mạch máu, miếng cầm máu, máy cắt nối tự động và ghim khâu máy cắt nối.</v>
      </c>
    </row>
    <row r="1503" spans="1:6" x14ac:dyDescent="0.25">
      <c r="A1503" s="410">
        <f t="shared" si="32"/>
        <v>355</v>
      </c>
      <c r="B1503" s="348" t="s">
        <v>4862</v>
      </c>
      <c r="C1503" s="419">
        <f>'NGOAI '!C367</f>
        <v>2206000</v>
      </c>
      <c r="D1503" s="419">
        <f>'NGOAI '!D367</f>
        <v>0</v>
      </c>
      <c r="E1503" s="419">
        <f>'NGOAI '!E367</f>
        <v>0</v>
      </c>
      <c r="F1503" s="1163"/>
    </row>
    <row r="1504" spans="1:6" x14ac:dyDescent="0.25">
      <c r="A1504" s="410">
        <f t="shared" si="32"/>
        <v>356</v>
      </c>
      <c r="B1504" s="348" t="s">
        <v>3419</v>
      </c>
      <c r="C1504" s="419">
        <f>'NGOAI '!C368</f>
        <v>2756000</v>
      </c>
      <c r="D1504" s="419">
        <f>'NGOAI '!D368</f>
        <v>2756000</v>
      </c>
      <c r="E1504" s="419">
        <f>'NGOAI '!E368</f>
        <v>0</v>
      </c>
      <c r="F1504" s="1163"/>
    </row>
    <row r="1505" spans="1:6" x14ac:dyDescent="0.25">
      <c r="A1505" s="410">
        <f t="shared" si="32"/>
        <v>357</v>
      </c>
      <c r="B1505" s="348" t="s">
        <v>4857</v>
      </c>
      <c r="C1505" s="419">
        <f>'NGOAI '!C369</f>
        <v>2206000</v>
      </c>
      <c r="D1505" s="419">
        <f>'NGOAI '!D369</f>
        <v>0</v>
      </c>
      <c r="E1505" s="419">
        <f>'NGOAI '!E369</f>
        <v>0</v>
      </c>
      <c r="F1505" s="1163"/>
    </row>
    <row r="1506" spans="1:6" x14ac:dyDescent="0.25">
      <c r="A1506" s="410">
        <f t="shared" si="32"/>
        <v>358</v>
      </c>
      <c r="B1506" s="348" t="s">
        <v>3421</v>
      </c>
      <c r="C1506" s="419">
        <f>'NGOAI '!C370</f>
        <v>2756000</v>
      </c>
      <c r="D1506" s="419">
        <f>'NGOAI '!D370</f>
        <v>2756000</v>
      </c>
      <c r="E1506" s="419">
        <f>'NGOAI '!E370</f>
        <v>0</v>
      </c>
      <c r="F1506" s="1163"/>
    </row>
    <row r="1507" spans="1:6" x14ac:dyDescent="0.25">
      <c r="A1507" s="410">
        <f t="shared" si="32"/>
        <v>359</v>
      </c>
      <c r="B1507" s="348" t="s">
        <v>4859</v>
      </c>
      <c r="C1507" s="419">
        <f>'NGOAI '!C371</f>
        <v>2206000</v>
      </c>
      <c r="D1507" s="419">
        <f>'NGOAI '!D371</f>
        <v>0</v>
      </c>
      <c r="E1507" s="419">
        <f>'NGOAI '!E371</f>
        <v>0</v>
      </c>
      <c r="F1507" s="1155"/>
    </row>
    <row r="1508" spans="1:6" ht="18" customHeight="1" x14ac:dyDescent="0.25">
      <c r="A1508" s="410">
        <f t="shared" si="32"/>
        <v>360</v>
      </c>
      <c r="B1508" s="348" t="s">
        <v>3423</v>
      </c>
      <c r="C1508" s="419">
        <f>'NGOAI '!C372</f>
        <v>4571000</v>
      </c>
      <c r="D1508" s="419">
        <f>'NGOAI '!D372</f>
        <v>4571000</v>
      </c>
      <c r="E1508" s="419">
        <f>'NGOAI '!E372</f>
        <v>0</v>
      </c>
      <c r="F1508" s="419">
        <f>'NGOAI '!F372</f>
        <v>0</v>
      </c>
    </row>
    <row r="1509" spans="1:6" ht="72" customHeight="1" x14ac:dyDescent="0.25">
      <c r="A1509" s="410">
        <f t="shared" si="32"/>
        <v>361</v>
      </c>
      <c r="B1509" s="348" t="s">
        <v>3425</v>
      </c>
      <c r="C1509" s="419">
        <f>'NGOAI '!C373</f>
        <v>4656000</v>
      </c>
      <c r="D1509" s="419">
        <f>'NGOAI '!D373</f>
        <v>4656000</v>
      </c>
      <c r="E1509" s="419">
        <f>'NGOAI '!E373</f>
        <v>0</v>
      </c>
      <c r="F1509" s="954" t="str">
        <f>'NGOAI '!F373</f>
        <v>Chưa bao gồm máy cắt nối tự động và ghim khâu máy cắt nối, khóa kẹp mạch máu, dao siêu âm hoặc dao hàn mô hoặc dao hàn mạch.</v>
      </c>
    </row>
    <row r="1510" spans="1:6" x14ac:dyDescent="0.25">
      <c r="A1510" s="410">
        <f t="shared" si="32"/>
        <v>362</v>
      </c>
      <c r="B1510" s="348" t="s">
        <v>3427</v>
      </c>
      <c r="C1510" s="419">
        <f>'NGOAI '!C374</f>
        <v>4644000</v>
      </c>
      <c r="D1510" s="419">
        <f>'NGOAI '!D374</f>
        <v>4644000</v>
      </c>
      <c r="E1510" s="419">
        <f>'NGOAI '!E374</f>
        <v>0</v>
      </c>
      <c r="F1510" s="419">
        <f>'NGOAI '!F374</f>
        <v>0</v>
      </c>
    </row>
    <row r="1511" spans="1:6" x14ac:dyDescent="0.25">
      <c r="A1511" s="410">
        <f t="shared" si="32"/>
        <v>363</v>
      </c>
      <c r="B1511" s="348" t="s">
        <v>3431</v>
      </c>
      <c r="C1511" s="419">
        <f>'NGOAI '!C375</f>
        <v>4644000</v>
      </c>
      <c r="D1511" s="419">
        <f>'NGOAI '!D375</f>
        <v>4644000</v>
      </c>
      <c r="E1511" s="419">
        <f>'NGOAI '!E375</f>
        <v>0</v>
      </c>
      <c r="F1511" s="419">
        <f>'NGOAI '!F375</f>
        <v>0</v>
      </c>
    </row>
    <row r="1512" spans="1:6" x14ac:dyDescent="0.25">
      <c r="A1512" s="410">
        <f t="shared" si="32"/>
        <v>364</v>
      </c>
      <c r="B1512" s="348" t="s">
        <v>3433</v>
      </c>
      <c r="C1512" s="419">
        <f>'NGOAI '!C376</f>
        <v>4644000</v>
      </c>
      <c r="D1512" s="419">
        <f>'NGOAI '!D376</f>
        <v>4644000</v>
      </c>
      <c r="E1512" s="419">
        <f>'NGOAI '!E376</f>
        <v>0</v>
      </c>
      <c r="F1512" s="419">
        <f>'NGOAI '!F376</f>
        <v>0</v>
      </c>
    </row>
    <row r="1513" spans="1:6" x14ac:dyDescent="0.25">
      <c r="A1513" s="410">
        <f t="shared" si="32"/>
        <v>365</v>
      </c>
      <c r="B1513" s="348" t="s">
        <v>3435</v>
      </c>
      <c r="C1513" s="419">
        <f>'NGOAI '!C377</f>
        <v>3063000</v>
      </c>
      <c r="D1513" s="419">
        <f>'NGOAI '!D377</f>
        <v>3063000</v>
      </c>
      <c r="E1513" s="419">
        <f>'NGOAI '!E377</f>
        <v>0</v>
      </c>
      <c r="F1513" s="419">
        <f>'NGOAI '!F377</f>
        <v>0</v>
      </c>
    </row>
    <row r="1514" spans="1:6" ht="33.75" x14ac:dyDescent="0.25">
      <c r="A1514" s="410">
        <f t="shared" si="32"/>
        <v>366</v>
      </c>
      <c r="B1514" s="464" t="s">
        <v>3437</v>
      </c>
      <c r="C1514" s="419">
        <f>'NGOAI '!C378</f>
        <v>209000</v>
      </c>
      <c r="D1514" s="419">
        <f>'NGOAI '!D378</f>
        <v>209000</v>
      </c>
      <c r="E1514" s="419">
        <f>'NGOAI '!E378</f>
        <v>240000</v>
      </c>
      <c r="F1514" s="658" t="str">
        <f>'NGOAI '!F378</f>
        <v>Chưa bao gồm hóa chất.</v>
      </c>
    </row>
    <row r="1515" spans="1:6" x14ac:dyDescent="0.25">
      <c r="A1515" s="410">
        <f t="shared" si="32"/>
        <v>367</v>
      </c>
      <c r="B1515" s="348" t="s">
        <v>3438</v>
      </c>
      <c r="C1515" s="419">
        <f>'NGOAI '!C379</f>
        <v>0</v>
      </c>
      <c r="D1515" s="419">
        <f>'NGOAI '!D379</f>
        <v>545000</v>
      </c>
      <c r="E1515" s="419">
        <f>'NGOAI '!E379</f>
        <v>0</v>
      </c>
      <c r="F1515" s="419">
        <f>'NGOAI '!F379</f>
        <v>0</v>
      </c>
    </row>
    <row r="1516" spans="1:6" x14ac:dyDescent="0.25">
      <c r="A1516" s="410">
        <f t="shared" si="32"/>
        <v>368</v>
      </c>
      <c r="B1516" s="348" t="s">
        <v>3440</v>
      </c>
      <c r="C1516" s="419">
        <f>'NGOAI '!C380</f>
        <v>4322000</v>
      </c>
      <c r="D1516" s="419">
        <f>'NGOAI '!D380</f>
        <v>4322000</v>
      </c>
      <c r="E1516" s="419">
        <f>'NGOAI '!E380</f>
        <v>0</v>
      </c>
      <c r="F1516" s="419">
        <f>'NGOAI '!F380</f>
        <v>0</v>
      </c>
    </row>
    <row r="1517" spans="1:6" x14ac:dyDescent="0.25">
      <c r="A1517" s="410">
        <f t="shared" si="32"/>
        <v>369</v>
      </c>
      <c r="B1517" s="348" t="s">
        <v>4778</v>
      </c>
      <c r="C1517" s="419">
        <f>'NGOAI '!C381</f>
        <v>3378000</v>
      </c>
      <c r="D1517" s="419">
        <f>'NGOAI '!D381</f>
        <v>0</v>
      </c>
      <c r="E1517" s="419">
        <f>'NGOAI '!E381</f>
        <v>0</v>
      </c>
      <c r="F1517" s="419">
        <f>'NGOAI '!F381</f>
        <v>0</v>
      </c>
    </row>
    <row r="1518" spans="1:6" x14ac:dyDescent="0.25">
      <c r="A1518" s="410">
        <f t="shared" si="32"/>
        <v>370</v>
      </c>
      <c r="B1518" s="348" t="s">
        <v>3444</v>
      </c>
      <c r="C1518" s="419">
        <f>'NGOAI '!C382</f>
        <v>4270000</v>
      </c>
      <c r="D1518" s="419">
        <f>'NGOAI '!D382</f>
        <v>4270000</v>
      </c>
      <c r="E1518" s="419">
        <f>'NGOAI '!E382</f>
        <v>0</v>
      </c>
      <c r="F1518" s="419">
        <f>'NGOAI '!F382</f>
        <v>0</v>
      </c>
    </row>
    <row r="1519" spans="1:6" x14ac:dyDescent="0.25">
      <c r="A1519" s="410">
        <f t="shared" si="32"/>
        <v>371</v>
      </c>
      <c r="B1519" s="348" t="s">
        <v>4782</v>
      </c>
      <c r="C1519" s="419">
        <f>'NGOAI '!C383</f>
        <v>3248000</v>
      </c>
      <c r="D1519" s="419">
        <f>'NGOAI '!D383</f>
        <v>0</v>
      </c>
      <c r="E1519" s="419">
        <f>'NGOAI '!E383</f>
        <v>0</v>
      </c>
      <c r="F1519" s="419">
        <f>'NGOAI '!F383</f>
        <v>0</v>
      </c>
    </row>
    <row r="1520" spans="1:6" x14ac:dyDescent="0.25">
      <c r="A1520" s="410">
        <f t="shared" si="32"/>
        <v>372</v>
      </c>
      <c r="B1520" s="348" t="s">
        <v>3448</v>
      </c>
      <c r="C1520" s="419">
        <f>'NGOAI '!C384</f>
        <v>5691000</v>
      </c>
      <c r="D1520" s="419">
        <f>'NGOAI '!D384</f>
        <v>5691000</v>
      </c>
      <c r="E1520" s="419">
        <f>'NGOAI '!E384</f>
        <v>0</v>
      </c>
      <c r="F1520" s="419">
        <f>'NGOAI '!F384</f>
        <v>0</v>
      </c>
    </row>
    <row r="1521" spans="1:6" x14ac:dyDescent="0.25">
      <c r="A1521" s="410">
        <f t="shared" si="32"/>
        <v>373</v>
      </c>
      <c r="B1521" s="348" t="s">
        <v>4781</v>
      </c>
      <c r="C1521" s="419">
        <f>'NGOAI '!C385</f>
        <v>3871741</v>
      </c>
      <c r="D1521" s="419">
        <f>'NGOAI '!D385</f>
        <v>0</v>
      </c>
      <c r="E1521" s="419">
        <f>'NGOAI '!E385</f>
        <v>0</v>
      </c>
      <c r="F1521" s="419">
        <f>'NGOAI '!F385</f>
        <v>0</v>
      </c>
    </row>
    <row r="1522" spans="1:6" x14ac:dyDescent="0.25">
      <c r="A1522" s="410">
        <f t="shared" si="32"/>
        <v>374</v>
      </c>
      <c r="B1522" s="348" t="s">
        <v>3452</v>
      </c>
      <c r="C1522" s="419">
        <f>'NGOAI '!C386</f>
        <v>1021000</v>
      </c>
      <c r="D1522" s="419">
        <f>'NGOAI '!D386</f>
        <v>1021000</v>
      </c>
      <c r="E1522" s="419">
        <f>'NGOAI '!E386</f>
        <v>0</v>
      </c>
      <c r="F1522" s="419">
        <f>'NGOAI '!F386</f>
        <v>0</v>
      </c>
    </row>
    <row r="1523" spans="1:6" ht="33.75" x14ac:dyDescent="0.25">
      <c r="A1523" s="410">
        <f t="shared" si="32"/>
        <v>375</v>
      </c>
      <c r="B1523" s="348" t="s">
        <v>3456</v>
      </c>
      <c r="C1523" s="419">
        <f>'NGOAI '!C387</f>
        <v>1813000</v>
      </c>
      <c r="D1523" s="419">
        <f>'NGOAI '!D387</f>
        <v>1813000</v>
      </c>
      <c r="E1523" s="419">
        <f>'NGOAI '!E387</f>
        <v>0</v>
      </c>
      <c r="F1523" s="658" t="str">
        <f>'NGOAI '!F387</f>
        <v>Chưa bao gồm sonde JJ.</v>
      </c>
    </row>
    <row r="1524" spans="1:6" x14ac:dyDescent="0.25">
      <c r="A1524" s="410">
        <f t="shared" si="32"/>
        <v>376</v>
      </c>
      <c r="B1524" s="348" t="s">
        <v>4785</v>
      </c>
      <c r="C1524" s="419">
        <f>'NGOAI '!C388</f>
        <v>1368000</v>
      </c>
      <c r="D1524" s="419">
        <f>'NGOAI '!D388</f>
        <v>0</v>
      </c>
      <c r="E1524" s="419">
        <f>'NGOAI '!E388</f>
        <v>0</v>
      </c>
      <c r="F1524" s="419">
        <f>'NGOAI '!F388</f>
        <v>0</v>
      </c>
    </row>
    <row r="1525" spans="1:6" x14ac:dyDescent="0.25">
      <c r="A1525" s="410">
        <f t="shared" si="32"/>
        <v>377</v>
      </c>
      <c r="B1525" s="348" t="s">
        <v>3460</v>
      </c>
      <c r="C1525" s="419">
        <f>'NGOAI '!C389</f>
        <v>1340000</v>
      </c>
      <c r="D1525" s="419">
        <f>'NGOAI '!D389</f>
        <v>1340000</v>
      </c>
      <c r="E1525" s="419">
        <f>'NGOAI '!E389</f>
        <v>0</v>
      </c>
      <c r="F1525" s="419">
        <f>'NGOAI '!F389</f>
        <v>0</v>
      </c>
    </row>
    <row r="1526" spans="1:6" x14ac:dyDescent="0.25">
      <c r="A1526" s="410">
        <f t="shared" si="32"/>
        <v>378</v>
      </c>
      <c r="B1526" s="348" t="s">
        <v>3462</v>
      </c>
      <c r="C1526" s="419">
        <f>'NGOAI '!C390</f>
        <v>5691000</v>
      </c>
      <c r="D1526" s="419">
        <f>'NGOAI '!D390</f>
        <v>5691000</v>
      </c>
      <c r="E1526" s="419">
        <f>'NGOAI '!E390</f>
        <v>0</v>
      </c>
      <c r="F1526" s="419">
        <f>'NGOAI '!F390</f>
        <v>0</v>
      </c>
    </row>
    <row r="1527" spans="1:6" x14ac:dyDescent="0.25">
      <c r="A1527" s="410">
        <f t="shared" si="32"/>
        <v>379</v>
      </c>
      <c r="B1527" s="348" t="s">
        <v>4789</v>
      </c>
      <c r="C1527" s="419">
        <f>'NGOAI '!C391</f>
        <v>3871741</v>
      </c>
      <c r="D1527" s="419">
        <f>'NGOAI '!D391</f>
        <v>0</v>
      </c>
      <c r="E1527" s="419">
        <f>'NGOAI '!E391</f>
        <v>0</v>
      </c>
      <c r="F1527" s="419">
        <f>'NGOAI '!F391</f>
        <v>0</v>
      </c>
    </row>
    <row r="1528" spans="1:6" x14ac:dyDescent="0.25">
      <c r="A1528" s="410">
        <f t="shared" si="32"/>
        <v>380</v>
      </c>
      <c r="B1528" s="348" t="s">
        <v>3464</v>
      </c>
      <c r="C1528" s="419">
        <f>'NGOAI '!C392</f>
        <v>2383000</v>
      </c>
      <c r="D1528" s="419">
        <f>'NGOAI '!D392</f>
        <v>2383000</v>
      </c>
      <c r="E1528" s="419">
        <f>'NGOAI '!E392</f>
        <v>0</v>
      </c>
      <c r="F1528" s="419">
        <f>'NGOAI '!F392</f>
        <v>0</v>
      </c>
    </row>
    <row r="1529" spans="1:6" x14ac:dyDescent="0.25">
      <c r="A1529" s="410">
        <f t="shared" si="32"/>
        <v>381</v>
      </c>
      <c r="B1529" s="348" t="s">
        <v>4794</v>
      </c>
      <c r="C1529" s="419">
        <f>'NGOAI '!C393</f>
        <v>1928000</v>
      </c>
      <c r="D1529" s="419">
        <f>'NGOAI '!D393</f>
        <v>0</v>
      </c>
      <c r="E1529" s="419">
        <f>'NGOAI '!E393</f>
        <v>0</v>
      </c>
      <c r="F1529" s="419">
        <f>'NGOAI '!F393</f>
        <v>0</v>
      </c>
    </row>
    <row r="1530" spans="1:6" x14ac:dyDescent="0.25">
      <c r="A1530" s="410">
        <f t="shared" si="32"/>
        <v>382</v>
      </c>
      <c r="B1530" s="348" t="s">
        <v>3468</v>
      </c>
      <c r="C1530" s="419">
        <f>'NGOAI '!C394</f>
        <v>2122000</v>
      </c>
      <c r="D1530" s="419">
        <f>'NGOAI '!D394</f>
        <v>2122000</v>
      </c>
      <c r="E1530" s="419">
        <f>'NGOAI '!E394</f>
        <v>0</v>
      </c>
      <c r="F1530" s="419">
        <f>'NGOAI '!F394</f>
        <v>0</v>
      </c>
    </row>
    <row r="1531" spans="1:6" x14ac:dyDescent="0.25">
      <c r="A1531" s="410">
        <f t="shared" si="32"/>
        <v>383</v>
      </c>
      <c r="B1531" s="348" t="s">
        <v>3470</v>
      </c>
      <c r="C1531" s="419">
        <f>'NGOAI '!C395</f>
        <v>1340000</v>
      </c>
      <c r="D1531" s="419">
        <f>'NGOAI '!D395</f>
        <v>1340000</v>
      </c>
      <c r="E1531" s="419">
        <f>'NGOAI '!E395</f>
        <v>0</v>
      </c>
      <c r="F1531" s="419">
        <f>'NGOAI '!F395</f>
        <v>0</v>
      </c>
    </row>
    <row r="1532" spans="1:6" x14ac:dyDescent="0.25">
      <c r="A1532" s="410">
        <f t="shared" si="32"/>
        <v>384</v>
      </c>
      <c r="B1532" s="348" t="s">
        <v>3472</v>
      </c>
      <c r="C1532" s="419">
        <f>'NGOAI '!C396</f>
        <v>1340000</v>
      </c>
      <c r="D1532" s="419">
        <f>'NGOAI '!D396</f>
        <v>1340000</v>
      </c>
      <c r="E1532" s="419">
        <f>'NGOAI '!E396</f>
        <v>0</v>
      </c>
      <c r="F1532" s="419">
        <f>'NGOAI '!F396</f>
        <v>0</v>
      </c>
    </row>
    <row r="1533" spans="1:6" x14ac:dyDescent="0.25">
      <c r="A1533" s="410">
        <f t="shared" si="32"/>
        <v>385</v>
      </c>
      <c r="B1533" s="348" t="s">
        <v>3474</v>
      </c>
      <c r="C1533" s="419">
        <f>'NGOAI '!C397</f>
        <v>2953000</v>
      </c>
      <c r="D1533" s="419">
        <f>'NGOAI '!D397</f>
        <v>2953000</v>
      </c>
      <c r="E1533" s="419">
        <f>'NGOAI '!E397</f>
        <v>0</v>
      </c>
      <c r="F1533" s="419">
        <f>'NGOAI '!F397</f>
        <v>0</v>
      </c>
    </row>
    <row r="1534" spans="1:6" x14ac:dyDescent="0.25">
      <c r="A1534" s="410">
        <f t="shared" si="32"/>
        <v>386</v>
      </c>
      <c r="B1534" s="348" t="s">
        <v>3476</v>
      </c>
      <c r="C1534" s="419">
        <f>'NGOAI '!C398</f>
        <v>1914000</v>
      </c>
      <c r="D1534" s="419">
        <f>'NGOAI '!D398</f>
        <v>1914000</v>
      </c>
      <c r="E1534" s="419">
        <f>'NGOAI '!E398</f>
        <v>0</v>
      </c>
      <c r="F1534" s="419">
        <f>'NGOAI '!F398</f>
        <v>0</v>
      </c>
    </row>
    <row r="1535" spans="1:6" x14ac:dyDescent="0.25">
      <c r="A1535" s="410">
        <f t="shared" ref="A1535:A1598" si="33">A1534+1</f>
        <v>387</v>
      </c>
      <c r="B1535" s="348" t="s">
        <v>3478</v>
      </c>
      <c r="C1535" s="419">
        <f>'NGOAI '!C399</f>
        <v>2383000</v>
      </c>
      <c r="D1535" s="419">
        <f>'NGOAI '!D399</f>
        <v>2383000</v>
      </c>
      <c r="E1535" s="419">
        <f>'NGOAI '!E399</f>
        <v>0</v>
      </c>
      <c r="F1535" s="419">
        <f>'NGOAI '!F399</f>
        <v>0</v>
      </c>
    </row>
    <row r="1536" spans="1:6" x14ac:dyDescent="0.25">
      <c r="A1536" s="410">
        <f t="shared" si="33"/>
        <v>388</v>
      </c>
      <c r="B1536" s="348" t="s">
        <v>4790</v>
      </c>
      <c r="C1536" s="419">
        <f>'NGOAI '!C400</f>
        <v>1928000</v>
      </c>
      <c r="D1536" s="419">
        <f>'NGOAI '!D400</f>
        <v>0</v>
      </c>
      <c r="E1536" s="419">
        <f>'NGOAI '!E400</f>
        <v>0</v>
      </c>
      <c r="F1536" s="419">
        <f>'NGOAI '!F400</f>
        <v>0</v>
      </c>
    </row>
    <row r="1537" spans="1:6" x14ac:dyDescent="0.25">
      <c r="A1537" s="410">
        <f t="shared" si="33"/>
        <v>389</v>
      </c>
      <c r="B1537" s="348" t="s">
        <v>3480</v>
      </c>
      <c r="C1537" s="419">
        <f>'NGOAI '!C401</f>
        <v>1340000</v>
      </c>
      <c r="D1537" s="419">
        <f>'NGOAI '!D401</f>
        <v>1340000</v>
      </c>
      <c r="E1537" s="419">
        <f>'NGOAI '!E401</f>
        <v>0</v>
      </c>
      <c r="F1537" s="419">
        <f>'NGOAI '!F401</f>
        <v>0</v>
      </c>
    </row>
    <row r="1538" spans="1:6" ht="56.25" x14ac:dyDescent="0.25">
      <c r="A1538" s="410">
        <f t="shared" si="33"/>
        <v>390</v>
      </c>
      <c r="B1538" s="348" t="s">
        <v>3482</v>
      </c>
      <c r="C1538" s="419">
        <f>'NGOAI '!C402</f>
        <v>2122000</v>
      </c>
      <c r="D1538" s="419">
        <f>'NGOAI '!D402</f>
        <v>2122000</v>
      </c>
      <c r="E1538" s="419">
        <f>'NGOAI '!E402</f>
        <v>0</v>
      </c>
      <c r="F1538" s="658" t="str">
        <f>'NGOAI '!F402</f>
        <v>Nếu làm gây tê thì trừ CP gây mê : 699,000</v>
      </c>
    </row>
    <row r="1539" spans="1:6" x14ac:dyDescent="0.25">
      <c r="A1539" s="410">
        <f t="shared" si="33"/>
        <v>391</v>
      </c>
      <c r="B1539" s="348" t="s">
        <v>3484</v>
      </c>
      <c r="C1539" s="419">
        <f>'NGOAI '!C403</f>
        <v>1298000</v>
      </c>
      <c r="D1539" s="419">
        <f>'NGOAI '!D403</f>
        <v>1298000</v>
      </c>
      <c r="E1539" s="419">
        <f>'NGOAI '!E403</f>
        <v>0</v>
      </c>
      <c r="F1539" s="419">
        <f>'NGOAI '!F403</f>
        <v>0</v>
      </c>
    </row>
    <row r="1540" spans="1:6" x14ac:dyDescent="0.25">
      <c r="A1540" s="410">
        <f t="shared" si="33"/>
        <v>392</v>
      </c>
      <c r="B1540" s="348" t="s">
        <v>3488</v>
      </c>
      <c r="C1540" s="419">
        <f>'NGOAI '!C404</f>
        <v>1340000</v>
      </c>
      <c r="D1540" s="419">
        <f>'NGOAI '!D404</f>
        <v>1340000</v>
      </c>
      <c r="E1540" s="419">
        <f>'NGOAI '!E404</f>
        <v>0</v>
      </c>
      <c r="F1540" s="419">
        <f>'NGOAI '!F404</f>
        <v>0</v>
      </c>
    </row>
    <row r="1541" spans="1:6" x14ac:dyDescent="0.25">
      <c r="A1541" s="410">
        <f t="shared" si="33"/>
        <v>393</v>
      </c>
      <c r="B1541" s="348" t="s">
        <v>3490</v>
      </c>
      <c r="C1541" s="419">
        <f>'NGOAI '!C405</f>
        <v>1340000</v>
      </c>
      <c r="D1541" s="419">
        <f>'NGOAI '!D405</f>
        <v>1340000</v>
      </c>
      <c r="E1541" s="419">
        <f>'NGOAI '!E405</f>
        <v>0</v>
      </c>
      <c r="F1541" s="419">
        <f>'NGOAI '!F405</f>
        <v>0</v>
      </c>
    </row>
    <row r="1542" spans="1:6" x14ac:dyDescent="0.25">
      <c r="A1542" s="410">
        <f t="shared" si="33"/>
        <v>394</v>
      </c>
      <c r="B1542" s="348" t="s">
        <v>3492</v>
      </c>
      <c r="C1542" s="419">
        <f>'NGOAI '!C406</f>
        <v>2383000</v>
      </c>
      <c r="D1542" s="419">
        <f>'NGOAI '!D406</f>
        <v>2383000</v>
      </c>
      <c r="E1542" s="419">
        <f>'NGOAI '!E406</f>
        <v>0</v>
      </c>
      <c r="F1542" s="419">
        <f>'NGOAI '!F406</f>
        <v>0</v>
      </c>
    </row>
    <row r="1543" spans="1:6" x14ac:dyDescent="0.25">
      <c r="A1543" s="410">
        <f t="shared" si="33"/>
        <v>395</v>
      </c>
      <c r="B1543" s="348" t="s">
        <v>4797</v>
      </c>
      <c r="C1543" s="419">
        <f>'NGOAI '!C407</f>
        <v>1928000</v>
      </c>
      <c r="D1543" s="419">
        <f>'NGOAI '!D407</f>
        <v>0</v>
      </c>
      <c r="E1543" s="419">
        <f>'NGOAI '!E407</f>
        <v>0</v>
      </c>
      <c r="F1543" s="419">
        <f>'NGOAI '!F407</f>
        <v>0</v>
      </c>
    </row>
    <row r="1544" spans="1:6" x14ac:dyDescent="0.25">
      <c r="A1544" s="410">
        <f t="shared" si="33"/>
        <v>396</v>
      </c>
      <c r="B1544" s="348" t="s">
        <v>3494</v>
      </c>
      <c r="C1544" s="419">
        <f>'NGOAI '!C408</f>
        <v>2383000</v>
      </c>
      <c r="D1544" s="419">
        <f>'NGOAI '!D408</f>
        <v>2383000</v>
      </c>
      <c r="E1544" s="419">
        <f>'NGOAI '!E408</f>
        <v>0</v>
      </c>
      <c r="F1544" s="419">
        <f>'NGOAI '!F408</f>
        <v>0</v>
      </c>
    </row>
    <row r="1545" spans="1:6" x14ac:dyDescent="0.25">
      <c r="A1545" s="410">
        <f t="shared" si="33"/>
        <v>397</v>
      </c>
      <c r="B1545" s="348" t="s">
        <v>4793</v>
      </c>
      <c r="C1545" s="419">
        <f>'NGOAI '!C409</f>
        <v>1928000</v>
      </c>
      <c r="D1545" s="419">
        <f>'NGOAI '!D409</f>
        <v>0</v>
      </c>
      <c r="E1545" s="419">
        <f>'NGOAI '!E409</f>
        <v>0</v>
      </c>
      <c r="F1545" s="419">
        <f>'NGOAI '!F409</f>
        <v>0</v>
      </c>
    </row>
    <row r="1546" spans="1:6" x14ac:dyDescent="0.25">
      <c r="A1546" s="410">
        <f t="shared" si="33"/>
        <v>398</v>
      </c>
      <c r="B1546" s="348" t="s">
        <v>3496</v>
      </c>
      <c r="C1546" s="419">
        <f>'NGOAI '!C410</f>
        <v>1340000</v>
      </c>
      <c r="D1546" s="419">
        <f>'NGOAI '!D410</f>
        <v>1340000</v>
      </c>
      <c r="E1546" s="419">
        <f>'NGOAI '!E410</f>
        <v>0</v>
      </c>
      <c r="F1546" s="419">
        <f>'NGOAI '!F410</f>
        <v>0</v>
      </c>
    </row>
    <row r="1547" spans="1:6" x14ac:dyDescent="0.25">
      <c r="A1547" s="410">
        <f t="shared" si="33"/>
        <v>399</v>
      </c>
      <c r="B1547" s="348" t="s">
        <v>3498</v>
      </c>
      <c r="C1547" s="419">
        <f>'NGOAI '!C411</f>
        <v>0</v>
      </c>
      <c r="D1547" s="419">
        <f>'NGOAI '!D411</f>
        <v>300000</v>
      </c>
      <c r="E1547" s="419">
        <f>'NGOAI '!E411</f>
        <v>0</v>
      </c>
      <c r="F1547" s="419">
        <f>'NGOAI '!F411</f>
        <v>0</v>
      </c>
    </row>
    <row r="1548" spans="1:6" x14ac:dyDescent="0.25">
      <c r="A1548" s="410">
        <f t="shared" si="33"/>
        <v>400</v>
      </c>
      <c r="B1548" s="348" t="s">
        <v>3499</v>
      </c>
      <c r="C1548" s="419">
        <f>'NGOAI '!C412</f>
        <v>5229000</v>
      </c>
      <c r="D1548" s="419">
        <f>'NGOAI '!D412</f>
        <v>5229000</v>
      </c>
      <c r="E1548" s="419">
        <f>'NGOAI '!E412</f>
        <v>0</v>
      </c>
      <c r="F1548" s="419">
        <f>'NGOAI '!F412</f>
        <v>0</v>
      </c>
    </row>
    <row r="1549" spans="1:6" ht="33.75" x14ac:dyDescent="0.25">
      <c r="A1549" s="410">
        <f t="shared" si="33"/>
        <v>401</v>
      </c>
      <c r="B1549" s="348" t="s">
        <v>3501</v>
      </c>
      <c r="C1549" s="419">
        <f>'NGOAI '!C413</f>
        <v>1813000</v>
      </c>
      <c r="D1549" s="419">
        <f>'NGOAI '!D413</f>
        <v>1813000</v>
      </c>
      <c r="E1549" s="419">
        <f>'NGOAI '!E413</f>
        <v>0</v>
      </c>
      <c r="F1549" s="658" t="str">
        <f>'NGOAI '!F413</f>
        <v>Chưa bao gồm sonde JJ.</v>
      </c>
    </row>
    <row r="1550" spans="1:6" x14ac:dyDescent="0.25">
      <c r="A1550" s="410">
        <f t="shared" si="33"/>
        <v>402</v>
      </c>
      <c r="B1550" s="348" t="s">
        <v>4786</v>
      </c>
      <c r="C1550" s="419">
        <f>'NGOAI '!C414</f>
        <v>1368000</v>
      </c>
      <c r="D1550" s="419">
        <f>'NGOAI '!D414</f>
        <v>0</v>
      </c>
      <c r="E1550" s="419">
        <f>'NGOAI '!E414</f>
        <v>0</v>
      </c>
      <c r="F1550" s="419">
        <f>'NGOAI '!F414</f>
        <v>0</v>
      </c>
    </row>
    <row r="1551" spans="1:6" ht="33.75" x14ac:dyDescent="0.25">
      <c r="A1551" s="410">
        <f t="shared" si="33"/>
        <v>403</v>
      </c>
      <c r="B1551" s="348" t="s">
        <v>3503</v>
      </c>
      <c r="C1551" s="419">
        <f>'NGOAI '!C415</f>
        <v>1813000</v>
      </c>
      <c r="D1551" s="419">
        <f>'NGOAI '!D415</f>
        <v>1813000</v>
      </c>
      <c r="E1551" s="419">
        <f>'NGOAI '!E415</f>
        <v>0</v>
      </c>
      <c r="F1551" s="658" t="str">
        <f>'NGOAI '!F415</f>
        <v>Chưa bao gồm sonde JJ.</v>
      </c>
    </row>
    <row r="1552" spans="1:6" x14ac:dyDescent="0.25">
      <c r="A1552" s="410">
        <f t="shared" si="33"/>
        <v>404</v>
      </c>
      <c r="B1552" s="348" t="s">
        <v>4774</v>
      </c>
      <c r="C1552" s="419">
        <f>'NGOAI '!C416</f>
        <v>1368000</v>
      </c>
      <c r="D1552" s="419">
        <f>'NGOAI '!D416</f>
        <v>0</v>
      </c>
      <c r="E1552" s="419">
        <f>'NGOAI '!E416</f>
        <v>0</v>
      </c>
      <c r="F1552" s="419">
        <f>'NGOAI '!F416</f>
        <v>0</v>
      </c>
    </row>
    <row r="1553" spans="1:6" x14ac:dyDescent="0.25">
      <c r="A1553" s="410">
        <f t="shared" si="33"/>
        <v>405</v>
      </c>
      <c r="B1553" s="348" t="s">
        <v>3505</v>
      </c>
      <c r="C1553" s="419">
        <f>'NGOAI '!C417</f>
        <v>4270000</v>
      </c>
      <c r="D1553" s="419">
        <f>'NGOAI '!D417</f>
        <v>4270000</v>
      </c>
      <c r="E1553" s="419">
        <f>'NGOAI '!E417</f>
        <v>0</v>
      </c>
      <c r="F1553" s="419">
        <f>'NGOAI '!F417</f>
        <v>0</v>
      </c>
    </row>
    <row r="1554" spans="1:6" x14ac:dyDescent="0.25">
      <c r="A1554" s="410">
        <f t="shared" si="33"/>
        <v>406</v>
      </c>
      <c r="B1554" s="348" t="s">
        <v>4776</v>
      </c>
      <c r="C1554" s="419">
        <f>'NGOAI '!C418</f>
        <v>3248000</v>
      </c>
      <c r="D1554" s="419">
        <f>'NGOAI '!D418</f>
        <v>0</v>
      </c>
      <c r="E1554" s="419">
        <f>'NGOAI '!E418</f>
        <v>0</v>
      </c>
      <c r="F1554" s="419">
        <f>'NGOAI '!F418</f>
        <v>0</v>
      </c>
    </row>
    <row r="1555" spans="1:6" x14ac:dyDescent="0.25">
      <c r="A1555" s="410">
        <f t="shared" si="33"/>
        <v>407</v>
      </c>
      <c r="B1555" s="348" t="s">
        <v>3507</v>
      </c>
      <c r="C1555" s="419">
        <f>'NGOAI '!C419</f>
        <v>4198000</v>
      </c>
      <c r="D1555" s="419">
        <f>'NGOAI '!D419</f>
        <v>4198000</v>
      </c>
      <c r="E1555" s="419">
        <f>'NGOAI '!E419</f>
        <v>0</v>
      </c>
      <c r="F1555" s="419">
        <f>'NGOAI '!F419</f>
        <v>0</v>
      </c>
    </row>
    <row r="1556" spans="1:6" x14ac:dyDescent="0.25">
      <c r="A1556" s="410">
        <f t="shared" si="33"/>
        <v>408</v>
      </c>
      <c r="B1556" s="348" t="s">
        <v>3511</v>
      </c>
      <c r="C1556" s="419">
        <f>'NGOAI '!C420</f>
        <v>2340000</v>
      </c>
      <c r="D1556" s="419">
        <f>'NGOAI '!D420</f>
        <v>2340000</v>
      </c>
      <c r="E1556" s="419">
        <f>'NGOAI '!E420</f>
        <v>0</v>
      </c>
      <c r="F1556" s="419">
        <f>'NGOAI '!F420</f>
        <v>0</v>
      </c>
    </row>
    <row r="1557" spans="1:6" ht="33" x14ac:dyDescent="0.25">
      <c r="A1557" s="410">
        <f t="shared" si="33"/>
        <v>409</v>
      </c>
      <c r="B1557" s="349" t="s">
        <v>4847</v>
      </c>
      <c r="C1557" s="419">
        <f>'NGOAI '!C421</f>
        <v>1798000</v>
      </c>
      <c r="D1557" s="419">
        <f>'NGOAI '!D421</f>
        <v>0</v>
      </c>
      <c r="E1557" s="419">
        <f>'NGOAI '!E421</f>
        <v>0</v>
      </c>
      <c r="F1557" s="419">
        <f>'NGOAI '!F421</f>
        <v>0</v>
      </c>
    </row>
    <row r="1558" spans="1:6" x14ac:dyDescent="0.25">
      <c r="A1558" s="410">
        <f t="shared" si="33"/>
        <v>410</v>
      </c>
      <c r="B1558" s="348" t="s">
        <v>3514</v>
      </c>
      <c r="C1558" s="419">
        <f>'NGOAI '!C422</f>
        <v>4830000</v>
      </c>
      <c r="D1558" s="419">
        <f>'NGOAI '!D422</f>
        <v>4830000</v>
      </c>
      <c r="E1558" s="419">
        <f>'NGOAI '!E422</f>
        <v>0</v>
      </c>
      <c r="F1558" s="419">
        <f>'NGOAI '!F422</f>
        <v>0</v>
      </c>
    </row>
    <row r="1559" spans="1:6" ht="33" x14ac:dyDescent="0.25">
      <c r="A1559" s="410">
        <f t="shared" si="33"/>
        <v>411</v>
      </c>
      <c r="B1559" s="349" t="s">
        <v>4848</v>
      </c>
      <c r="C1559" s="419">
        <f>'NGOAI '!C423</f>
        <v>3930000</v>
      </c>
      <c r="D1559" s="419">
        <f>'NGOAI '!D423</f>
        <v>0</v>
      </c>
      <c r="E1559" s="419">
        <f>'NGOAI '!E423</f>
        <v>0</v>
      </c>
      <c r="F1559" s="419">
        <f>'NGOAI '!F423</f>
        <v>0</v>
      </c>
    </row>
    <row r="1560" spans="1:6" x14ac:dyDescent="0.25">
      <c r="A1560" s="410">
        <f t="shared" si="33"/>
        <v>412</v>
      </c>
      <c r="B1560" s="348" t="s">
        <v>3517</v>
      </c>
      <c r="C1560" s="419">
        <f>'NGOAI '!C424</f>
        <v>412000</v>
      </c>
      <c r="D1560" s="419">
        <f>'NGOAI '!D424</f>
        <v>412000</v>
      </c>
      <c r="E1560" s="419">
        <f>'NGOAI '!E424</f>
        <v>450000</v>
      </c>
      <c r="F1560" s="419">
        <f>'NGOAI '!F424</f>
        <v>0</v>
      </c>
    </row>
    <row r="1561" spans="1:6" x14ac:dyDescent="0.25">
      <c r="A1561" s="410">
        <f t="shared" si="33"/>
        <v>413</v>
      </c>
      <c r="B1561" s="487" t="s">
        <v>3521</v>
      </c>
      <c r="C1561" s="419">
        <f>'NGOAI '!C425</f>
        <v>412000</v>
      </c>
      <c r="D1561" s="419">
        <f>'NGOAI '!D425</f>
        <v>412000</v>
      </c>
      <c r="E1561" s="419">
        <f>'NGOAI '!E425</f>
        <v>450000</v>
      </c>
      <c r="F1561" s="419">
        <f>'NGOAI '!F425</f>
        <v>0</v>
      </c>
    </row>
    <row r="1562" spans="1:6" x14ac:dyDescent="0.25">
      <c r="A1562" s="410">
        <f t="shared" si="33"/>
        <v>414</v>
      </c>
      <c r="B1562" s="348" t="s">
        <v>3523</v>
      </c>
      <c r="C1562" s="419">
        <f>'NGOAI '!C426</f>
        <v>327000</v>
      </c>
      <c r="D1562" s="419">
        <f>'NGOAI '!D426</f>
        <v>327000</v>
      </c>
      <c r="E1562" s="419">
        <f>'NGOAI '!E426</f>
        <v>370000</v>
      </c>
      <c r="F1562" s="419">
        <f>'NGOAI '!F426</f>
        <v>0</v>
      </c>
    </row>
    <row r="1563" spans="1:6" x14ac:dyDescent="0.25">
      <c r="A1563" s="410">
        <f t="shared" si="33"/>
        <v>415</v>
      </c>
      <c r="B1563" s="348" t="s">
        <v>3527</v>
      </c>
      <c r="C1563" s="419">
        <f>'NGOAI '!C427</f>
        <v>267000</v>
      </c>
      <c r="D1563" s="419">
        <f>'NGOAI '!D427</f>
        <v>267000</v>
      </c>
      <c r="E1563" s="419">
        <f>'NGOAI '!E427</f>
        <v>300000</v>
      </c>
      <c r="F1563" s="419">
        <f>'NGOAI '!F427</f>
        <v>0</v>
      </c>
    </row>
    <row r="1564" spans="1:6" x14ac:dyDescent="0.25">
      <c r="A1564" s="410">
        <f t="shared" si="33"/>
        <v>416</v>
      </c>
      <c r="B1564" s="487" t="s">
        <v>3531</v>
      </c>
      <c r="C1564" s="419">
        <f>'NGOAI '!C428</f>
        <v>267000</v>
      </c>
      <c r="D1564" s="419">
        <f>'NGOAI '!D428</f>
        <v>267000</v>
      </c>
      <c r="E1564" s="419">
        <f>'NGOAI '!E428</f>
        <v>300000</v>
      </c>
      <c r="F1564" s="419">
        <f>'NGOAI '!F428</f>
        <v>0</v>
      </c>
    </row>
    <row r="1565" spans="1:6" x14ac:dyDescent="0.25">
      <c r="A1565" s="410">
        <f t="shared" si="33"/>
        <v>417</v>
      </c>
      <c r="B1565" s="348" t="s">
        <v>3533</v>
      </c>
      <c r="C1565" s="419">
        <f>'NGOAI '!C429</f>
        <v>727000</v>
      </c>
      <c r="D1565" s="419">
        <f>'NGOAI '!D429</f>
        <v>727000</v>
      </c>
      <c r="E1565" s="419">
        <f>'NGOAI '!E429</f>
        <v>800000</v>
      </c>
      <c r="F1565" s="419">
        <f>'NGOAI '!F429</f>
        <v>0</v>
      </c>
    </row>
    <row r="1566" spans="1:6" x14ac:dyDescent="0.25">
      <c r="A1566" s="410">
        <f t="shared" si="33"/>
        <v>418</v>
      </c>
      <c r="B1566" s="348" t="s">
        <v>3537</v>
      </c>
      <c r="C1566" s="419">
        <f>'NGOAI '!C430</f>
        <v>637000</v>
      </c>
      <c r="D1566" s="419">
        <f>'NGOAI '!D430</f>
        <v>637000</v>
      </c>
      <c r="E1566" s="419">
        <f>'NGOAI '!E430</f>
        <v>720000</v>
      </c>
      <c r="F1566" s="419">
        <f>'NGOAI '!F430</f>
        <v>0</v>
      </c>
    </row>
    <row r="1567" spans="1:6" x14ac:dyDescent="0.25">
      <c r="A1567" s="410">
        <f t="shared" si="33"/>
        <v>419</v>
      </c>
      <c r="B1567" s="486" t="s">
        <v>3541</v>
      </c>
      <c r="C1567" s="419">
        <f>'NGOAI '!C431</f>
        <v>637000</v>
      </c>
      <c r="D1567" s="419">
        <f>'NGOAI '!D431</f>
        <v>637000</v>
      </c>
      <c r="E1567" s="419">
        <f>'NGOAI '!E431</f>
        <v>720000</v>
      </c>
      <c r="F1567" s="419">
        <f>'NGOAI '!F431</f>
        <v>0</v>
      </c>
    </row>
    <row r="1568" spans="1:6" x14ac:dyDescent="0.25">
      <c r="A1568" s="410">
        <f t="shared" si="33"/>
        <v>420</v>
      </c>
      <c r="B1568" s="348" t="s">
        <v>3543</v>
      </c>
      <c r="C1568" s="419">
        <f>'NGOAI '!C432</f>
        <v>637000</v>
      </c>
      <c r="D1568" s="419">
        <f>'NGOAI '!D432</f>
        <v>637000</v>
      </c>
      <c r="E1568" s="419">
        <f>'NGOAI '!E432</f>
        <v>720000</v>
      </c>
      <c r="F1568" s="419">
        <f>'NGOAI '!F432</f>
        <v>0</v>
      </c>
    </row>
    <row r="1569" spans="1:6" x14ac:dyDescent="0.25">
      <c r="A1569" s="410">
        <f t="shared" si="33"/>
        <v>421</v>
      </c>
      <c r="B1569" s="348" t="s">
        <v>3545</v>
      </c>
      <c r="C1569" s="419">
        <f>'NGOAI '!C433</f>
        <v>0</v>
      </c>
      <c r="D1569" s="419">
        <f>'NGOAI '!D433</f>
        <v>637000</v>
      </c>
      <c r="E1569" s="419">
        <f>'NGOAI '!E433</f>
        <v>720000</v>
      </c>
      <c r="F1569" s="419">
        <f>'NGOAI '!F433</f>
        <v>0</v>
      </c>
    </row>
    <row r="1570" spans="1:6" x14ac:dyDescent="0.25">
      <c r="A1570" s="410">
        <f t="shared" si="33"/>
        <v>422</v>
      </c>
      <c r="B1570" s="348" t="s">
        <v>3547</v>
      </c>
      <c r="C1570" s="419">
        <f>'NGOAI '!C434</f>
        <v>0</v>
      </c>
      <c r="D1570" s="419">
        <f>'NGOAI '!D434</f>
        <v>637000</v>
      </c>
      <c r="E1570" s="419">
        <f>'NGOAI '!E434</f>
        <v>0</v>
      </c>
      <c r="F1570" s="419">
        <f>'NGOAI '!F434</f>
        <v>0</v>
      </c>
    </row>
    <row r="1571" spans="1:6" x14ac:dyDescent="0.25">
      <c r="A1571" s="410">
        <f t="shared" si="33"/>
        <v>423</v>
      </c>
      <c r="B1571" s="348" t="s">
        <v>3549</v>
      </c>
      <c r="C1571" s="419">
        <f>'NGOAI '!C435</f>
        <v>348000</v>
      </c>
      <c r="D1571" s="419">
        <f>'NGOAI '!D435</f>
        <v>348000</v>
      </c>
      <c r="E1571" s="419">
        <f>'NGOAI '!E435</f>
        <v>400000</v>
      </c>
      <c r="F1571" s="419">
        <f>'NGOAI '!F435</f>
        <v>0</v>
      </c>
    </row>
    <row r="1572" spans="1:6" x14ac:dyDescent="0.25">
      <c r="A1572" s="410">
        <f t="shared" si="33"/>
        <v>424</v>
      </c>
      <c r="B1572" s="348" t="s">
        <v>3553</v>
      </c>
      <c r="C1572" s="419">
        <f>'NGOAI '!C436</f>
        <v>348000</v>
      </c>
      <c r="D1572" s="419">
        <f>'NGOAI '!D436</f>
        <v>348000</v>
      </c>
      <c r="E1572" s="419">
        <f>'NGOAI '!E436</f>
        <v>400000</v>
      </c>
      <c r="F1572" s="419">
        <f>'NGOAI '!F436</f>
        <v>0</v>
      </c>
    </row>
    <row r="1573" spans="1:6" x14ac:dyDescent="0.25">
      <c r="A1573" s="410">
        <f t="shared" si="33"/>
        <v>425</v>
      </c>
      <c r="B1573" s="348" t="s">
        <v>3555</v>
      </c>
      <c r="C1573" s="419">
        <f>'NGOAI '!C437</f>
        <v>348000</v>
      </c>
      <c r="D1573" s="419">
        <f>'NGOAI '!D437</f>
        <v>348000</v>
      </c>
      <c r="E1573" s="419">
        <f>'NGOAI '!E437</f>
        <v>400000</v>
      </c>
      <c r="F1573" s="419">
        <f>'NGOAI '!F437</f>
        <v>0</v>
      </c>
    </row>
    <row r="1574" spans="1:6" x14ac:dyDescent="0.25">
      <c r="A1574" s="410">
        <f t="shared" si="33"/>
        <v>426</v>
      </c>
      <c r="B1574" s="348" t="s">
        <v>3557</v>
      </c>
      <c r="C1574" s="419">
        <f>'NGOAI '!C438</f>
        <v>348000</v>
      </c>
      <c r="D1574" s="419">
        <f>'NGOAI '!D438</f>
        <v>348000</v>
      </c>
      <c r="E1574" s="419">
        <f>'NGOAI '!E438</f>
        <v>400000</v>
      </c>
      <c r="F1574" s="419">
        <f>'NGOAI '!F438</f>
        <v>0</v>
      </c>
    </row>
    <row r="1575" spans="1:6" x14ac:dyDescent="0.25">
      <c r="A1575" s="410">
        <f t="shared" si="33"/>
        <v>427</v>
      </c>
      <c r="B1575" s="348" t="s">
        <v>3561</v>
      </c>
      <c r="C1575" s="419">
        <f>'NGOAI '!C439</f>
        <v>348000</v>
      </c>
      <c r="D1575" s="419">
        <f>'NGOAI '!D439</f>
        <v>348000</v>
      </c>
      <c r="E1575" s="419">
        <f>'NGOAI '!E439</f>
        <v>400000</v>
      </c>
      <c r="F1575" s="419">
        <f>'NGOAI '!F439</f>
        <v>0</v>
      </c>
    </row>
    <row r="1576" spans="1:6" x14ac:dyDescent="0.25">
      <c r="A1576" s="410">
        <f t="shared" si="33"/>
        <v>428</v>
      </c>
      <c r="B1576" s="348" t="s">
        <v>3563</v>
      </c>
      <c r="C1576" s="419">
        <f>'NGOAI '!C440</f>
        <v>348000</v>
      </c>
      <c r="D1576" s="419">
        <f>'NGOAI '!D440</f>
        <v>348000</v>
      </c>
      <c r="E1576" s="419">
        <f>'NGOAI '!E440</f>
        <v>400000</v>
      </c>
      <c r="F1576" s="419">
        <f>'NGOAI '!F440</f>
        <v>0</v>
      </c>
    </row>
    <row r="1577" spans="1:6" x14ac:dyDescent="0.25">
      <c r="A1577" s="410">
        <f t="shared" si="33"/>
        <v>429</v>
      </c>
      <c r="B1577" s="348" t="s">
        <v>3565</v>
      </c>
      <c r="C1577" s="419">
        <f>'NGOAI '!C441</f>
        <v>348000</v>
      </c>
      <c r="D1577" s="419">
        <f>'NGOAI '!D441</f>
        <v>348000</v>
      </c>
      <c r="E1577" s="419">
        <f>'NGOAI '!E441</f>
        <v>400000</v>
      </c>
      <c r="F1577" s="419">
        <f>'NGOAI '!F441</f>
        <v>0</v>
      </c>
    </row>
    <row r="1578" spans="1:6" x14ac:dyDescent="0.25">
      <c r="A1578" s="410">
        <f t="shared" si="33"/>
        <v>430</v>
      </c>
      <c r="B1578" s="348" t="s">
        <v>3567</v>
      </c>
      <c r="C1578" s="419">
        <f>'NGOAI '!C442</f>
        <v>348000</v>
      </c>
      <c r="D1578" s="419">
        <f>'NGOAI '!D442</f>
        <v>348000</v>
      </c>
      <c r="E1578" s="419">
        <f>'NGOAI '!E442</f>
        <v>400000</v>
      </c>
      <c r="F1578" s="419">
        <f>'NGOAI '!F442</f>
        <v>0</v>
      </c>
    </row>
    <row r="1579" spans="1:6" x14ac:dyDescent="0.25">
      <c r="A1579" s="410">
        <f t="shared" si="33"/>
        <v>431</v>
      </c>
      <c r="B1579" s="348" t="s">
        <v>3571</v>
      </c>
      <c r="C1579" s="419">
        <f>'NGOAI '!C443</f>
        <v>348000</v>
      </c>
      <c r="D1579" s="419">
        <f>'NGOAI '!D443</f>
        <v>348000</v>
      </c>
      <c r="E1579" s="419">
        <f>'NGOAI '!E443</f>
        <v>400000</v>
      </c>
      <c r="F1579" s="419">
        <f>'NGOAI '!F443</f>
        <v>0</v>
      </c>
    </row>
    <row r="1580" spans="1:6" x14ac:dyDescent="0.25">
      <c r="A1580" s="410">
        <f t="shared" si="33"/>
        <v>432</v>
      </c>
      <c r="B1580" s="348" t="s">
        <v>3573</v>
      </c>
      <c r="C1580" s="419">
        <f>'NGOAI '!C444</f>
        <v>348000</v>
      </c>
      <c r="D1580" s="419">
        <f>'NGOAI '!D444</f>
        <v>348000</v>
      </c>
      <c r="E1580" s="419">
        <f>'NGOAI '!E444</f>
        <v>400000</v>
      </c>
      <c r="F1580" s="419">
        <f>'NGOAI '!F444</f>
        <v>0</v>
      </c>
    </row>
    <row r="1581" spans="1:6" x14ac:dyDescent="0.25">
      <c r="A1581" s="410">
        <f t="shared" si="33"/>
        <v>433</v>
      </c>
      <c r="B1581" s="348" t="s">
        <v>3575</v>
      </c>
      <c r="C1581" s="419">
        <f>'NGOAI '!C445</f>
        <v>242000</v>
      </c>
      <c r="D1581" s="419">
        <f>'NGOAI '!D445</f>
        <v>242000</v>
      </c>
      <c r="E1581" s="419">
        <f>'NGOAI '!E445</f>
        <v>270000</v>
      </c>
      <c r="F1581" s="419">
        <f>'NGOAI '!F445</f>
        <v>0</v>
      </c>
    </row>
    <row r="1582" spans="1:6" x14ac:dyDescent="0.25">
      <c r="A1582" s="410">
        <f t="shared" si="33"/>
        <v>434</v>
      </c>
      <c r="B1582" s="348" t="s">
        <v>3579</v>
      </c>
      <c r="C1582" s="419">
        <f>'NGOAI '!C446</f>
        <v>242000</v>
      </c>
      <c r="D1582" s="419">
        <f>'NGOAI '!D446</f>
        <v>242000</v>
      </c>
      <c r="E1582" s="419">
        <f>'NGOAI '!E446</f>
        <v>270000</v>
      </c>
      <c r="F1582" s="419">
        <f>'NGOAI '!F446</f>
        <v>0</v>
      </c>
    </row>
    <row r="1583" spans="1:6" x14ac:dyDescent="0.25">
      <c r="A1583" s="410">
        <f t="shared" si="33"/>
        <v>435</v>
      </c>
      <c r="B1583" s="348" t="s">
        <v>3581</v>
      </c>
      <c r="C1583" s="419">
        <f>'NGOAI '!C447</f>
        <v>242000</v>
      </c>
      <c r="D1583" s="419">
        <f>'NGOAI '!D447</f>
        <v>242000</v>
      </c>
      <c r="E1583" s="419">
        <f>'NGOAI '!E447</f>
        <v>270000</v>
      </c>
      <c r="F1583" s="419">
        <f>'NGOAI '!F447</f>
        <v>0</v>
      </c>
    </row>
    <row r="1584" spans="1:6" x14ac:dyDescent="0.25">
      <c r="A1584" s="410">
        <f t="shared" si="33"/>
        <v>436</v>
      </c>
      <c r="B1584" s="348" t="s">
        <v>3583</v>
      </c>
      <c r="C1584" s="419">
        <f>'NGOAI '!C448</f>
        <v>242000</v>
      </c>
      <c r="D1584" s="419">
        <f>'NGOAI '!D448</f>
        <v>242000</v>
      </c>
      <c r="E1584" s="419">
        <f>'NGOAI '!E448</f>
        <v>400000</v>
      </c>
      <c r="F1584" s="419">
        <f>'NGOAI '!F448</f>
        <v>0</v>
      </c>
    </row>
    <row r="1585" spans="1:6" x14ac:dyDescent="0.25">
      <c r="A1585" s="410">
        <f t="shared" si="33"/>
        <v>437</v>
      </c>
      <c r="B1585" s="348" t="s">
        <v>3585</v>
      </c>
      <c r="C1585" s="419">
        <f>'NGOAI '!C449</f>
        <v>348000</v>
      </c>
      <c r="D1585" s="419">
        <f>'NGOAI '!D449</f>
        <v>348000</v>
      </c>
      <c r="E1585" s="419">
        <f>'NGOAI '!E449</f>
        <v>400000</v>
      </c>
      <c r="F1585" s="419">
        <f>'NGOAI '!F449</f>
        <v>0</v>
      </c>
    </row>
    <row r="1586" spans="1:6" x14ac:dyDescent="0.25">
      <c r="A1586" s="410">
        <f t="shared" si="33"/>
        <v>438</v>
      </c>
      <c r="B1586" s="348" t="s">
        <v>3587</v>
      </c>
      <c r="C1586" s="419">
        <f>'NGOAI '!C450</f>
        <v>152000</v>
      </c>
      <c r="D1586" s="419">
        <f>'NGOAI '!D450</f>
        <v>152000</v>
      </c>
      <c r="E1586" s="419">
        <f>'NGOAI '!E450</f>
        <v>250000</v>
      </c>
      <c r="F1586" s="419">
        <f>'NGOAI '!F450</f>
        <v>0</v>
      </c>
    </row>
    <row r="1587" spans="1:6" x14ac:dyDescent="0.25">
      <c r="A1587" s="410">
        <f t="shared" si="33"/>
        <v>439</v>
      </c>
      <c r="B1587" s="348" t="s">
        <v>3591</v>
      </c>
      <c r="C1587" s="419">
        <f>'NGOAI '!C451</f>
        <v>0</v>
      </c>
      <c r="D1587" s="419">
        <f>'NGOAI '!D451</f>
        <v>500000</v>
      </c>
      <c r="E1587" s="419">
        <f>'NGOAI '!E451</f>
        <v>600000</v>
      </c>
      <c r="F1587" s="419">
        <f>'NGOAI '!F451</f>
        <v>0</v>
      </c>
    </row>
    <row r="1588" spans="1:6" x14ac:dyDescent="0.25">
      <c r="A1588" s="410">
        <f t="shared" si="33"/>
        <v>440</v>
      </c>
      <c r="B1588" s="348" t="s">
        <v>3594</v>
      </c>
      <c r="C1588" s="419">
        <f>'NGOAI '!C452</f>
        <v>0</v>
      </c>
      <c r="D1588" s="419">
        <f>'NGOAI '!D452</f>
        <v>371000</v>
      </c>
      <c r="E1588" s="419">
        <f>'NGOAI '!E452</f>
        <v>430000</v>
      </c>
      <c r="F1588" s="419">
        <f>'NGOAI '!F452</f>
        <v>0</v>
      </c>
    </row>
    <row r="1589" spans="1:6" x14ac:dyDescent="0.25">
      <c r="A1589" s="410">
        <f t="shared" si="33"/>
        <v>441</v>
      </c>
      <c r="B1589" s="348" t="s">
        <v>3595</v>
      </c>
      <c r="C1589" s="419">
        <f>'NGOAI '!C453</f>
        <v>0</v>
      </c>
      <c r="D1589" s="419">
        <f>'NGOAI '!D453</f>
        <v>371000</v>
      </c>
      <c r="E1589" s="419">
        <f>'NGOAI '!E453</f>
        <v>430000</v>
      </c>
      <c r="F1589" s="419">
        <f>'NGOAI '!F453</f>
        <v>0</v>
      </c>
    </row>
    <row r="1590" spans="1:6" x14ac:dyDescent="0.25">
      <c r="A1590" s="410">
        <f t="shared" si="33"/>
        <v>442</v>
      </c>
      <c r="B1590" s="348" t="s">
        <v>3596</v>
      </c>
      <c r="C1590" s="419">
        <f>'NGOAI '!C454</f>
        <v>0</v>
      </c>
      <c r="D1590" s="419">
        <f>'NGOAI '!D454</f>
        <v>371000</v>
      </c>
      <c r="E1590" s="419">
        <f>'NGOAI '!E454</f>
        <v>430000</v>
      </c>
      <c r="F1590" s="419">
        <f>'NGOAI '!F454</f>
        <v>0</v>
      </c>
    </row>
    <row r="1591" spans="1:6" x14ac:dyDescent="0.25">
      <c r="A1591" s="410">
        <f t="shared" si="33"/>
        <v>443</v>
      </c>
      <c r="B1591" s="348" t="s">
        <v>3597</v>
      </c>
      <c r="C1591" s="419">
        <f>'NGOAI '!C455</f>
        <v>0</v>
      </c>
      <c r="D1591" s="419">
        <f>'NGOAI '!D455</f>
        <v>371000</v>
      </c>
      <c r="E1591" s="419">
        <f>'NGOAI '!E455</f>
        <v>400000</v>
      </c>
      <c r="F1591" s="419">
        <f>'NGOAI '!F455</f>
        <v>0</v>
      </c>
    </row>
    <row r="1592" spans="1:6" x14ac:dyDescent="0.25">
      <c r="A1592" s="410">
        <f t="shared" si="33"/>
        <v>444</v>
      </c>
      <c r="B1592" s="348" t="s">
        <v>3598</v>
      </c>
      <c r="C1592" s="419">
        <f>'NGOAI '!C456</f>
        <v>152000</v>
      </c>
      <c r="D1592" s="419">
        <f>'NGOAI '!D456</f>
        <v>152000</v>
      </c>
      <c r="E1592" s="419">
        <f>'NGOAI '!E456</f>
        <v>400000</v>
      </c>
      <c r="F1592" s="419">
        <f>'NGOAI '!F456</f>
        <v>0</v>
      </c>
    </row>
    <row r="1593" spans="1:6" x14ac:dyDescent="0.25">
      <c r="A1593" s="410">
        <f t="shared" si="33"/>
        <v>445</v>
      </c>
      <c r="B1593" s="348" t="s">
        <v>3603</v>
      </c>
      <c r="C1593" s="419">
        <f>'NGOAI '!C457</f>
        <v>0</v>
      </c>
      <c r="D1593" s="419">
        <f>'NGOAI '!D457</f>
        <v>67500</v>
      </c>
      <c r="E1593" s="419">
        <f>'NGOAI '!E457</f>
        <v>75000</v>
      </c>
      <c r="F1593" s="419">
        <f>'NGOAI '!F457</f>
        <v>0</v>
      </c>
    </row>
    <row r="1594" spans="1:6" x14ac:dyDescent="0.25">
      <c r="A1594" s="410">
        <f t="shared" si="33"/>
        <v>446</v>
      </c>
      <c r="B1594" s="348" t="s">
        <v>3607</v>
      </c>
      <c r="C1594" s="419">
        <f>'NGOAI '!C458</f>
        <v>0</v>
      </c>
      <c r="D1594" s="419">
        <f>'NGOAI '!D458</f>
        <v>56000</v>
      </c>
      <c r="E1594" s="419">
        <f>'NGOAI '!E458</f>
        <v>65000</v>
      </c>
      <c r="F1594" s="419">
        <f>'NGOAI '!F458</f>
        <v>0</v>
      </c>
    </row>
    <row r="1595" spans="1:6" x14ac:dyDescent="0.25">
      <c r="A1595" s="410">
        <f t="shared" si="33"/>
        <v>447</v>
      </c>
      <c r="B1595" s="348" t="s">
        <v>3611</v>
      </c>
      <c r="C1595" s="419">
        <f>'NGOAI '!C459</f>
        <v>3041000</v>
      </c>
      <c r="D1595" s="419">
        <f>'NGOAI '!D459</f>
        <v>3041000</v>
      </c>
      <c r="E1595" s="419">
        <f>'NGOAI '!E459</f>
        <v>0</v>
      </c>
      <c r="F1595" s="419">
        <f>'NGOAI '!F459</f>
        <v>0</v>
      </c>
    </row>
    <row r="1596" spans="1:6" x14ac:dyDescent="0.25">
      <c r="A1596" s="410">
        <f t="shared" si="33"/>
        <v>448</v>
      </c>
      <c r="B1596" s="348" t="s">
        <v>3616</v>
      </c>
      <c r="C1596" s="419">
        <f>'NGOAI '!C460</f>
        <v>3041000</v>
      </c>
      <c r="D1596" s="419">
        <f>'NGOAI '!D460</f>
        <v>3041000</v>
      </c>
      <c r="E1596" s="419">
        <f>'NGOAI '!E460</f>
        <v>0</v>
      </c>
      <c r="F1596" s="419">
        <f>'NGOAI '!F460</f>
        <v>0</v>
      </c>
    </row>
    <row r="1597" spans="1:6" x14ac:dyDescent="0.25">
      <c r="A1597" s="410">
        <f t="shared" si="33"/>
        <v>449</v>
      </c>
      <c r="B1597" s="348" t="s">
        <v>3618</v>
      </c>
      <c r="C1597" s="419">
        <f>'NGOAI '!C461</f>
        <v>53000</v>
      </c>
      <c r="D1597" s="419">
        <f>'NGOAI '!D461</f>
        <v>53000</v>
      </c>
      <c r="E1597" s="419">
        <f>'NGOAI '!E461</f>
        <v>0</v>
      </c>
      <c r="F1597" s="419">
        <f>'NGOAI '!F461</f>
        <v>0</v>
      </c>
    </row>
    <row r="1598" spans="1:6" x14ac:dyDescent="0.25">
      <c r="A1598" s="410">
        <f t="shared" si="33"/>
        <v>450</v>
      </c>
      <c r="B1598" s="348" t="s">
        <v>3623</v>
      </c>
      <c r="C1598" s="419">
        <f>'NGOAI '!C462</f>
        <v>1914000</v>
      </c>
      <c r="D1598" s="419">
        <f>'NGOAI '!D462</f>
        <v>1914000</v>
      </c>
      <c r="E1598" s="419">
        <f>'NGOAI '!E462</f>
        <v>0</v>
      </c>
      <c r="F1598" s="419">
        <f>'NGOAI '!F462</f>
        <v>0</v>
      </c>
    </row>
    <row r="1599" spans="1:6" x14ac:dyDescent="0.25">
      <c r="A1599" s="410">
        <f t="shared" ref="A1599:A1662" si="34">A1598+1</f>
        <v>451</v>
      </c>
      <c r="B1599" s="348" t="s">
        <v>3624</v>
      </c>
      <c r="C1599" s="419">
        <f>'NGOAI '!C463</f>
        <v>1914000</v>
      </c>
      <c r="D1599" s="419">
        <f>'NGOAI '!D463</f>
        <v>1914000</v>
      </c>
      <c r="E1599" s="419">
        <f>'NGOAI '!E463</f>
        <v>0</v>
      </c>
      <c r="F1599" s="419">
        <f>'NGOAI '!F463</f>
        <v>0</v>
      </c>
    </row>
    <row r="1600" spans="1:6" x14ac:dyDescent="0.25">
      <c r="A1600" s="410">
        <f t="shared" si="34"/>
        <v>452</v>
      </c>
      <c r="B1600" s="348" t="s">
        <v>3626</v>
      </c>
      <c r="C1600" s="419">
        <f>'NGOAI '!C464</f>
        <v>1298000</v>
      </c>
      <c r="D1600" s="419">
        <f>'NGOAI '!D464</f>
        <v>1298000</v>
      </c>
      <c r="E1600" s="419">
        <f>'NGOAI '!E464</f>
        <v>0</v>
      </c>
      <c r="F1600" s="419">
        <f>'NGOAI '!F464</f>
        <v>0</v>
      </c>
    </row>
    <row r="1601" spans="1:6" x14ac:dyDescent="0.25">
      <c r="A1601" s="410">
        <f t="shared" si="34"/>
        <v>453</v>
      </c>
      <c r="B1601" s="348" t="s">
        <v>3628</v>
      </c>
      <c r="C1601" s="419">
        <f>'NGOAI '!C465</f>
        <v>2850000</v>
      </c>
      <c r="D1601" s="419">
        <f>'NGOAI '!D465</f>
        <v>2850000</v>
      </c>
      <c r="E1601" s="419">
        <f>'NGOAI '!E465</f>
        <v>0</v>
      </c>
      <c r="F1601" s="419">
        <f>'NGOAI '!F465</f>
        <v>0</v>
      </c>
    </row>
    <row r="1602" spans="1:6" ht="33" x14ac:dyDescent="0.25">
      <c r="A1602" s="410">
        <f t="shared" si="34"/>
        <v>454</v>
      </c>
      <c r="B1602" s="349" t="s">
        <v>4920</v>
      </c>
      <c r="C1602" s="419">
        <f>'NGOAI '!C466</f>
        <v>2229000</v>
      </c>
      <c r="D1602" s="419">
        <f>'NGOAI '!D466</f>
        <v>0</v>
      </c>
      <c r="E1602" s="419">
        <f>'NGOAI '!E466</f>
        <v>0</v>
      </c>
      <c r="F1602" s="419">
        <f>'NGOAI '!F466</f>
        <v>0</v>
      </c>
    </row>
    <row r="1603" spans="1:6" ht="53.25" customHeight="1" x14ac:dyDescent="0.25">
      <c r="A1603" s="410">
        <f t="shared" si="34"/>
        <v>455</v>
      </c>
      <c r="B1603" s="348" t="s">
        <v>3632</v>
      </c>
      <c r="C1603" s="419">
        <f>'NGOAI '!C467</f>
        <v>3878000</v>
      </c>
      <c r="D1603" s="419">
        <f>'NGOAI '!D467</f>
        <v>3878000</v>
      </c>
      <c r="E1603" s="419">
        <f>'NGOAI '!E467</f>
        <v>0</v>
      </c>
      <c r="F1603" s="1154" t="str">
        <f>'NGOAI '!F467</f>
        <v>Chưa bao gồm xương nhân tạo hoặc sản phẩm sinh học thay thế xương, xi măng, đinh, nẹp, vít.</v>
      </c>
    </row>
    <row r="1604" spans="1:6" x14ac:dyDescent="0.25">
      <c r="A1604" s="410">
        <f t="shared" si="34"/>
        <v>456</v>
      </c>
      <c r="B1604" s="348" t="s">
        <v>3636</v>
      </c>
      <c r="C1604" s="419">
        <f>'NGOAI '!C468</f>
        <v>3878000</v>
      </c>
      <c r="D1604" s="419">
        <f>'NGOAI '!D468</f>
        <v>3878000</v>
      </c>
      <c r="E1604" s="419">
        <f>'NGOAI '!E468</f>
        <v>0</v>
      </c>
      <c r="F1604" s="1163"/>
    </row>
    <row r="1605" spans="1:6" x14ac:dyDescent="0.25">
      <c r="A1605" s="410">
        <f t="shared" si="34"/>
        <v>457</v>
      </c>
      <c r="B1605" s="487" t="s">
        <v>3638</v>
      </c>
      <c r="C1605" s="419">
        <f>'NGOAI '!C469</f>
        <v>3878000</v>
      </c>
      <c r="D1605" s="419">
        <f>'NGOAI '!D469</f>
        <v>3878000</v>
      </c>
      <c r="E1605" s="419">
        <f>'NGOAI '!E469</f>
        <v>0</v>
      </c>
      <c r="F1605" s="1155"/>
    </row>
    <row r="1606" spans="1:6" ht="22.5" customHeight="1" x14ac:dyDescent="0.25">
      <c r="A1606" s="410">
        <f t="shared" si="34"/>
        <v>458</v>
      </c>
      <c r="B1606" s="487" t="s">
        <v>3640</v>
      </c>
      <c r="C1606" s="419">
        <f>'NGOAI '!C470</f>
        <v>3087000</v>
      </c>
      <c r="D1606" s="419">
        <f>'NGOAI '!D470</f>
        <v>3087000</v>
      </c>
      <c r="E1606" s="419">
        <f>'NGOAI '!E470</f>
        <v>0</v>
      </c>
      <c r="F1606" s="1154" t="str">
        <f>'NGOAI '!F470</f>
        <v>Chưa bao gồm gân nhân tạo.</v>
      </c>
    </row>
    <row r="1607" spans="1:6" ht="33" x14ac:dyDescent="0.25">
      <c r="A1607" s="410">
        <f t="shared" si="34"/>
        <v>459</v>
      </c>
      <c r="B1607" s="349" t="s">
        <v>4907</v>
      </c>
      <c r="C1607" s="419">
        <f>'NGOAI '!C471</f>
        <v>2389000</v>
      </c>
      <c r="D1607" s="419">
        <f>'NGOAI '!D471</f>
        <v>0</v>
      </c>
      <c r="E1607" s="419">
        <f>'NGOAI '!E471</f>
        <v>0</v>
      </c>
      <c r="F1607" s="1155"/>
    </row>
    <row r="1608" spans="1:6" x14ac:dyDescent="0.25">
      <c r="A1608" s="410">
        <f t="shared" si="34"/>
        <v>460</v>
      </c>
      <c r="B1608" s="348" t="s">
        <v>3644</v>
      </c>
      <c r="C1608" s="419">
        <f>'NGOAI '!C472</f>
        <v>3699000</v>
      </c>
      <c r="D1608" s="419">
        <f>'NGOAI '!D472</f>
        <v>3699000</v>
      </c>
      <c r="E1608" s="419">
        <f>'NGOAI '!E472</f>
        <v>0</v>
      </c>
      <c r="F1608" s="419">
        <f>'NGOAI '!F472</f>
        <v>0</v>
      </c>
    </row>
    <row r="1609" spans="1:6" ht="33" x14ac:dyDescent="0.25">
      <c r="A1609" s="410">
        <f t="shared" si="34"/>
        <v>461</v>
      </c>
      <c r="B1609" s="349" t="s">
        <v>4914</v>
      </c>
      <c r="C1609" s="419">
        <f>'NGOAI '!C473</f>
        <v>2960000</v>
      </c>
      <c r="D1609" s="419">
        <f>'NGOAI '!D473</f>
        <v>0</v>
      </c>
      <c r="E1609" s="419">
        <f>'NGOAI '!E473</f>
        <v>0</v>
      </c>
      <c r="F1609" s="419">
        <f>'NGOAI '!F473</f>
        <v>0</v>
      </c>
    </row>
    <row r="1610" spans="1:6" x14ac:dyDescent="0.25">
      <c r="A1610" s="410">
        <f t="shared" si="34"/>
        <v>462</v>
      </c>
      <c r="B1610" s="348" t="s">
        <v>3648</v>
      </c>
      <c r="C1610" s="419">
        <f>'NGOAI '!C474</f>
        <v>3011000</v>
      </c>
      <c r="D1610" s="419">
        <f>'NGOAI '!D474</f>
        <v>3011000</v>
      </c>
      <c r="E1610" s="419">
        <f>'NGOAI '!E474</f>
        <v>0</v>
      </c>
      <c r="F1610" s="419">
        <f>'NGOAI '!F474</f>
        <v>0</v>
      </c>
    </row>
    <row r="1611" spans="1:6" x14ac:dyDescent="0.25">
      <c r="A1611" s="410">
        <f t="shared" si="34"/>
        <v>463</v>
      </c>
      <c r="B1611" s="348" t="s">
        <v>4929</v>
      </c>
      <c r="C1611" s="419">
        <f>'NGOAI '!C475</f>
        <v>2278000</v>
      </c>
      <c r="D1611" s="419">
        <f>'NGOAI '!D475</f>
        <v>0</v>
      </c>
      <c r="E1611" s="419">
        <f>'NGOAI '!E475</f>
        <v>0</v>
      </c>
      <c r="F1611" s="419">
        <f>'NGOAI '!F475</f>
        <v>0</v>
      </c>
    </row>
    <row r="1612" spans="1:6" x14ac:dyDescent="0.25">
      <c r="A1612" s="410">
        <f t="shared" si="34"/>
        <v>464</v>
      </c>
      <c r="B1612" s="348" t="s">
        <v>3650</v>
      </c>
      <c r="C1612" s="419">
        <f>'NGOAI '!C476</f>
        <v>3011000</v>
      </c>
      <c r="D1612" s="419">
        <f>'NGOAI '!D476</f>
        <v>3011000</v>
      </c>
      <c r="E1612" s="419">
        <f>'NGOAI '!E476</f>
        <v>0</v>
      </c>
      <c r="F1612" s="419">
        <f>'NGOAI '!F476</f>
        <v>0</v>
      </c>
    </row>
    <row r="1613" spans="1:6" x14ac:dyDescent="0.25">
      <c r="A1613" s="410">
        <f t="shared" si="34"/>
        <v>465</v>
      </c>
      <c r="B1613" s="348" t="s">
        <v>4964</v>
      </c>
      <c r="C1613" s="419">
        <f>'NGOAI '!C477</f>
        <v>2278000</v>
      </c>
      <c r="D1613" s="419">
        <f>'NGOAI '!D477</f>
        <v>0</v>
      </c>
      <c r="E1613" s="419">
        <f>'NGOAI '!E477</f>
        <v>0</v>
      </c>
      <c r="F1613" s="419">
        <f>'NGOAI '!F477</f>
        <v>0</v>
      </c>
    </row>
    <row r="1614" spans="1:6" x14ac:dyDescent="0.25">
      <c r="A1614" s="410">
        <f t="shared" si="34"/>
        <v>466</v>
      </c>
      <c r="B1614" s="348" t="s">
        <v>3652</v>
      </c>
      <c r="C1614" s="419">
        <f>'NGOAI '!C478</f>
        <v>3011000</v>
      </c>
      <c r="D1614" s="419">
        <f>'NGOAI '!D478</f>
        <v>3011000</v>
      </c>
      <c r="E1614" s="419">
        <f>'NGOAI '!E478</f>
        <v>0</v>
      </c>
      <c r="F1614" s="419">
        <f>'NGOAI '!F478</f>
        <v>0</v>
      </c>
    </row>
    <row r="1615" spans="1:6" ht="33" x14ac:dyDescent="0.25">
      <c r="A1615" s="410">
        <f t="shared" si="34"/>
        <v>467</v>
      </c>
      <c r="B1615" s="349" t="s">
        <v>4966</v>
      </c>
      <c r="C1615" s="419">
        <f>'NGOAI '!C479</f>
        <v>2278000</v>
      </c>
      <c r="D1615" s="419">
        <f>'NGOAI '!D479</f>
        <v>0</v>
      </c>
      <c r="E1615" s="419">
        <f>'NGOAI '!E479</f>
        <v>0</v>
      </c>
      <c r="F1615" s="419">
        <f>'NGOAI '!F479</f>
        <v>0</v>
      </c>
    </row>
    <row r="1616" spans="1:6" x14ac:dyDescent="0.25">
      <c r="A1616" s="410">
        <f t="shared" si="34"/>
        <v>468</v>
      </c>
      <c r="B1616" s="348" t="s">
        <v>3654</v>
      </c>
      <c r="C1616" s="419">
        <f>'NGOAI '!C480</f>
        <v>4830000</v>
      </c>
      <c r="D1616" s="419">
        <f>'NGOAI '!D480</f>
        <v>4830000</v>
      </c>
      <c r="E1616" s="419">
        <f>'NGOAI '!E480</f>
        <v>0</v>
      </c>
      <c r="F1616" s="419">
        <f>'NGOAI '!F480</f>
        <v>0</v>
      </c>
    </row>
    <row r="1617" spans="1:6" x14ac:dyDescent="0.25">
      <c r="A1617" s="410">
        <f t="shared" si="34"/>
        <v>469</v>
      </c>
      <c r="B1617" s="348" t="s">
        <v>4927</v>
      </c>
      <c r="C1617" s="419">
        <f>'NGOAI '!C481</f>
        <v>3930000</v>
      </c>
      <c r="D1617" s="419">
        <f>'NGOAI '!D481</f>
        <v>0</v>
      </c>
      <c r="E1617" s="419">
        <f>'NGOAI '!E481</f>
        <v>0</v>
      </c>
      <c r="F1617" s="419">
        <f>'NGOAI '!F481</f>
        <v>0</v>
      </c>
    </row>
    <row r="1618" spans="1:6" x14ac:dyDescent="0.25">
      <c r="A1618" s="410">
        <f t="shared" si="34"/>
        <v>470</v>
      </c>
      <c r="B1618" s="348" t="s">
        <v>3656</v>
      </c>
      <c r="C1618" s="419">
        <f>'NGOAI '!C482</f>
        <v>0</v>
      </c>
      <c r="D1618" s="419">
        <f>'NGOAI '!D482</f>
        <v>3011000</v>
      </c>
      <c r="E1618" s="419">
        <f>'NGOAI '!E482</f>
        <v>0</v>
      </c>
      <c r="F1618" s="419">
        <f>'NGOAI '!F482</f>
        <v>0</v>
      </c>
    </row>
    <row r="1619" spans="1:6" x14ac:dyDescent="0.25">
      <c r="A1619" s="410">
        <f t="shared" si="34"/>
        <v>471</v>
      </c>
      <c r="B1619" s="348" t="s">
        <v>3658</v>
      </c>
      <c r="C1619" s="419">
        <f>'NGOAI '!C483</f>
        <v>2850000</v>
      </c>
      <c r="D1619" s="419">
        <f>'NGOAI '!D483</f>
        <v>2850000</v>
      </c>
      <c r="E1619" s="419">
        <f>'NGOAI '!E483</f>
        <v>0</v>
      </c>
      <c r="F1619" s="419">
        <f>'NGOAI '!F483</f>
        <v>0</v>
      </c>
    </row>
    <row r="1620" spans="1:6" x14ac:dyDescent="0.25">
      <c r="A1620" s="410">
        <f t="shared" si="34"/>
        <v>472</v>
      </c>
      <c r="B1620" s="348" t="s">
        <v>4982</v>
      </c>
      <c r="C1620" s="419">
        <f>'NGOAI '!C484</f>
        <v>2229000</v>
      </c>
      <c r="D1620" s="419">
        <f>'NGOAI '!D484</f>
        <v>0</v>
      </c>
      <c r="E1620" s="419">
        <f>'NGOAI '!E484</f>
        <v>0</v>
      </c>
      <c r="F1620" s="419">
        <f>'NGOAI '!F484</f>
        <v>0</v>
      </c>
    </row>
    <row r="1621" spans="1:6" x14ac:dyDescent="0.25">
      <c r="A1621" s="410">
        <f t="shared" si="34"/>
        <v>473</v>
      </c>
      <c r="B1621" s="348" t="s">
        <v>4680</v>
      </c>
      <c r="C1621" s="419">
        <f>'NGOAI '!C485</f>
        <v>2457000</v>
      </c>
      <c r="D1621" s="419">
        <f>'NGOAI '!D485</f>
        <v>2457000</v>
      </c>
      <c r="E1621" s="419">
        <f>'NGOAI '!E485</f>
        <v>0</v>
      </c>
      <c r="F1621" s="419">
        <f>'NGOAI '!F485</f>
        <v>0</v>
      </c>
    </row>
    <row r="1622" spans="1:6" x14ac:dyDescent="0.25">
      <c r="A1622" s="410">
        <f t="shared" si="34"/>
        <v>474</v>
      </c>
      <c r="B1622" s="348" t="s">
        <v>4679</v>
      </c>
      <c r="C1622" s="419">
        <f>'NGOAI '!C486</f>
        <v>2457000</v>
      </c>
      <c r="D1622" s="419">
        <f>'NGOAI '!D486</f>
        <v>2457000</v>
      </c>
      <c r="E1622" s="419">
        <f>'NGOAI '!E486</f>
        <v>0</v>
      </c>
      <c r="F1622" s="419">
        <f>'NGOAI '!F486</f>
        <v>0</v>
      </c>
    </row>
    <row r="1623" spans="1:6" x14ac:dyDescent="0.25">
      <c r="A1623" s="410">
        <f t="shared" si="34"/>
        <v>475</v>
      </c>
      <c r="B1623" s="348" t="s">
        <v>4675</v>
      </c>
      <c r="C1623" s="419">
        <f>'NGOAI '!C487</f>
        <v>2457000</v>
      </c>
      <c r="D1623" s="419">
        <f>'NGOAI '!D487</f>
        <v>2457000</v>
      </c>
      <c r="E1623" s="419">
        <f>'NGOAI '!E487</f>
        <v>0</v>
      </c>
      <c r="F1623" s="419">
        <f>'NGOAI '!F487</f>
        <v>0</v>
      </c>
    </row>
    <row r="1624" spans="1:6" x14ac:dyDescent="0.25">
      <c r="A1624" s="410">
        <f t="shared" si="34"/>
        <v>476</v>
      </c>
      <c r="B1624" s="348" t="s">
        <v>4676</v>
      </c>
      <c r="C1624" s="419">
        <f>'NGOAI '!C488</f>
        <v>2457000</v>
      </c>
      <c r="D1624" s="419">
        <f>'NGOAI '!D488</f>
        <v>2457000</v>
      </c>
      <c r="E1624" s="419">
        <f>'NGOAI '!E488</f>
        <v>0</v>
      </c>
      <c r="F1624" s="419">
        <f>'NGOAI '!F488</f>
        <v>0</v>
      </c>
    </row>
    <row r="1625" spans="1:6" x14ac:dyDescent="0.25">
      <c r="A1625" s="410">
        <f t="shared" si="34"/>
        <v>477</v>
      </c>
      <c r="B1625" s="348" t="s">
        <v>3666</v>
      </c>
      <c r="C1625" s="419">
        <f>'NGOAI '!C489</f>
        <v>3833000</v>
      </c>
      <c r="D1625" s="419">
        <f>'NGOAI '!D489</f>
        <v>3833000</v>
      </c>
      <c r="E1625" s="419">
        <f>'NGOAI '!E489</f>
        <v>0</v>
      </c>
      <c r="F1625" s="419">
        <f>'NGOAI '!F489</f>
        <v>0</v>
      </c>
    </row>
    <row r="1626" spans="1:6" ht="33" x14ac:dyDescent="0.25">
      <c r="A1626" s="410">
        <f t="shared" si="34"/>
        <v>478</v>
      </c>
      <c r="B1626" s="349" t="s">
        <v>4931</v>
      </c>
      <c r="C1626" s="419">
        <f>'NGOAI '!C490</f>
        <v>3014000</v>
      </c>
      <c r="D1626" s="419">
        <f>'NGOAI '!D490</f>
        <v>0</v>
      </c>
      <c r="E1626" s="419">
        <f>'NGOAI '!E490</f>
        <v>0</v>
      </c>
      <c r="F1626" s="419">
        <f>'NGOAI '!F490</f>
        <v>0</v>
      </c>
    </row>
    <row r="1627" spans="1:6" ht="32.25" customHeight="1" x14ac:dyDescent="0.25">
      <c r="A1627" s="410">
        <f t="shared" si="34"/>
        <v>479</v>
      </c>
      <c r="B1627" s="348" t="s">
        <v>3670</v>
      </c>
      <c r="C1627" s="419">
        <f>'NGOAI '!C491</f>
        <v>3878000</v>
      </c>
      <c r="D1627" s="419">
        <f>'NGOAI '!D491</f>
        <v>3878000</v>
      </c>
      <c r="E1627" s="419">
        <f>'NGOAI '!E491</f>
        <v>0</v>
      </c>
      <c r="F1627" s="1154" t="str">
        <f>'NGOAI '!F491</f>
        <v>Chưa bao gồm xương nhân tạo hoặc sản phẩm sinh học thay thế xương, xi măng, đinh, nẹp, vít.</v>
      </c>
    </row>
    <row r="1628" spans="1:6" x14ac:dyDescent="0.25">
      <c r="A1628" s="410">
        <f t="shared" si="34"/>
        <v>480</v>
      </c>
      <c r="B1628" s="348" t="s">
        <v>3672</v>
      </c>
      <c r="C1628" s="419">
        <f>'NGOAI '!C492</f>
        <v>3878000</v>
      </c>
      <c r="D1628" s="419">
        <f>'NGOAI '!D492</f>
        <v>3878000</v>
      </c>
      <c r="E1628" s="419">
        <f>'NGOAI '!E492</f>
        <v>0</v>
      </c>
      <c r="F1628" s="1163"/>
    </row>
    <row r="1629" spans="1:6" x14ac:dyDescent="0.25">
      <c r="A1629" s="410">
        <f t="shared" si="34"/>
        <v>481</v>
      </c>
      <c r="B1629" s="348" t="s">
        <v>3674</v>
      </c>
      <c r="C1629" s="419">
        <f>'NGOAI '!C493</f>
        <v>3878000</v>
      </c>
      <c r="D1629" s="419">
        <f>'NGOAI '!D493</f>
        <v>3878000</v>
      </c>
      <c r="E1629" s="419">
        <f>'NGOAI '!E493</f>
        <v>0</v>
      </c>
      <c r="F1629" s="1163"/>
    </row>
    <row r="1630" spans="1:6" x14ac:dyDescent="0.25">
      <c r="A1630" s="410">
        <f t="shared" si="34"/>
        <v>482</v>
      </c>
      <c r="B1630" s="348" t="s">
        <v>3676</v>
      </c>
      <c r="C1630" s="419">
        <f>'NGOAI '!C494</f>
        <v>3878000</v>
      </c>
      <c r="D1630" s="419">
        <f>'NGOAI '!D494</f>
        <v>3878000</v>
      </c>
      <c r="E1630" s="419">
        <f>'NGOAI '!E494</f>
        <v>0</v>
      </c>
      <c r="F1630" s="1163"/>
    </row>
    <row r="1631" spans="1:6" x14ac:dyDescent="0.25">
      <c r="A1631" s="410">
        <f t="shared" si="34"/>
        <v>483</v>
      </c>
      <c r="B1631" s="348" t="s">
        <v>3678</v>
      </c>
      <c r="C1631" s="419">
        <f>'NGOAI '!C495</f>
        <v>3878000</v>
      </c>
      <c r="D1631" s="419">
        <f>'NGOAI '!D495</f>
        <v>3878000</v>
      </c>
      <c r="E1631" s="419">
        <f>'NGOAI '!E495</f>
        <v>0</v>
      </c>
      <c r="F1631" s="1163"/>
    </row>
    <row r="1632" spans="1:6" x14ac:dyDescent="0.25">
      <c r="A1632" s="410">
        <f t="shared" si="34"/>
        <v>484</v>
      </c>
      <c r="B1632" s="348" t="s">
        <v>3680</v>
      </c>
      <c r="C1632" s="419">
        <f>'NGOAI '!C496</f>
        <v>3878000</v>
      </c>
      <c r="D1632" s="419">
        <f>'NGOAI '!D496</f>
        <v>3878000</v>
      </c>
      <c r="E1632" s="419">
        <f>'NGOAI '!E496</f>
        <v>0</v>
      </c>
      <c r="F1632" s="1155"/>
    </row>
    <row r="1633" spans="1:6" ht="78" customHeight="1" x14ac:dyDescent="0.25">
      <c r="A1633" s="410">
        <f t="shared" si="34"/>
        <v>485</v>
      </c>
      <c r="B1633" s="348" t="s">
        <v>3682</v>
      </c>
      <c r="C1633" s="419">
        <f>'NGOAI '!C497</f>
        <v>4806000</v>
      </c>
      <c r="D1633" s="419">
        <f>'NGOAI '!D497</f>
        <v>4806000</v>
      </c>
      <c r="E1633" s="419">
        <f>'NGOAI '!E497</f>
        <v>0</v>
      </c>
      <c r="F1633" s="1154" t="str">
        <f>'NGOAI '!F497</f>
        <v>Chưa bao gồm khung cố định ngoài, nẹp, ốc, vít, lồng, xương nhân tạo hoặc sản phẩm sinh học thay thế xương.</v>
      </c>
    </row>
    <row r="1634" spans="1:6" x14ac:dyDescent="0.25">
      <c r="A1634" s="410">
        <f t="shared" si="34"/>
        <v>486</v>
      </c>
      <c r="B1634" s="348" t="s">
        <v>4883</v>
      </c>
      <c r="C1634" s="419">
        <f>'NGOAI '!C498</f>
        <v>4059000</v>
      </c>
      <c r="D1634" s="419">
        <f>'NGOAI '!D498</f>
        <v>0</v>
      </c>
      <c r="E1634" s="419">
        <f>'NGOAI '!E498</f>
        <v>0</v>
      </c>
      <c r="F1634" s="1155"/>
    </row>
    <row r="1635" spans="1:6" ht="30" customHeight="1" x14ac:dyDescent="0.25">
      <c r="A1635" s="410">
        <f t="shared" si="34"/>
        <v>487</v>
      </c>
      <c r="B1635" s="348" t="s">
        <v>3685</v>
      </c>
      <c r="C1635" s="419">
        <f>'NGOAI '!C499</f>
        <v>3878000</v>
      </c>
      <c r="D1635" s="419">
        <f>'NGOAI '!D499</f>
        <v>3878000</v>
      </c>
      <c r="E1635" s="419">
        <f>'NGOAI '!E499</f>
        <v>0</v>
      </c>
      <c r="F1635" s="1154" t="str">
        <f>'NGOAI '!F499</f>
        <v>Chưa bao gồm xương nhân tạo hoặc sản phẩm sinh học thay thế xương, xi măng, đinh, nẹp, vít.</v>
      </c>
    </row>
    <row r="1636" spans="1:6" x14ac:dyDescent="0.25">
      <c r="A1636" s="410">
        <f t="shared" si="34"/>
        <v>488</v>
      </c>
      <c r="B1636" s="348" t="s">
        <v>3687</v>
      </c>
      <c r="C1636" s="419">
        <f>'NGOAI '!C500</f>
        <v>3878000</v>
      </c>
      <c r="D1636" s="419">
        <f>'NGOAI '!D500</f>
        <v>3878000</v>
      </c>
      <c r="E1636" s="419">
        <f>'NGOAI '!E500</f>
        <v>0</v>
      </c>
      <c r="F1636" s="1163"/>
    </row>
    <row r="1637" spans="1:6" x14ac:dyDescent="0.25">
      <c r="A1637" s="410">
        <f t="shared" si="34"/>
        <v>489</v>
      </c>
      <c r="B1637" s="348" t="s">
        <v>3689</v>
      </c>
      <c r="C1637" s="419">
        <f>'NGOAI '!C501</f>
        <v>3878000</v>
      </c>
      <c r="D1637" s="419">
        <f>'NGOAI '!D501</f>
        <v>3878000</v>
      </c>
      <c r="E1637" s="419">
        <f>'NGOAI '!E501</f>
        <v>0</v>
      </c>
      <c r="F1637" s="1163"/>
    </row>
    <row r="1638" spans="1:6" x14ac:dyDescent="0.25">
      <c r="A1638" s="410">
        <f t="shared" si="34"/>
        <v>490</v>
      </c>
      <c r="B1638" s="348" t="s">
        <v>3691</v>
      </c>
      <c r="C1638" s="419">
        <f>'NGOAI '!C502</f>
        <v>3878000</v>
      </c>
      <c r="D1638" s="419">
        <f>'NGOAI '!D502</f>
        <v>3878000</v>
      </c>
      <c r="E1638" s="419">
        <f>'NGOAI '!E502</f>
        <v>0</v>
      </c>
      <c r="F1638" s="1155"/>
    </row>
    <row r="1639" spans="1:6" x14ac:dyDescent="0.25">
      <c r="A1639" s="410">
        <f t="shared" si="34"/>
        <v>491</v>
      </c>
      <c r="B1639" s="348" t="s">
        <v>3693</v>
      </c>
      <c r="C1639" s="419">
        <f>'NGOAI '!C503</f>
        <v>3041000</v>
      </c>
      <c r="D1639" s="419">
        <f>'NGOAI '!D503</f>
        <v>3041000</v>
      </c>
      <c r="E1639" s="419">
        <f>'NGOAI '!E503</f>
        <v>0</v>
      </c>
      <c r="F1639" s="419">
        <f>'NGOAI '!F503</f>
        <v>0</v>
      </c>
    </row>
    <row r="1640" spans="1:6" ht="18" customHeight="1" x14ac:dyDescent="0.25">
      <c r="A1640" s="410">
        <f t="shared" si="34"/>
        <v>492</v>
      </c>
      <c r="B1640" s="348" t="s">
        <v>3695</v>
      </c>
      <c r="C1640" s="419">
        <f>'NGOAI '!C504</f>
        <v>3041000</v>
      </c>
      <c r="D1640" s="419">
        <f>'NGOAI '!D504</f>
        <v>3041000</v>
      </c>
      <c r="E1640" s="419">
        <f>'NGOAI '!E504</f>
        <v>0</v>
      </c>
      <c r="F1640" s="419">
        <f>'NGOAI '!F504</f>
        <v>0</v>
      </c>
    </row>
    <row r="1641" spans="1:6" x14ac:dyDescent="0.25">
      <c r="A1641" s="410">
        <f t="shared" si="34"/>
        <v>493</v>
      </c>
      <c r="B1641" s="348" t="s">
        <v>3697</v>
      </c>
      <c r="C1641" s="419">
        <f>'NGOAI '!C505</f>
        <v>3833000</v>
      </c>
      <c r="D1641" s="419">
        <f>'NGOAI '!D505</f>
        <v>3833000</v>
      </c>
      <c r="E1641" s="419">
        <f>'NGOAI '!E505</f>
        <v>0</v>
      </c>
      <c r="F1641" s="419">
        <f>'NGOAI '!F505</f>
        <v>0</v>
      </c>
    </row>
    <row r="1642" spans="1:6" ht="33" x14ac:dyDescent="0.25">
      <c r="A1642" s="410">
        <f t="shared" si="34"/>
        <v>494</v>
      </c>
      <c r="B1642" s="349" t="s">
        <v>4932</v>
      </c>
      <c r="C1642" s="419">
        <f>'NGOAI '!C506</f>
        <v>3014000</v>
      </c>
      <c r="D1642" s="419">
        <f>'NGOAI '!D506</f>
        <v>0</v>
      </c>
      <c r="E1642" s="419">
        <f>'NGOAI '!E506</f>
        <v>0</v>
      </c>
      <c r="F1642" s="419">
        <f>'NGOAI '!F506</f>
        <v>0</v>
      </c>
    </row>
    <row r="1643" spans="1:6" ht="17.25" customHeight="1" x14ac:dyDescent="0.25">
      <c r="A1643" s="410">
        <f t="shared" si="34"/>
        <v>495</v>
      </c>
      <c r="B1643" s="348" t="s">
        <v>3698</v>
      </c>
      <c r="C1643" s="419">
        <f>'NGOAI '!C507</f>
        <v>3878000</v>
      </c>
      <c r="D1643" s="419">
        <f>'NGOAI '!D507</f>
        <v>3878000</v>
      </c>
      <c r="E1643" s="419">
        <f>'NGOAI '!E507</f>
        <v>0</v>
      </c>
      <c r="F1643" s="1154" t="str">
        <f>'NGOAI '!F507</f>
        <v>Chưa bao gồm xương nhân tạo hoặc sản phẩm sinh học thay thế xương, xi măng, đinh, nẹp, vít.</v>
      </c>
    </row>
    <row r="1644" spans="1:6" x14ac:dyDescent="0.25">
      <c r="A1644" s="410">
        <f t="shared" si="34"/>
        <v>496</v>
      </c>
      <c r="B1644" s="348" t="s">
        <v>3700</v>
      </c>
      <c r="C1644" s="419">
        <f>'NGOAI '!C508</f>
        <v>3878000</v>
      </c>
      <c r="D1644" s="419">
        <f>'NGOAI '!D508</f>
        <v>3878000</v>
      </c>
      <c r="E1644" s="419">
        <f>'NGOAI '!E508</f>
        <v>0</v>
      </c>
      <c r="F1644" s="1163"/>
    </row>
    <row r="1645" spans="1:6" x14ac:dyDescent="0.25">
      <c r="A1645" s="410">
        <f t="shared" si="34"/>
        <v>497</v>
      </c>
      <c r="B1645" s="348" t="s">
        <v>3702</v>
      </c>
      <c r="C1645" s="419">
        <f>'NGOAI '!C509</f>
        <v>3878000</v>
      </c>
      <c r="D1645" s="419">
        <f>'NGOAI '!D509</f>
        <v>3878000</v>
      </c>
      <c r="E1645" s="419">
        <f>'NGOAI '!E509</f>
        <v>0</v>
      </c>
      <c r="F1645" s="1163"/>
    </row>
    <row r="1646" spans="1:6" ht="18" customHeight="1" x14ac:dyDescent="0.25">
      <c r="A1646" s="410">
        <f t="shared" si="34"/>
        <v>498</v>
      </c>
      <c r="B1646" s="348" t="s">
        <v>3704</v>
      </c>
      <c r="C1646" s="419">
        <f>'NGOAI '!C510</f>
        <v>3878000</v>
      </c>
      <c r="D1646" s="419">
        <f>'NGOAI '!D510</f>
        <v>3878000</v>
      </c>
      <c r="E1646" s="419">
        <f>'NGOAI '!E510</f>
        <v>0</v>
      </c>
      <c r="F1646" s="1163"/>
    </row>
    <row r="1647" spans="1:6" x14ac:dyDescent="0.25">
      <c r="A1647" s="410">
        <f t="shared" si="34"/>
        <v>499</v>
      </c>
      <c r="B1647" s="348" t="s">
        <v>4718</v>
      </c>
      <c r="C1647" s="419">
        <f>'NGOAI '!C511</f>
        <v>3469000</v>
      </c>
      <c r="D1647" s="419">
        <f>'NGOAI '!D511</f>
        <v>3469000</v>
      </c>
      <c r="E1647" s="419">
        <f>'NGOAI '!E511</f>
        <v>0</v>
      </c>
      <c r="F1647" s="1163"/>
    </row>
    <row r="1648" spans="1:6" x14ac:dyDescent="0.25">
      <c r="A1648" s="410">
        <f t="shared" si="34"/>
        <v>500</v>
      </c>
      <c r="B1648" s="348" t="s">
        <v>3709</v>
      </c>
      <c r="C1648" s="419">
        <f>'NGOAI '!C512</f>
        <v>3878000</v>
      </c>
      <c r="D1648" s="419">
        <f>'NGOAI '!D512</f>
        <v>3878000</v>
      </c>
      <c r="E1648" s="419">
        <f>'NGOAI '!E512</f>
        <v>0</v>
      </c>
      <c r="F1648" s="1155"/>
    </row>
    <row r="1649" spans="1:6" x14ac:dyDescent="0.25">
      <c r="A1649" s="410">
        <f t="shared" si="34"/>
        <v>501</v>
      </c>
      <c r="B1649" s="348" t="s">
        <v>3711</v>
      </c>
      <c r="C1649" s="419">
        <f>'NGOAI '!C513</f>
        <v>637000</v>
      </c>
      <c r="D1649" s="419">
        <f>'NGOAI '!D513</f>
        <v>637000</v>
      </c>
      <c r="E1649" s="419">
        <f>'NGOAI '!E513</f>
        <v>0</v>
      </c>
      <c r="F1649" s="419">
        <f>'NGOAI '!F513</f>
        <v>0</v>
      </c>
    </row>
    <row r="1650" spans="1:6" ht="24.75" customHeight="1" x14ac:dyDescent="0.25">
      <c r="A1650" s="410">
        <f t="shared" si="34"/>
        <v>502</v>
      </c>
      <c r="B1650" s="348" t="s">
        <v>3713</v>
      </c>
      <c r="C1650" s="419">
        <f>'NGOAI '!C514</f>
        <v>3878000</v>
      </c>
      <c r="D1650" s="419">
        <f>'NGOAI '!D514</f>
        <v>3878000</v>
      </c>
      <c r="E1650" s="419">
        <f>'NGOAI '!E514</f>
        <v>0</v>
      </c>
      <c r="F1650" s="1154" t="str">
        <f>'NGOAI '!F514</f>
        <v>Chưa bao gồm xương nhân tạo hoặc sản phẩm sinh học thay thế xương, xi măng, đinh, nẹp, vít.</v>
      </c>
    </row>
    <row r="1651" spans="1:6" ht="24.75" customHeight="1" x14ac:dyDescent="0.25">
      <c r="A1651" s="410">
        <f t="shared" si="34"/>
        <v>503</v>
      </c>
      <c r="B1651" s="348" t="s">
        <v>3715</v>
      </c>
      <c r="C1651" s="419">
        <f>'NGOAI '!C515</f>
        <v>3878000</v>
      </c>
      <c r="D1651" s="419">
        <f>'NGOAI '!D515</f>
        <v>3878000</v>
      </c>
      <c r="E1651" s="419">
        <f>'NGOAI '!E515</f>
        <v>0</v>
      </c>
      <c r="F1651" s="1163"/>
    </row>
    <row r="1652" spans="1:6" ht="24.75" customHeight="1" x14ac:dyDescent="0.25">
      <c r="A1652" s="410">
        <f t="shared" si="34"/>
        <v>504</v>
      </c>
      <c r="B1652" s="348" t="s">
        <v>3717</v>
      </c>
      <c r="C1652" s="419">
        <f>'NGOAI '!C516</f>
        <v>3878000</v>
      </c>
      <c r="D1652" s="419">
        <f>'NGOAI '!D516</f>
        <v>3878000</v>
      </c>
      <c r="E1652" s="419">
        <f>'NGOAI '!E516</f>
        <v>0</v>
      </c>
      <c r="F1652" s="1155"/>
    </row>
    <row r="1653" spans="1:6" x14ac:dyDescent="0.25">
      <c r="A1653" s="410">
        <f t="shared" si="34"/>
        <v>505</v>
      </c>
      <c r="B1653" s="348" t="s">
        <v>3719</v>
      </c>
      <c r="C1653" s="419">
        <f>'NGOAI '!C517</f>
        <v>2883000</v>
      </c>
      <c r="D1653" s="419">
        <f>'NGOAI '!D517</f>
        <v>2883000</v>
      </c>
      <c r="E1653" s="419">
        <f>'NGOAI '!E517</f>
        <v>0</v>
      </c>
      <c r="F1653" s="419">
        <f>'NGOAI '!F517</f>
        <v>0</v>
      </c>
    </row>
    <row r="1654" spans="1:6" x14ac:dyDescent="0.25">
      <c r="A1654" s="410">
        <f t="shared" si="34"/>
        <v>506</v>
      </c>
      <c r="B1654" s="348" t="s">
        <v>4922</v>
      </c>
      <c r="C1654" s="419">
        <f>'NGOAI '!C518</f>
        <v>2422000</v>
      </c>
      <c r="D1654" s="419">
        <f>'NGOAI '!D518</f>
        <v>0</v>
      </c>
      <c r="E1654" s="419">
        <f>'NGOAI '!E518</f>
        <v>0</v>
      </c>
      <c r="F1654" s="419">
        <f>'NGOAI '!F518</f>
        <v>0</v>
      </c>
    </row>
    <row r="1655" spans="1:6" ht="18" customHeight="1" x14ac:dyDescent="0.25">
      <c r="A1655" s="410">
        <f t="shared" si="34"/>
        <v>507</v>
      </c>
      <c r="B1655" s="348" t="s">
        <v>4709</v>
      </c>
      <c r="C1655" s="419">
        <f>'NGOAI '!C519</f>
        <v>3878000</v>
      </c>
      <c r="D1655" s="419">
        <f>'NGOAI '!D519</f>
        <v>3878000</v>
      </c>
      <c r="E1655" s="419">
        <f>'NGOAI '!E519</f>
        <v>0</v>
      </c>
      <c r="F1655" s="419">
        <f>'NGOAI '!F519</f>
        <v>0</v>
      </c>
    </row>
    <row r="1656" spans="1:6" ht="18" customHeight="1" x14ac:dyDescent="0.25">
      <c r="A1656" s="410">
        <f t="shared" si="34"/>
        <v>508</v>
      </c>
      <c r="B1656" s="348" t="s">
        <v>3723</v>
      </c>
      <c r="C1656" s="419">
        <f>'NGOAI '!C520</f>
        <v>2850000</v>
      </c>
      <c r="D1656" s="419">
        <f>'NGOAI '!D520</f>
        <v>2850000</v>
      </c>
      <c r="E1656" s="419">
        <f>'NGOAI '!E520</f>
        <v>0</v>
      </c>
      <c r="F1656" s="419">
        <f>'NGOAI '!F520</f>
        <v>0</v>
      </c>
    </row>
    <row r="1657" spans="1:6" ht="18" customHeight="1" x14ac:dyDescent="0.25">
      <c r="A1657" s="410">
        <f t="shared" si="34"/>
        <v>509</v>
      </c>
      <c r="B1657" s="348" t="s">
        <v>4985</v>
      </c>
      <c r="C1657" s="419">
        <f>'NGOAI '!C521</f>
        <v>2229000</v>
      </c>
      <c r="D1657" s="419">
        <f>'NGOAI '!D521</f>
        <v>0</v>
      </c>
      <c r="E1657" s="419">
        <f>'NGOAI '!E521</f>
        <v>0</v>
      </c>
      <c r="F1657" s="419">
        <f>'NGOAI '!F521</f>
        <v>0</v>
      </c>
    </row>
    <row r="1658" spans="1:6" ht="18" customHeight="1" x14ac:dyDescent="0.25">
      <c r="A1658" s="410">
        <f t="shared" si="34"/>
        <v>510</v>
      </c>
      <c r="B1658" s="348" t="s">
        <v>3725</v>
      </c>
      <c r="C1658" s="419">
        <f>'NGOAI '!C522</f>
        <v>3833000</v>
      </c>
      <c r="D1658" s="419">
        <f>'NGOAI '!D522</f>
        <v>3833000</v>
      </c>
      <c r="E1658" s="419">
        <f>'NGOAI '!E522</f>
        <v>0</v>
      </c>
      <c r="F1658" s="419">
        <f>'NGOAI '!F522</f>
        <v>0</v>
      </c>
    </row>
    <row r="1659" spans="1:6" ht="18" customHeight="1" x14ac:dyDescent="0.25">
      <c r="A1659" s="410">
        <f t="shared" si="34"/>
        <v>511</v>
      </c>
      <c r="B1659" s="348" t="s">
        <v>4958</v>
      </c>
      <c r="C1659" s="419">
        <f>'NGOAI '!C523</f>
        <v>3014000</v>
      </c>
      <c r="D1659" s="419">
        <f>'NGOAI '!D523</f>
        <v>0</v>
      </c>
      <c r="E1659" s="419">
        <f>'NGOAI '!E523</f>
        <v>0</v>
      </c>
      <c r="F1659" s="419">
        <f>'NGOAI '!F523</f>
        <v>0</v>
      </c>
    </row>
    <row r="1660" spans="1:6" ht="18" customHeight="1" x14ac:dyDescent="0.25">
      <c r="A1660" s="410">
        <f t="shared" si="34"/>
        <v>512</v>
      </c>
      <c r="B1660" s="348" t="s">
        <v>3727</v>
      </c>
      <c r="C1660" s="419">
        <f>'NGOAI '!C524</f>
        <v>3011000</v>
      </c>
      <c r="D1660" s="419">
        <f>'NGOAI '!D524</f>
        <v>3011000</v>
      </c>
      <c r="E1660" s="419">
        <f>'NGOAI '!E524</f>
        <v>0</v>
      </c>
      <c r="F1660" s="419">
        <f>'NGOAI '!F524</f>
        <v>0</v>
      </c>
    </row>
    <row r="1661" spans="1:6" ht="20.25" customHeight="1" x14ac:dyDescent="0.25">
      <c r="A1661" s="410">
        <f t="shared" si="34"/>
        <v>513</v>
      </c>
      <c r="B1661" s="348" t="s">
        <v>4936</v>
      </c>
      <c r="C1661" s="419">
        <f>'NGOAI '!C525</f>
        <v>2278000</v>
      </c>
      <c r="D1661" s="419">
        <f>'NGOAI '!D525</f>
        <v>0</v>
      </c>
      <c r="E1661" s="419">
        <f>'NGOAI '!E525</f>
        <v>0</v>
      </c>
      <c r="F1661" s="419">
        <f>'NGOAI '!F525</f>
        <v>0</v>
      </c>
    </row>
    <row r="1662" spans="1:6" ht="41.25" customHeight="1" x14ac:dyDescent="0.25">
      <c r="A1662" s="410">
        <f t="shared" si="34"/>
        <v>514</v>
      </c>
      <c r="B1662" s="489" t="s">
        <v>3729</v>
      </c>
      <c r="C1662" s="419">
        <f>'NGOAI '!C526</f>
        <v>4806000</v>
      </c>
      <c r="D1662" s="419">
        <f>'NGOAI '!D526</f>
        <v>4806000</v>
      </c>
      <c r="E1662" s="419">
        <f>'NGOAI '!E526</f>
        <v>0</v>
      </c>
      <c r="F1662" s="1154" t="str">
        <f>'NGOAI '!F526</f>
        <v>Chưa bg phương tiện cố định, phương tiện kết hợp và xương nhân tạo</v>
      </c>
    </row>
    <row r="1663" spans="1:6" ht="20.25" customHeight="1" x14ac:dyDescent="0.25">
      <c r="A1663" s="410">
        <f t="shared" ref="A1663:A1726" si="35">A1662+1</f>
        <v>515</v>
      </c>
      <c r="B1663" s="489" t="s">
        <v>4981</v>
      </c>
      <c r="C1663" s="419">
        <f>'NGOAI '!C527</f>
        <v>4059000</v>
      </c>
      <c r="D1663" s="419">
        <f>'NGOAI '!D527</f>
        <v>0</v>
      </c>
      <c r="E1663" s="419">
        <f>'NGOAI '!E527</f>
        <v>0</v>
      </c>
      <c r="F1663" s="1155"/>
    </row>
    <row r="1664" spans="1:6" ht="20.25" customHeight="1" x14ac:dyDescent="0.25">
      <c r="A1664" s="410">
        <f t="shared" si="35"/>
        <v>516</v>
      </c>
      <c r="B1664" s="348" t="s">
        <v>3733</v>
      </c>
      <c r="C1664" s="419">
        <f>'NGOAI '!C528</f>
        <v>3087000</v>
      </c>
      <c r="D1664" s="419">
        <f>'NGOAI '!D528</f>
        <v>3087000</v>
      </c>
      <c r="E1664" s="419">
        <f>'NGOAI '!E528</f>
        <v>0</v>
      </c>
      <c r="F1664" s="1154" t="str">
        <f>'NGOAI '!F528</f>
        <v>Chưa bao gồm gân nhân tạo.</v>
      </c>
    </row>
    <row r="1665" spans="1:6" ht="20.25" customHeight="1" x14ac:dyDescent="0.25">
      <c r="A1665" s="410">
        <f t="shared" si="35"/>
        <v>517</v>
      </c>
      <c r="B1665" s="348" t="s">
        <v>4952</v>
      </c>
      <c r="C1665" s="419">
        <f>'NGOAI '!C529</f>
        <v>2389000</v>
      </c>
      <c r="D1665" s="419">
        <f>'NGOAI '!D529</f>
        <v>0</v>
      </c>
      <c r="E1665" s="419">
        <f>'NGOAI '!E529</f>
        <v>0</v>
      </c>
      <c r="F1665" s="1155"/>
    </row>
    <row r="1666" spans="1:6" ht="20.25" customHeight="1" x14ac:dyDescent="0.25">
      <c r="A1666" s="410">
        <f t="shared" si="35"/>
        <v>518</v>
      </c>
      <c r="B1666" s="348" t="s">
        <v>3735</v>
      </c>
      <c r="C1666" s="419">
        <f>'NGOAI '!C530</f>
        <v>3878000</v>
      </c>
      <c r="D1666" s="419">
        <f>'NGOAI '!D530</f>
        <v>3878000</v>
      </c>
      <c r="E1666" s="419">
        <f>'NGOAI '!E530</f>
        <v>0</v>
      </c>
      <c r="F1666" s="1154" t="str">
        <f>'NGOAI '!F530</f>
        <v>Chưa bao gồm xương nhân tạo hoặc sản phẩm sinh học thay thế xương, xi măng, đinh, nẹp, vít.</v>
      </c>
    </row>
    <row r="1667" spans="1:6" ht="20.25" customHeight="1" x14ac:dyDescent="0.25">
      <c r="A1667" s="410">
        <f t="shared" si="35"/>
        <v>519</v>
      </c>
      <c r="B1667" s="348" t="s">
        <v>3737</v>
      </c>
      <c r="C1667" s="419">
        <f>'NGOAI '!C531</f>
        <v>3878000</v>
      </c>
      <c r="D1667" s="419">
        <f>'NGOAI '!D531</f>
        <v>3878000</v>
      </c>
      <c r="E1667" s="419">
        <f>'NGOAI '!E531</f>
        <v>0</v>
      </c>
      <c r="F1667" s="1163"/>
    </row>
    <row r="1668" spans="1:6" ht="20.25" customHeight="1" x14ac:dyDescent="0.25">
      <c r="A1668" s="410">
        <f t="shared" si="35"/>
        <v>520</v>
      </c>
      <c r="B1668" s="348" t="s">
        <v>3739</v>
      </c>
      <c r="C1668" s="419">
        <f>'NGOAI '!C532</f>
        <v>3878000</v>
      </c>
      <c r="D1668" s="419">
        <f>'NGOAI '!D532</f>
        <v>3878000</v>
      </c>
      <c r="E1668" s="419">
        <f>'NGOAI '!E532</f>
        <v>0</v>
      </c>
      <c r="F1668" s="1163"/>
    </row>
    <row r="1669" spans="1:6" ht="20.25" customHeight="1" x14ac:dyDescent="0.25">
      <c r="A1669" s="410">
        <f t="shared" si="35"/>
        <v>521</v>
      </c>
      <c r="B1669" s="348" t="s">
        <v>3741</v>
      </c>
      <c r="C1669" s="419">
        <f>'NGOAI '!C533</f>
        <v>3878000</v>
      </c>
      <c r="D1669" s="419">
        <f>'NGOAI '!D533</f>
        <v>3878000</v>
      </c>
      <c r="E1669" s="419">
        <f>'NGOAI '!E533</f>
        <v>0</v>
      </c>
      <c r="F1669" s="1163"/>
    </row>
    <row r="1670" spans="1:6" ht="20.25" customHeight="1" x14ac:dyDescent="0.25">
      <c r="A1670" s="410">
        <f t="shared" si="35"/>
        <v>522</v>
      </c>
      <c r="B1670" s="348" t="s">
        <v>3743</v>
      </c>
      <c r="C1670" s="419">
        <f>'NGOAI '!C534</f>
        <v>3878000</v>
      </c>
      <c r="D1670" s="419">
        <f>'NGOAI '!D534</f>
        <v>3878000</v>
      </c>
      <c r="E1670" s="419">
        <f>'NGOAI '!E534</f>
        <v>0</v>
      </c>
      <c r="F1670" s="1163"/>
    </row>
    <row r="1671" spans="1:6" ht="20.25" customHeight="1" x14ac:dyDescent="0.25">
      <c r="A1671" s="410">
        <f t="shared" si="35"/>
        <v>523</v>
      </c>
      <c r="B1671" s="348" t="s">
        <v>3745</v>
      </c>
      <c r="C1671" s="419">
        <f>'NGOAI '!C535</f>
        <v>3878000</v>
      </c>
      <c r="D1671" s="419">
        <f>'NGOAI '!D535</f>
        <v>3878000</v>
      </c>
      <c r="E1671" s="419">
        <f>'NGOAI '!E535</f>
        <v>0</v>
      </c>
      <c r="F1671" s="1163"/>
    </row>
    <row r="1672" spans="1:6" ht="20.25" customHeight="1" x14ac:dyDescent="0.25">
      <c r="A1672" s="410">
        <f t="shared" si="35"/>
        <v>524</v>
      </c>
      <c r="B1672" s="348" t="s">
        <v>3746</v>
      </c>
      <c r="C1672" s="419">
        <f>'NGOAI '!C536</f>
        <v>3878000</v>
      </c>
      <c r="D1672" s="419">
        <f>'NGOAI '!D536</f>
        <v>3878000</v>
      </c>
      <c r="E1672" s="419">
        <f>'NGOAI '!E536</f>
        <v>0</v>
      </c>
      <c r="F1672" s="1163"/>
    </row>
    <row r="1673" spans="1:6" ht="20.25" customHeight="1" x14ac:dyDescent="0.25">
      <c r="A1673" s="410">
        <f t="shared" si="35"/>
        <v>525</v>
      </c>
      <c r="B1673" s="348" t="s">
        <v>3748</v>
      </c>
      <c r="C1673" s="419">
        <f>'NGOAI '!C537</f>
        <v>3878000</v>
      </c>
      <c r="D1673" s="419">
        <f>'NGOAI '!D537</f>
        <v>3878000</v>
      </c>
      <c r="E1673" s="419">
        <f>'NGOAI '!E537</f>
        <v>0</v>
      </c>
      <c r="F1673" s="1155"/>
    </row>
    <row r="1674" spans="1:6" ht="20.25" customHeight="1" x14ac:dyDescent="0.25">
      <c r="A1674" s="410">
        <f t="shared" si="35"/>
        <v>526</v>
      </c>
      <c r="B1674" s="348" t="s">
        <v>3750</v>
      </c>
      <c r="C1674" s="419">
        <f>'NGOAI '!C538</f>
        <v>5250000</v>
      </c>
      <c r="D1674" s="419">
        <f>'NGOAI '!D538</f>
        <v>5250000</v>
      </c>
      <c r="E1674" s="419">
        <f>'NGOAI '!E538</f>
        <v>0</v>
      </c>
      <c r="F1674" s="419">
        <f>'NGOAI '!F538</f>
        <v>0</v>
      </c>
    </row>
    <row r="1675" spans="1:6" ht="20.25" customHeight="1" x14ac:dyDescent="0.25">
      <c r="A1675" s="410">
        <f t="shared" si="35"/>
        <v>527</v>
      </c>
      <c r="B1675" s="348" t="s">
        <v>3754</v>
      </c>
      <c r="C1675" s="419">
        <f>'NGOAI '!C539</f>
        <v>3878000</v>
      </c>
      <c r="D1675" s="419">
        <f>'NGOAI '!D539</f>
        <v>3878000</v>
      </c>
      <c r="E1675" s="419">
        <f>'NGOAI '!E539</f>
        <v>0</v>
      </c>
      <c r="F1675" s="419">
        <f>'NGOAI '!F539</f>
        <v>0</v>
      </c>
    </row>
    <row r="1676" spans="1:6" ht="20.25" customHeight="1" x14ac:dyDescent="0.25">
      <c r="A1676" s="410">
        <f t="shared" si="35"/>
        <v>528</v>
      </c>
      <c r="B1676" s="348" t="s">
        <v>3756</v>
      </c>
      <c r="C1676" s="419">
        <f>'NGOAI '!C540</f>
        <v>3878000</v>
      </c>
      <c r="D1676" s="419">
        <f>'NGOAI '!D540</f>
        <v>3878000</v>
      </c>
      <c r="E1676" s="419">
        <f>'NGOAI '!E540</f>
        <v>0</v>
      </c>
      <c r="F1676" s="419">
        <f>'NGOAI '!F540</f>
        <v>0</v>
      </c>
    </row>
    <row r="1677" spans="1:6" ht="20.25" customHeight="1" x14ac:dyDescent="0.25">
      <c r="A1677" s="410">
        <f t="shared" si="35"/>
        <v>529</v>
      </c>
      <c r="B1677" s="348" t="s">
        <v>3758</v>
      </c>
      <c r="C1677" s="419">
        <f>'NGOAI '!C541</f>
        <v>3063000</v>
      </c>
      <c r="D1677" s="419">
        <f>'NGOAI '!D541</f>
        <v>3063000</v>
      </c>
      <c r="E1677" s="419">
        <f>'NGOAI '!E541</f>
        <v>0</v>
      </c>
      <c r="F1677" s="419">
        <f>'NGOAI '!F541</f>
        <v>0</v>
      </c>
    </row>
    <row r="1678" spans="1:6" ht="20.25" customHeight="1" x14ac:dyDescent="0.25">
      <c r="A1678" s="410">
        <f t="shared" si="35"/>
        <v>530</v>
      </c>
      <c r="B1678" s="348" t="s">
        <v>3760</v>
      </c>
      <c r="C1678" s="419">
        <f>'NGOAI '!C542</f>
        <v>3878000</v>
      </c>
      <c r="D1678" s="419">
        <f>'NGOAI '!D542</f>
        <v>3878000</v>
      </c>
      <c r="E1678" s="419">
        <f>'NGOAI '!E542</f>
        <v>0</v>
      </c>
      <c r="F1678" s="1154" t="str">
        <f>'NGOAI '!F542</f>
        <v>Chưa bao gồm xương nhân tạo hoặc sản phẩm sinh học thay thế xương, xi măng, đinh, nẹp, vít.</v>
      </c>
    </row>
    <row r="1679" spans="1:6" ht="20.25" customHeight="1" x14ac:dyDescent="0.25">
      <c r="A1679" s="410">
        <f t="shared" si="35"/>
        <v>531</v>
      </c>
      <c r="B1679" s="348" t="s">
        <v>3762</v>
      </c>
      <c r="C1679" s="419">
        <f>'NGOAI '!C543</f>
        <v>3878000</v>
      </c>
      <c r="D1679" s="419">
        <f>'NGOAI '!D543</f>
        <v>3878000</v>
      </c>
      <c r="E1679" s="419">
        <f>'NGOAI '!E543</f>
        <v>0</v>
      </c>
      <c r="F1679" s="1163"/>
    </row>
    <row r="1680" spans="1:6" ht="20.25" customHeight="1" x14ac:dyDescent="0.25">
      <c r="A1680" s="410">
        <f t="shared" si="35"/>
        <v>532</v>
      </c>
      <c r="B1680" s="348" t="s">
        <v>3764</v>
      </c>
      <c r="C1680" s="419">
        <f>'NGOAI '!C544</f>
        <v>3878000</v>
      </c>
      <c r="D1680" s="419">
        <f>'NGOAI '!D544</f>
        <v>3878000</v>
      </c>
      <c r="E1680" s="419">
        <f>'NGOAI '!E544</f>
        <v>0</v>
      </c>
      <c r="F1680" s="1163"/>
    </row>
    <row r="1681" spans="1:6" ht="20.25" customHeight="1" x14ac:dyDescent="0.25">
      <c r="A1681" s="410">
        <f t="shared" si="35"/>
        <v>533</v>
      </c>
      <c r="B1681" s="348" t="s">
        <v>3766</v>
      </c>
      <c r="C1681" s="419">
        <f>'NGOAI '!C545</f>
        <v>3878000</v>
      </c>
      <c r="D1681" s="419">
        <f>'NGOAI '!D545</f>
        <v>3878000</v>
      </c>
      <c r="E1681" s="419">
        <f>'NGOAI '!E545</f>
        <v>0</v>
      </c>
      <c r="F1681" s="1163"/>
    </row>
    <row r="1682" spans="1:6" ht="20.25" customHeight="1" x14ac:dyDescent="0.25">
      <c r="A1682" s="410">
        <f t="shared" si="35"/>
        <v>534</v>
      </c>
      <c r="B1682" s="348" t="s">
        <v>3768</v>
      </c>
      <c r="C1682" s="419">
        <f>'NGOAI '!C546</f>
        <v>3878000</v>
      </c>
      <c r="D1682" s="419">
        <f>'NGOAI '!D546</f>
        <v>3878000</v>
      </c>
      <c r="E1682" s="419">
        <f>'NGOAI '!E546</f>
        <v>0</v>
      </c>
      <c r="F1682" s="1163"/>
    </row>
    <row r="1683" spans="1:6" ht="20.25" customHeight="1" x14ac:dyDescent="0.25">
      <c r="A1683" s="410">
        <f t="shared" si="35"/>
        <v>535</v>
      </c>
      <c r="B1683" s="348" t="s">
        <v>3770</v>
      </c>
      <c r="C1683" s="419">
        <f>'NGOAI '!C547</f>
        <v>3878000</v>
      </c>
      <c r="D1683" s="419">
        <f>'NGOAI '!D547</f>
        <v>3878000</v>
      </c>
      <c r="E1683" s="419">
        <f>'NGOAI '!E547</f>
        <v>0</v>
      </c>
      <c r="F1683" s="1163"/>
    </row>
    <row r="1684" spans="1:6" ht="20.25" customHeight="1" x14ac:dyDescent="0.25">
      <c r="A1684" s="410">
        <f t="shared" si="35"/>
        <v>536</v>
      </c>
      <c r="B1684" s="348" t="s">
        <v>3772</v>
      </c>
      <c r="C1684" s="419">
        <f>'NGOAI '!C548</f>
        <v>3878000</v>
      </c>
      <c r="D1684" s="419">
        <f>'NGOAI '!D548</f>
        <v>3878000</v>
      </c>
      <c r="E1684" s="419">
        <f>'NGOAI '!E548</f>
        <v>0</v>
      </c>
      <c r="F1684" s="1163"/>
    </row>
    <row r="1685" spans="1:6" ht="20.25" customHeight="1" x14ac:dyDescent="0.25">
      <c r="A1685" s="410">
        <f t="shared" si="35"/>
        <v>537</v>
      </c>
      <c r="B1685" s="348" t="s">
        <v>3774</v>
      </c>
      <c r="C1685" s="419">
        <f>'NGOAI '!C549</f>
        <v>3878000</v>
      </c>
      <c r="D1685" s="419">
        <f>'NGOAI '!D549</f>
        <v>3878000</v>
      </c>
      <c r="E1685" s="419">
        <f>'NGOAI '!E549</f>
        <v>0</v>
      </c>
      <c r="F1685" s="1163"/>
    </row>
    <row r="1686" spans="1:6" ht="20.25" customHeight="1" x14ac:dyDescent="0.25">
      <c r="A1686" s="410">
        <f t="shared" si="35"/>
        <v>538</v>
      </c>
      <c r="B1686" s="348" t="s">
        <v>3776</v>
      </c>
      <c r="C1686" s="419">
        <f>'NGOAI '!C550</f>
        <v>3878000</v>
      </c>
      <c r="D1686" s="419">
        <f>'NGOAI '!D550</f>
        <v>3878000</v>
      </c>
      <c r="E1686" s="419">
        <f>'NGOAI '!E550</f>
        <v>0</v>
      </c>
      <c r="F1686" s="1163"/>
    </row>
    <row r="1687" spans="1:6" ht="20.25" customHeight="1" x14ac:dyDescent="0.25">
      <c r="A1687" s="410">
        <f t="shared" si="35"/>
        <v>539</v>
      </c>
      <c r="B1687" s="348" t="s">
        <v>3778</v>
      </c>
      <c r="C1687" s="419">
        <f>'NGOAI '!C551</f>
        <v>3878000</v>
      </c>
      <c r="D1687" s="419">
        <f>'NGOAI '!D551</f>
        <v>3878000</v>
      </c>
      <c r="E1687" s="419">
        <f>'NGOAI '!E551</f>
        <v>0</v>
      </c>
      <c r="F1687" s="1163"/>
    </row>
    <row r="1688" spans="1:6" ht="20.25" customHeight="1" x14ac:dyDescent="0.25">
      <c r="A1688" s="410">
        <f t="shared" si="35"/>
        <v>540</v>
      </c>
      <c r="B1688" s="348" t="s">
        <v>3780</v>
      </c>
      <c r="C1688" s="419">
        <f>'NGOAI '!C552</f>
        <v>3878000</v>
      </c>
      <c r="D1688" s="419">
        <f>'NGOAI '!D552</f>
        <v>3878000</v>
      </c>
      <c r="E1688" s="419">
        <f>'NGOAI '!E552</f>
        <v>0</v>
      </c>
      <c r="F1688" s="1163"/>
    </row>
    <row r="1689" spans="1:6" ht="20.25" customHeight="1" x14ac:dyDescent="0.25">
      <c r="A1689" s="410">
        <f t="shared" si="35"/>
        <v>541</v>
      </c>
      <c r="B1689" s="348" t="s">
        <v>3782</v>
      </c>
      <c r="C1689" s="419">
        <f>'NGOAI '!C553</f>
        <v>3878000</v>
      </c>
      <c r="D1689" s="419">
        <f>'NGOAI '!D553</f>
        <v>3878000</v>
      </c>
      <c r="E1689" s="419">
        <f>'NGOAI '!E553</f>
        <v>0</v>
      </c>
      <c r="F1689" s="1163"/>
    </row>
    <row r="1690" spans="1:6" ht="20.25" customHeight="1" x14ac:dyDescent="0.25">
      <c r="A1690" s="410">
        <f t="shared" si="35"/>
        <v>542</v>
      </c>
      <c r="B1690" s="348" t="s">
        <v>3784</v>
      </c>
      <c r="C1690" s="419">
        <f>'NGOAI '!C554</f>
        <v>3878000</v>
      </c>
      <c r="D1690" s="419">
        <f>'NGOAI '!D554</f>
        <v>3878000</v>
      </c>
      <c r="E1690" s="419">
        <f>'NGOAI '!E554</f>
        <v>0</v>
      </c>
      <c r="F1690" s="1163"/>
    </row>
    <row r="1691" spans="1:6" ht="20.25" customHeight="1" x14ac:dyDescent="0.25">
      <c r="A1691" s="410">
        <f t="shared" si="35"/>
        <v>543</v>
      </c>
      <c r="B1691" s="348" t="s">
        <v>3786</v>
      </c>
      <c r="C1691" s="419">
        <f>'NGOAI '!C555</f>
        <v>3878000</v>
      </c>
      <c r="D1691" s="419">
        <f>'NGOAI '!D555</f>
        <v>3878000</v>
      </c>
      <c r="E1691" s="419">
        <f>'NGOAI '!E555</f>
        <v>0</v>
      </c>
      <c r="F1691" s="1163"/>
    </row>
    <row r="1692" spans="1:6" ht="20.25" customHeight="1" x14ac:dyDescent="0.25">
      <c r="A1692" s="410">
        <f t="shared" si="35"/>
        <v>544</v>
      </c>
      <c r="B1692" s="348" t="s">
        <v>3788</v>
      </c>
      <c r="C1692" s="419">
        <f>'NGOAI '!C556</f>
        <v>3878000</v>
      </c>
      <c r="D1692" s="419">
        <f>'NGOAI '!D556</f>
        <v>3878000</v>
      </c>
      <c r="E1692" s="419">
        <f>'NGOAI '!E556</f>
        <v>0</v>
      </c>
      <c r="F1692" s="1163"/>
    </row>
    <row r="1693" spans="1:6" ht="20.25" customHeight="1" x14ac:dyDescent="0.25">
      <c r="A1693" s="410">
        <f t="shared" si="35"/>
        <v>545</v>
      </c>
      <c r="B1693" s="348" t="s">
        <v>3790</v>
      </c>
      <c r="C1693" s="419">
        <f>'NGOAI '!C557</f>
        <v>3878000</v>
      </c>
      <c r="D1693" s="419">
        <f>'NGOAI '!D557</f>
        <v>3878000</v>
      </c>
      <c r="E1693" s="419">
        <f>'NGOAI '!E557</f>
        <v>0</v>
      </c>
      <c r="F1693" s="1155"/>
    </row>
    <row r="1694" spans="1:6" ht="20.25" customHeight="1" x14ac:dyDescent="0.25">
      <c r="A1694" s="410">
        <f t="shared" si="35"/>
        <v>546</v>
      </c>
      <c r="B1694" s="348" t="s">
        <v>3792</v>
      </c>
      <c r="C1694" s="419">
        <f>'NGOAI '!C558</f>
        <v>4109000</v>
      </c>
      <c r="D1694" s="419">
        <f>'NGOAI '!D558</f>
        <v>4109000</v>
      </c>
      <c r="E1694" s="419">
        <f>'NGOAI '!E558</f>
        <v>0</v>
      </c>
      <c r="F1694" s="1154" t="str">
        <f>'NGOAI '!F558</f>
        <v>Chưa bao gồm kim hoặc đinh.</v>
      </c>
    </row>
    <row r="1695" spans="1:6" ht="20.25" customHeight="1" x14ac:dyDescent="0.25">
      <c r="A1695" s="410">
        <f t="shared" si="35"/>
        <v>547</v>
      </c>
      <c r="B1695" s="348" t="s">
        <v>4934</v>
      </c>
      <c r="C1695" s="419">
        <f>'NGOAI '!C559</f>
        <v>3154683</v>
      </c>
      <c r="D1695" s="419">
        <f>'NGOAI '!D559</f>
        <v>0</v>
      </c>
      <c r="E1695" s="419">
        <f>'NGOAI '!E559</f>
        <v>0</v>
      </c>
      <c r="F1695" s="1155"/>
    </row>
    <row r="1696" spans="1:6" ht="20.25" customHeight="1" x14ac:dyDescent="0.25">
      <c r="A1696" s="410">
        <f t="shared" si="35"/>
        <v>548</v>
      </c>
      <c r="B1696" s="348" t="s">
        <v>3796</v>
      </c>
      <c r="C1696" s="419">
        <f>'NGOAI '!C560</f>
        <v>3878000</v>
      </c>
      <c r="D1696" s="419">
        <f>'NGOAI '!D560</f>
        <v>3878000</v>
      </c>
      <c r="E1696" s="419">
        <f>'NGOAI '!E560</f>
        <v>0</v>
      </c>
      <c r="F1696" s="1154" t="str">
        <f>'NGOAI '!F560</f>
        <v>Chưa bao gồm xương nhân tạo hoặc sản phẩm sinh học thay thế xương, xi măng, đinh, nẹp, vít.</v>
      </c>
    </row>
    <row r="1697" spans="1:6" ht="20.25" customHeight="1" x14ac:dyDescent="0.25">
      <c r="A1697" s="410">
        <f t="shared" si="35"/>
        <v>549</v>
      </c>
      <c r="B1697" s="348" t="s">
        <v>3798</v>
      </c>
      <c r="C1697" s="419">
        <f>'NGOAI '!C561</f>
        <v>3878000</v>
      </c>
      <c r="D1697" s="419">
        <f>'NGOAI '!D561</f>
        <v>3878000</v>
      </c>
      <c r="E1697" s="419">
        <f>'NGOAI '!E561</f>
        <v>0</v>
      </c>
      <c r="F1697" s="1163"/>
    </row>
    <row r="1698" spans="1:6" ht="20.25" customHeight="1" x14ac:dyDescent="0.25">
      <c r="A1698" s="410">
        <f t="shared" si="35"/>
        <v>550</v>
      </c>
      <c r="B1698" s="348" t="s">
        <v>3800</v>
      </c>
      <c r="C1698" s="419">
        <f>'NGOAI '!C562</f>
        <v>3878000</v>
      </c>
      <c r="D1698" s="419">
        <f>'NGOAI '!D562</f>
        <v>3878000</v>
      </c>
      <c r="E1698" s="419">
        <f>'NGOAI '!E562</f>
        <v>0</v>
      </c>
      <c r="F1698" s="1163"/>
    </row>
    <row r="1699" spans="1:6" ht="20.25" customHeight="1" x14ac:dyDescent="0.25">
      <c r="A1699" s="410">
        <f t="shared" si="35"/>
        <v>551</v>
      </c>
      <c r="B1699" s="348" t="s">
        <v>3802</v>
      </c>
      <c r="C1699" s="419">
        <f>'NGOAI '!C563</f>
        <v>3878000</v>
      </c>
      <c r="D1699" s="419">
        <f>'NGOAI '!D563</f>
        <v>3878000</v>
      </c>
      <c r="E1699" s="419">
        <f>'NGOAI '!E563</f>
        <v>0</v>
      </c>
      <c r="F1699" s="1155"/>
    </row>
    <row r="1700" spans="1:6" ht="20.25" customHeight="1" x14ac:dyDescent="0.25">
      <c r="A1700" s="410">
        <f t="shared" si="35"/>
        <v>552</v>
      </c>
      <c r="B1700" s="348" t="s">
        <v>3804</v>
      </c>
      <c r="C1700" s="419">
        <f>'NGOAI '!C564</f>
        <v>4109000</v>
      </c>
      <c r="D1700" s="419">
        <f>'NGOAI '!D564</f>
        <v>4109000</v>
      </c>
      <c r="E1700" s="419">
        <f>'NGOAI '!E564</f>
        <v>0</v>
      </c>
      <c r="F1700" s="1154" t="str">
        <f>'NGOAI '!F564</f>
        <v>Chưa bao gồm kim hoặc đinh.</v>
      </c>
    </row>
    <row r="1701" spans="1:6" ht="20.25" customHeight="1" x14ac:dyDescent="0.25">
      <c r="A1701" s="410">
        <f t="shared" si="35"/>
        <v>553</v>
      </c>
      <c r="B1701" s="348" t="s">
        <v>4885</v>
      </c>
      <c r="C1701" s="419">
        <f>'NGOAI '!C565</f>
        <v>3154683</v>
      </c>
      <c r="D1701" s="419">
        <f>'NGOAI '!D565</f>
        <v>0</v>
      </c>
      <c r="E1701" s="419">
        <f>'NGOAI '!E565</f>
        <v>0</v>
      </c>
      <c r="F1701" s="1163"/>
    </row>
    <row r="1702" spans="1:6" ht="20.25" customHeight="1" x14ac:dyDescent="0.25">
      <c r="A1702" s="410">
        <f t="shared" si="35"/>
        <v>554</v>
      </c>
      <c r="B1702" s="348" t="s">
        <v>3806</v>
      </c>
      <c r="C1702" s="419">
        <f>'NGOAI '!C566</f>
        <v>4109000</v>
      </c>
      <c r="D1702" s="419">
        <f>'NGOAI '!D566</f>
        <v>4109000</v>
      </c>
      <c r="E1702" s="419">
        <f>'NGOAI '!E566</f>
        <v>0</v>
      </c>
      <c r="F1702" s="1163"/>
    </row>
    <row r="1703" spans="1:6" ht="20.25" customHeight="1" x14ac:dyDescent="0.25">
      <c r="A1703" s="410">
        <f t="shared" si="35"/>
        <v>555</v>
      </c>
      <c r="B1703" s="348" t="s">
        <v>4887</v>
      </c>
      <c r="C1703" s="419">
        <f>'NGOAI '!C567</f>
        <v>3154683</v>
      </c>
      <c r="D1703" s="419">
        <f>'NGOAI '!D567</f>
        <v>0</v>
      </c>
      <c r="E1703" s="419">
        <f>'NGOAI '!E567</f>
        <v>0</v>
      </c>
      <c r="F1703" s="1163"/>
    </row>
    <row r="1704" spans="1:6" ht="20.25" customHeight="1" x14ac:dyDescent="0.25">
      <c r="A1704" s="410">
        <f t="shared" si="35"/>
        <v>556</v>
      </c>
      <c r="B1704" s="348" t="s">
        <v>5125</v>
      </c>
      <c r="C1704" s="419">
        <f>'NGOAI '!C568</f>
        <v>4109000</v>
      </c>
      <c r="D1704" s="419">
        <f>'NGOAI '!D568</f>
        <v>4109000</v>
      </c>
      <c r="E1704" s="419">
        <f>'NGOAI '!E568</f>
        <v>0</v>
      </c>
      <c r="F1704" s="1163"/>
    </row>
    <row r="1705" spans="1:6" ht="35.25" customHeight="1" x14ac:dyDescent="0.25">
      <c r="A1705" s="410">
        <f t="shared" si="35"/>
        <v>557</v>
      </c>
      <c r="B1705" s="349" t="s">
        <v>5128</v>
      </c>
      <c r="C1705" s="419">
        <f>'NGOAI '!C569</f>
        <v>3154683</v>
      </c>
      <c r="D1705" s="419">
        <f>'NGOAI '!D569</f>
        <v>0</v>
      </c>
      <c r="E1705" s="419">
        <f>'NGOAI '!E569</f>
        <v>0</v>
      </c>
      <c r="F1705" s="1163"/>
    </row>
    <row r="1706" spans="1:6" ht="20.25" customHeight="1" x14ac:dyDescent="0.25">
      <c r="A1706" s="410">
        <f t="shared" si="35"/>
        <v>558</v>
      </c>
      <c r="B1706" s="349" t="s">
        <v>5129</v>
      </c>
      <c r="C1706" s="419">
        <f>'NGOAI '!C570</f>
        <v>4109000</v>
      </c>
      <c r="D1706" s="419">
        <f>'NGOAI '!D570</f>
        <v>4109000</v>
      </c>
      <c r="E1706" s="419">
        <f>'NGOAI '!E570</f>
        <v>0</v>
      </c>
      <c r="F1706" s="1163"/>
    </row>
    <row r="1707" spans="1:6" ht="20.25" customHeight="1" x14ac:dyDescent="0.25">
      <c r="A1707" s="410">
        <f t="shared" si="35"/>
        <v>559</v>
      </c>
      <c r="B1707" s="349" t="s">
        <v>5132</v>
      </c>
      <c r="C1707" s="419">
        <f>'NGOAI '!C571</f>
        <v>3154683</v>
      </c>
      <c r="D1707" s="419">
        <f>'NGOAI '!D571</f>
        <v>0</v>
      </c>
      <c r="E1707" s="419">
        <f>'NGOAI '!E571</f>
        <v>0</v>
      </c>
      <c r="F1707" s="1163"/>
    </row>
    <row r="1708" spans="1:6" ht="20.25" customHeight="1" x14ac:dyDescent="0.25">
      <c r="A1708" s="410">
        <f t="shared" si="35"/>
        <v>560</v>
      </c>
      <c r="B1708" s="349" t="s">
        <v>5134</v>
      </c>
      <c r="C1708" s="419">
        <f>'NGOAI '!C572</f>
        <v>4109000</v>
      </c>
      <c r="D1708" s="419">
        <f>'NGOAI '!D572</f>
        <v>4109000</v>
      </c>
      <c r="E1708" s="419">
        <f>'NGOAI '!E572</f>
        <v>0</v>
      </c>
      <c r="F1708" s="1163"/>
    </row>
    <row r="1709" spans="1:6" ht="20.25" customHeight="1" x14ac:dyDescent="0.25">
      <c r="A1709" s="410">
        <f t="shared" si="35"/>
        <v>561</v>
      </c>
      <c r="B1709" s="349" t="s">
        <v>5133</v>
      </c>
      <c r="C1709" s="419">
        <f>'NGOAI '!C573</f>
        <v>3154683</v>
      </c>
      <c r="D1709" s="419">
        <f>'NGOAI '!D573</f>
        <v>0</v>
      </c>
      <c r="E1709" s="419">
        <f>'NGOAI '!E573</f>
        <v>0</v>
      </c>
      <c r="F1709" s="1155"/>
    </row>
    <row r="1710" spans="1:6" ht="20.25" customHeight="1" x14ac:dyDescent="0.25">
      <c r="A1710" s="410">
        <f t="shared" si="35"/>
        <v>562</v>
      </c>
      <c r="B1710" s="486" t="s">
        <v>3807</v>
      </c>
      <c r="C1710" s="419">
        <f>'NGOAI '!C574</f>
        <v>3878000</v>
      </c>
      <c r="D1710" s="419">
        <f>'NGOAI '!D574</f>
        <v>3878000</v>
      </c>
      <c r="E1710" s="419">
        <f>'NGOAI '!E574</f>
        <v>0</v>
      </c>
      <c r="F1710" s="419">
        <f>'NGOAI '!F574</f>
        <v>0</v>
      </c>
    </row>
    <row r="1711" spans="1:6" ht="18" customHeight="1" x14ac:dyDescent="0.25">
      <c r="A1711" s="410">
        <f t="shared" si="35"/>
        <v>563</v>
      </c>
      <c r="B1711" s="348" t="s">
        <v>3809</v>
      </c>
      <c r="C1711" s="419">
        <f>'NGOAI '!C575</f>
        <v>3778000</v>
      </c>
      <c r="D1711" s="419">
        <f>'NGOAI '!D575</f>
        <v>3778000</v>
      </c>
      <c r="E1711" s="419">
        <f>'NGOAI '!E575</f>
        <v>0</v>
      </c>
      <c r="F1711" s="1154" t="str">
        <f>'NGOAI '!F575</f>
        <v>Chưa bao gồm đinh, nẹp vít, khung cố định ngoài.</v>
      </c>
    </row>
    <row r="1712" spans="1:6" ht="20.25" customHeight="1" x14ac:dyDescent="0.25">
      <c r="A1712" s="410">
        <f t="shared" si="35"/>
        <v>564</v>
      </c>
      <c r="B1712" s="348" t="s">
        <v>4917</v>
      </c>
      <c r="C1712" s="419">
        <f>'NGOAI '!C576</f>
        <v>3038000</v>
      </c>
      <c r="D1712" s="419">
        <f>'NGOAI '!D576</f>
        <v>0</v>
      </c>
      <c r="E1712" s="419">
        <f>'NGOAI '!E576</f>
        <v>0</v>
      </c>
      <c r="F1712" s="1163"/>
    </row>
    <row r="1713" spans="1:6" ht="27.75" customHeight="1" x14ac:dyDescent="0.25">
      <c r="A1713" s="410">
        <f t="shared" si="35"/>
        <v>565</v>
      </c>
      <c r="B1713" s="348" t="s">
        <v>4658</v>
      </c>
      <c r="C1713" s="419">
        <f>'NGOAI '!C577</f>
        <v>3778000</v>
      </c>
      <c r="D1713" s="419">
        <f>'NGOAI '!D577</f>
        <v>3778000</v>
      </c>
      <c r="E1713" s="419">
        <f>'NGOAI '!E577</f>
        <v>0</v>
      </c>
      <c r="F1713" s="1163"/>
    </row>
    <row r="1714" spans="1:6" ht="20.25" customHeight="1" x14ac:dyDescent="0.25">
      <c r="A1714" s="410">
        <f t="shared" si="35"/>
        <v>566</v>
      </c>
      <c r="B1714" s="348" t="s">
        <v>4919</v>
      </c>
      <c r="C1714" s="419">
        <f>'NGOAI '!C578</f>
        <v>3038000</v>
      </c>
      <c r="D1714" s="419">
        <f>'NGOAI '!D578</f>
        <v>0</v>
      </c>
      <c r="E1714" s="419">
        <f>'NGOAI '!E578</f>
        <v>0</v>
      </c>
      <c r="F1714" s="1155"/>
    </row>
    <row r="1715" spans="1:6" ht="20.25" customHeight="1" x14ac:dyDescent="0.25">
      <c r="A1715" s="410">
        <f t="shared" si="35"/>
        <v>567</v>
      </c>
      <c r="B1715" s="348" t="s">
        <v>3813</v>
      </c>
      <c r="C1715" s="419">
        <f>'NGOAI '!C579</f>
        <v>2850000</v>
      </c>
      <c r="D1715" s="419">
        <f>'NGOAI '!D579</f>
        <v>2850000</v>
      </c>
      <c r="E1715" s="419">
        <f>'NGOAI '!E579</f>
        <v>0</v>
      </c>
      <c r="F1715" s="419">
        <f>'NGOAI '!F579</f>
        <v>0</v>
      </c>
    </row>
    <row r="1716" spans="1:6" ht="20.25" customHeight="1" x14ac:dyDescent="0.25">
      <c r="A1716" s="410">
        <f t="shared" si="35"/>
        <v>568</v>
      </c>
      <c r="B1716" s="348" t="s">
        <v>4975</v>
      </c>
      <c r="C1716" s="419">
        <f>'NGOAI '!C580</f>
        <v>2229000</v>
      </c>
      <c r="D1716" s="419">
        <f>'NGOAI '!D580</f>
        <v>0</v>
      </c>
      <c r="E1716" s="419">
        <f>'NGOAI '!E580</f>
        <v>0</v>
      </c>
      <c r="F1716" s="419">
        <f>'NGOAI '!F580</f>
        <v>0</v>
      </c>
    </row>
    <row r="1717" spans="1:6" ht="20.25" customHeight="1" x14ac:dyDescent="0.25">
      <c r="A1717" s="410">
        <f t="shared" si="35"/>
        <v>569</v>
      </c>
      <c r="B1717" s="348" t="s">
        <v>3815</v>
      </c>
      <c r="C1717" s="419">
        <f>'NGOAI '!C581</f>
        <v>3878000</v>
      </c>
      <c r="D1717" s="419">
        <f>'NGOAI '!D581</f>
        <v>3778000</v>
      </c>
      <c r="E1717" s="419">
        <f>'NGOAI '!E581</f>
        <v>0</v>
      </c>
      <c r="F1717" s="419">
        <f>'NGOAI '!F581</f>
        <v>0</v>
      </c>
    </row>
    <row r="1718" spans="1:6" ht="27.75" customHeight="1" x14ac:dyDescent="0.25">
      <c r="A1718" s="410">
        <f t="shared" si="35"/>
        <v>570</v>
      </c>
      <c r="B1718" s="348" t="s">
        <v>3816</v>
      </c>
      <c r="C1718" s="419">
        <f>'NGOAI '!C582</f>
        <v>4109000</v>
      </c>
      <c r="D1718" s="419">
        <f>'NGOAI '!D582</f>
        <v>4109000</v>
      </c>
      <c r="E1718" s="419">
        <f>'NGOAI '!E582</f>
        <v>0</v>
      </c>
      <c r="F1718" s="1154" t="str">
        <f>'NGOAI '!F582</f>
        <v>Chưa bao gồm kim hoặc đinh.</v>
      </c>
    </row>
    <row r="1719" spans="1:6" ht="20.25" customHeight="1" x14ac:dyDescent="0.25">
      <c r="A1719" s="410">
        <f t="shared" si="35"/>
        <v>571</v>
      </c>
      <c r="B1719" s="348" t="s">
        <v>4896</v>
      </c>
      <c r="C1719" s="419">
        <f>'NGOAI '!C583</f>
        <v>3154683</v>
      </c>
      <c r="D1719" s="419">
        <f>'NGOAI '!D583</f>
        <v>0</v>
      </c>
      <c r="E1719" s="419">
        <f>'NGOAI '!E583</f>
        <v>0</v>
      </c>
      <c r="F1719" s="1163"/>
    </row>
    <row r="1720" spans="1:6" ht="27.75" customHeight="1" x14ac:dyDescent="0.25">
      <c r="A1720" s="410">
        <f t="shared" si="35"/>
        <v>572</v>
      </c>
      <c r="B1720" s="348" t="s">
        <v>3818</v>
      </c>
      <c r="C1720" s="419">
        <f>'NGOAI '!C584</f>
        <v>4109000</v>
      </c>
      <c r="D1720" s="419">
        <f>'NGOAI '!D584</f>
        <v>4109000</v>
      </c>
      <c r="E1720" s="419">
        <f>'NGOAI '!E584</f>
        <v>0</v>
      </c>
      <c r="F1720" s="1163"/>
    </row>
    <row r="1721" spans="1:6" ht="20.25" customHeight="1" x14ac:dyDescent="0.25">
      <c r="A1721" s="410">
        <f t="shared" si="35"/>
        <v>573</v>
      </c>
      <c r="B1721" s="348" t="s">
        <v>4898</v>
      </c>
      <c r="C1721" s="419">
        <f>'NGOAI '!C585</f>
        <v>3154683</v>
      </c>
      <c r="D1721" s="419">
        <f>'NGOAI '!D585</f>
        <v>0</v>
      </c>
      <c r="E1721" s="419">
        <f>'NGOAI '!E585</f>
        <v>0</v>
      </c>
      <c r="F1721" s="1155"/>
    </row>
    <row r="1722" spans="1:6" ht="20.25" customHeight="1" x14ac:dyDescent="0.25">
      <c r="A1722" s="410">
        <f t="shared" si="35"/>
        <v>574</v>
      </c>
      <c r="B1722" s="348" t="s">
        <v>4710</v>
      </c>
      <c r="C1722" s="419">
        <f>'NGOAI '!C586</f>
        <v>3878000</v>
      </c>
      <c r="D1722" s="419">
        <f>'NGOAI '!D586</f>
        <v>3878000</v>
      </c>
      <c r="E1722" s="419">
        <f>'NGOAI '!E586</f>
        <v>0</v>
      </c>
      <c r="F1722" s="1154" t="str">
        <f>'NGOAI '!F586</f>
        <v>Chưa bao gồm xương nhân tạo hoặc sản phẩm sinh học thay thế xương, xi măng, đinh, nẹp, vít.</v>
      </c>
    </row>
    <row r="1723" spans="1:6" ht="20.25" customHeight="1" x14ac:dyDescent="0.25">
      <c r="A1723" s="410">
        <f t="shared" si="35"/>
        <v>575</v>
      </c>
      <c r="B1723" s="348" t="s">
        <v>4712</v>
      </c>
      <c r="C1723" s="419">
        <f>'NGOAI '!C587</f>
        <v>3878000</v>
      </c>
      <c r="D1723" s="419">
        <f>'NGOAI '!D587</f>
        <v>3878000</v>
      </c>
      <c r="E1723" s="419">
        <f>'NGOAI '!E587</f>
        <v>0</v>
      </c>
      <c r="F1723" s="1163"/>
    </row>
    <row r="1724" spans="1:6" ht="20.25" customHeight="1" x14ac:dyDescent="0.25">
      <c r="A1724" s="410">
        <f t="shared" si="35"/>
        <v>576</v>
      </c>
      <c r="B1724" s="348" t="s">
        <v>4714</v>
      </c>
      <c r="C1724" s="419">
        <f>'NGOAI '!C588</f>
        <v>3878000</v>
      </c>
      <c r="D1724" s="419">
        <f>'NGOAI '!D588</f>
        <v>3878000</v>
      </c>
      <c r="E1724" s="419">
        <f>'NGOAI '!E588</f>
        <v>0</v>
      </c>
      <c r="F1724" s="1163"/>
    </row>
    <row r="1725" spans="1:6" ht="20.25" customHeight="1" x14ac:dyDescent="0.25">
      <c r="A1725" s="410">
        <f t="shared" si="35"/>
        <v>577</v>
      </c>
      <c r="B1725" s="348" t="s">
        <v>4716</v>
      </c>
      <c r="C1725" s="419">
        <f>'NGOAI '!C589</f>
        <v>3878000</v>
      </c>
      <c r="D1725" s="419">
        <f>'NGOAI '!D589</f>
        <v>3878000</v>
      </c>
      <c r="E1725" s="419">
        <f>'NGOAI '!E589</f>
        <v>0</v>
      </c>
      <c r="F1725" s="1155"/>
    </row>
    <row r="1726" spans="1:6" ht="20.25" customHeight="1" x14ac:dyDescent="0.25">
      <c r="A1726" s="410">
        <f t="shared" si="35"/>
        <v>578</v>
      </c>
      <c r="B1726" s="348" t="s">
        <v>5137</v>
      </c>
      <c r="C1726" s="419">
        <f>'NGOAI '!C590</f>
        <v>5250000</v>
      </c>
      <c r="D1726" s="419">
        <f>'NGOAI '!D590</f>
        <v>5250000</v>
      </c>
      <c r="E1726" s="419">
        <f>'NGOAI '!E590</f>
        <v>0</v>
      </c>
      <c r="F1726" s="419">
        <f>'NGOAI '!F590</f>
        <v>0</v>
      </c>
    </row>
    <row r="1727" spans="1:6" ht="20.25" customHeight="1" x14ac:dyDescent="0.25">
      <c r="A1727" s="410">
        <f t="shared" ref="A1727:A1790" si="36">A1726+1</f>
        <v>579</v>
      </c>
      <c r="B1727" s="348" t="s">
        <v>5139</v>
      </c>
      <c r="C1727" s="419">
        <f>'NGOAI '!C591</f>
        <v>4198000</v>
      </c>
      <c r="D1727" s="419">
        <f>'NGOAI '!D591</f>
        <v>4198000</v>
      </c>
      <c r="E1727" s="419">
        <f>'NGOAI '!E591</f>
        <v>0</v>
      </c>
      <c r="F1727" s="419">
        <f>'NGOAI '!F591</f>
        <v>0</v>
      </c>
    </row>
    <row r="1728" spans="1:6" ht="20.25" customHeight="1" x14ac:dyDescent="0.25">
      <c r="A1728" s="410">
        <f t="shared" si="36"/>
        <v>580</v>
      </c>
      <c r="B1728" s="348" t="s">
        <v>5141</v>
      </c>
      <c r="C1728" s="419">
        <f>'NGOAI '!C592</f>
        <v>4078000</v>
      </c>
      <c r="D1728" s="419">
        <f>'NGOAI '!D592</f>
        <v>4078000</v>
      </c>
      <c r="E1728" s="419">
        <f>'NGOAI '!E592</f>
        <v>0</v>
      </c>
      <c r="F1728" s="419">
        <f>'NGOAI '!F592</f>
        <v>0</v>
      </c>
    </row>
    <row r="1729" spans="1:6" ht="20.25" customHeight="1" x14ac:dyDescent="0.25">
      <c r="A1729" s="410">
        <f t="shared" si="36"/>
        <v>581</v>
      </c>
      <c r="B1729" s="348" t="s">
        <v>5145</v>
      </c>
      <c r="C1729" s="419">
        <f>'NGOAI '!C593</f>
        <v>4486000</v>
      </c>
      <c r="D1729" s="419">
        <f>'NGOAI '!D593</f>
        <v>4486000</v>
      </c>
      <c r="E1729" s="419">
        <f>'NGOAI '!E593</f>
        <v>0</v>
      </c>
      <c r="F1729" s="419">
        <f>'NGOAI '!F593</f>
        <v>0</v>
      </c>
    </row>
    <row r="1730" spans="1:6" ht="20.25" customHeight="1" x14ac:dyDescent="0.25">
      <c r="A1730" s="410">
        <f t="shared" si="36"/>
        <v>582</v>
      </c>
      <c r="B1730" s="348" t="s">
        <v>5147</v>
      </c>
      <c r="C1730" s="419">
        <f>'NGOAI '!C594</f>
        <v>4486000</v>
      </c>
      <c r="D1730" s="419">
        <f>'NGOAI '!D594</f>
        <v>4486000</v>
      </c>
      <c r="E1730" s="419">
        <f>'NGOAI '!E594</f>
        <v>0</v>
      </c>
      <c r="F1730" s="419">
        <f>'NGOAI '!F594</f>
        <v>0</v>
      </c>
    </row>
    <row r="1731" spans="1:6" ht="20.25" customHeight="1" x14ac:dyDescent="0.25">
      <c r="A1731" s="410">
        <f t="shared" si="36"/>
        <v>583</v>
      </c>
      <c r="B1731" s="348" t="s">
        <v>5149</v>
      </c>
      <c r="C1731" s="419">
        <f>'NGOAI '!C595</f>
        <v>1507000</v>
      </c>
      <c r="D1731" s="419">
        <f>'NGOAI '!D595</f>
        <v>1507000</v>
      </c>
      <c r="E1731" s="419">
        <f>'NGOAI '!E595</f>
        <v>0</v>
      </c>
      <c r="F1731" s="419">
        <f>'NGOAI '!F595</f>
        <v>0</v>
      </c>
    </row>
    <row r="1732" spans="1:6" ht="20.25" customHeight="1" x14ac:dyDescent="0.25">
      <c r="A1732" s="410">
        <f t="shared" si="36"/>
        <v>584</v>
      </c>
      <c r="B1732" s="348" t="s">
        <v>5151</v>
      </c>
      <c r="C1732" s="419">
        <f>'NGOAI '!C596</f>
        <v>1507000</v>
      </c>
      <c r="D1732" s="419">
        <f>'NGOAI '!D596</f>
        <v>1507000</v>
      </c>
      <c r="E1732" s="419">
        <f>'NGOAI '!E596</f>
        <v>0</v>
      </c>
      <c r="F1732" s="419">
        <f>'NGOAI '!F596</f>
        <v>0</v>
      </c>
    </row>
    <row r="1733" spans="1:6" ht="20.25" customHeight="1" x14ac:dyDescent="0.25">
      <c r="A1733" s="410">
        <f t="shared" si="36"/>
        <v>585</v>
      </c>
      <c r="B1733" s="348" t="s">
        <v>5153</v>
      </c>
      <c r="C1733" s="419">
        <f>'NGOAI '!C597</f>
        <v>761000</v>
      </c>
      <c r="D1733" s="419">
        <f>'NGOAI '!D597</f>
        <v>0</v>
      </c>
      <c r="E1733" s="419">
        <f>'NGOAI '!E597</f>
        <v>0</v>
      </c>
      <c r="F1733" s="419">
        <f>'NGOAI '!F597</f>
        <v>0</v>
      </c>
    </row>
    <row r="1734" spans="1:6" ht="20.25" customHeight="1" x14ac:dyDescent="0.25">
      <c r="A1734" s="410">
        <f t="shared" si="36"/>
        <v>586</v>
      </c>
      <c r="B1734" s="348" t="s">
        <v>3820</v>
      </c>
      <c r="C1734" s="419">
        <f>'NGOAI '!C598</f>
        <v>4830000</v>
      </c>
      <c r="D1734" s="419">
        <f>'NGOAI '!D598</f>
        <v>4830000</v>
      </c>
      <c r="E1734" s="419">
        <f>'NGOAI '!E598</f>
        <v>0</v>
      </c>
      <c r="F1734" s="419">
        <f>'NGOAI '!F598</f>
        <v>0</v>
      </c>
    </row>
    <row r="1735" spans="1:6" ht="20.25" customHeight="1" x14ac:dyDescent="0.25">
      <c r="A1735" s="410">
        <f t="shared" si="36"/>
        <v>587</v>
      </c>
      <c r="B1735" s="348" t="s">
        <v>4972</v>
      </c>
      <c r="C1735" s="419">
        <f>'NGOAI '!C599</f>
        <v>3930000</v>
      </c>
      <c r="D1735" s="419">
        <f>'NGOAI '!D599</f>
        <v>0</v>
      </c>
      <c r="E1735" s="419">
        <f>'NGOAI '!E599</f>
        <v>0</v>
      </c>
      <c r="F1735" s="419">
        <f>'NGOAI '!F599</f>
        <v>0</v>
      </c>
    </row>
    <row r="1736" spans="1:6" ht="27.75" customHeight="1" x14ac:dyDescent="0.25">
      <c r="A1736" s="410">
        <f t="shared" si="36"/>
        <v>588</v>
      </c>
      <c r="B1736" s="348" t="s">
        <v>3822</v>
      </c>
      <c r="C1736" s="419">
        <f>'NGOAI '!C600</f>
        <v>3087000</v>
      </c>
      <c r="D1736" s="419">
        <f>'NGOAI '!D600</f>
        <v>3087000</v>
      </c>
      <c r="E1736" s="419">
        <f>'NGOAI '!E600</f>
        <v>0</v>
      </c>
      <c r="F1736" s="658" t="str">
        <f>'NGOAI '!F600</f>
        <v>Chưa bao gồm gân nhân tạo.</v>
      </c>
    </row>
    <row r="1737" spans="1:6" ht="39" customHeight="1" x14ac:dyDescent="0.25">
      <c r="A1737" s="410">
        <f t="shared" si="36"/>
        <v>589</v>
      </c>
      <c r="B1737" s="349" t="s">
        <v>4906</v>
      </c>
      <c r="C1737" s="419">
        <f>'NGOAI '!C601</f>
        <v>2389000</v>
      </c>
      <c r="D1737" s="419">
        <f>'NGOAI '!D601</f>
        <v>0</v>
      </c>
      <c r="E1737" s="419">
        <f>'NGOAI '!E601</f>
        <v>0</v>
      </c>
      <c r="F1737" s="419">
        <f>'NGOAI '!F601</f>
        <v>0</v>
      </c>
    </row>
    <row r="1738" spans="1:6" ht="27.75" customHeight="1" x14ac:dyDescent="0.25">
      <c r="A1738" s="410">
        <f t="shared" si="36"/>
        <v>590</v>
      </c>
      <c r="B1738" s="348" t="s">
        <v>3824</v>
      </c>
      <c r="C1738" s="419">
        <f>'NGOAI '!C602</f>
        <v>3087000</v>
      </c>
      <c r="D1738" s="419">
        <f>'NGOAI '!D602</f>
        <v>3087000</v>
      </c>
      <c r="E1738" s="419">
        <f>'NGOAI '!E602</f>
        <v>0</v>
      </c>
      <c r="F1738" s="658" t="str">
        <f>'NGOAI '!F602</f>
        <v>Chưa bao gồm gân nhân tạo.</v>
      </c>
    </row>
    <row r="1739" spans="1:6" ht="20.25" customHeight="1" x14ac:dyDescent="0.25">
      <c r="A1739" s="410">
        <f t="shared" si="36"/>
        <v>591</v>
      </c>
      <c r="B1739" s="348" t="s">
        <v>4910</v>
      </c>
      <c r="C1739" s="419">
        <f>'NGOAI '!C603</f>
        <v>2389000</v>
      </c>
      <c r="D1739" s="419">
        <f>'NGOAI '!D603</f>
        <v>0</v>
      </c>
      <c r="E1739" s="419">
        <f>'NGOAI '!E603</f>
        <v>0</v>
      </c>
      <c r="F1739" s="419">
        <f>'NGOAI '!F603</f>
        <v>0</v>
      </c>
    </row>
    <row r="1740" spans="1:6" ht="27.75" customHeight="1" x14ac:dyDescent="0.25">
      <c r="A1740" s="410">
        <f t="shared" si="36"/>
        <v>592</v>
      </c>
      <c r="B1740" s="348" t="s">
        <v>3826</v>
      </c>
      <c r="C1740" s="419">
        <f>'NGOAI '!C604</f>
        <v>3087000</v>
      </c>
      <c r="D1740" s="419">
        <f>'NGOAI '!D604</f>
        <v>3087000</v>
      </c>
      <c r="E1740" s="419">
        <f>'NGOAI '!E604</f>
        <v>0</v>
      </c>
      <c r="F1740" s="658" t="str">
        <f>'NGOAI '!F604</f>
        <v>Chưa bao gồm gân nhân tạo.</v>
      </c>
    </row>
    <row r="1741" spans="1:6" ht="20.25" customHeight="1" x14ac:dyDescent="0.25">
      <c r="A1741" s="410">
        <f t="shared" si="36"/>
        <v>593</v>
      </c>
      <c r="B1741" s="348" t="s">
        <v>4910</v>
      </c>
      <c r="C1741" s="419">
        <f>'NGOAI '!C605</f>
        <v>2389000</v>
      </c>
      <c r="D1741" s="419">
        <f>'NGOAI '!D605</f>
        <v>0</v>
      </c>
      <c r="E1741" s="419">
        <f>'NGOAI '!E605</f>
        <v>0</v>
      </c>
      <c r="F1741" s="419">
        <f>'NGOAI '!F605</f>
        <v>0</v>
      </c>
    </row>
    <row r="1742" spans="1:6" ht="27.75" customHeight="1" x14ac:dyDescent="0.25">
      <c r="A1742" s="410">
        <f t="shared" si="36"/>
        <v>594</v>
      </c>
      <c r="B1742" s="348" t="s">
        <v>3828</v>
      </c>
      <c r="C1742" s="419">
        <f>'NGOAI '!C606</f>
        <v>3087000</v>
      </c>
      <c r="D1742" s="419">
        <f>'NGOAI '!D606</f>
        <v>3087000</v>
      </c>
      <c r="E1742" s="419">
        <f>'NGOAI '!E606</f>
        <v>0</v>
      </c>
      <c r="F1742" s="658" t="str">
        <f>'NGOAI '!F606</f>
        <v>Chưa bao gồm gân nhân tạo.</v>
      </c>
    </row>
    <row r="1743" spans="1:6" ht="20.25" customHeight="1" x14ac:dyDescent="0.25">
      <c r="A1743" s="410">
        <f t="shared" si="36"/>
        <v>595</v>
      </c>
      <c r="B1743" s="348" t="s">
        <v>4912</v>
      </c>
      <c r="C1743" s="419">
        <f>'NGOAI '!C607</f>
        <v>2389000</v>
      </c>
      <c r="D1743" s="419">
        <f>'NGOAI '!D607</f>
        <v>0</v>
      </c>
      <c r="E1743" s="419">
        <f>'NGOAI '!E607</f>
        <v>0</v>
      </c>
      <c r="F1743" s="419">
        <f>'NGOAI '!F607</f>
        <v>0</v>
      </c>
    </row>
    <row r="1744" spans="1:6" ht="27.75" customHeight="1" x14ac:dyDescent="0.25">
      <c r="A1744" s="410">
        <f t="shared" si="36"/>
        <v>596</v>
      </c>
      <c r="B1744" s="348" t="s">
        <v>3830</v>
      </c>
      <c r="C1744" s="419">
        <f>'NGOAI '!C608</f>
        <v>3087000</v>
      </c>
      <c r="D1744" s="419">
        <f>'NGOAI '!D608</f>
        <v>3087000</v>
      </c>
      <c r="E1744" s="419">
        <f>'NGOAI '!E608</f>
        <v>0</v>
      </c>
      <c r="F1744" s="658" t="str">
        <f>'NGOAI '!F608</f>
        <v>Chưa bao gồm gân nhân tạo.</v>
      </c>
    </row>
    <row r="1745" spans="1:6" ht="20.25" customHeight="1" x14ac:dyDescent="0.25">
      <c r="A1745" s="410">
        <f t="shared" si="36"/>
        <v>597</v>
      </c>
      <c r="B1745" s="348" t="s">
        <v>4950</v>
      </c>
      <c r="C1745" s="419">
        <f>'NGOAI '!C609</f>
        <v>2389000</v>
      </c>
      <c r="D1745" s="419">
        <f>'NGOAI '!D609</f>
        <v>0</v>
      </c>
      <c r="E1745" s="419">
        <f>'NGOAI '!E609</f>
        <v>0</v>
      </c>
      <c r="F1745" s="419">
        <f>'NGOAI '!F609</f>
        <v>0</v>
      </c>
    </row>
    <row r="1746" spans="1:6" ht="20.25" customHeight="1" x14ac:dyDescent="0.25">
      <c r="A1746" s="410">
        <f t="shared" si="36"/>
        <v>598</v>
      </c>
      <c r="B1746" s="348" t="s">
        <v>3832</v>
      </c>
      <c r="C1746" s="419">
        <f>'NGOAI '!C610</f>
        <v>2660000</v>
      </c>
      <c r="D1746" s="419">
        <f>'NGOAI '!D610</f>
        <v>2660000</v>
      </c>
      <c r="E1746" s="419">
        <f>'NGOAI '!E610</f>
        <v>0</v>
      </c>
      <c r="F1746" s="419">
        <f>'NGOAI '!F610</f>
        <v>0</v>
      </c>
    </row>
    <row r="1747" spans="1:6" ht="39" customHeight="1" x14ac:dyDescent="0.25">
      <c r="A1747" s="410">
        <f t="shared" si="36"/>
        <v>599</v>
      </c>
      <c r="B1747" s="349" t="s">
        <v>4967</v>
      </c>
      <c r="C1747" s="419">
        <f>'NGOAI '!C611</f>
        <v>2042000</v>
      </c>
      <c r="D1747" s="419">
        <f>'NGOAI '!D611</f>
        <v>0</v>
      </c>
      <c r="E1747" s="419">
        <f>'NGOAI '!E611</f>
        <v>0</v>
      </c>
      <c r="F1747" s="419">
        <f>'NGOAI '!F611</f>
        <v>0</v>
      </c>
    </row>
    <row r="1748" spans="1:6" ht="39" customHeight="1" x14ac:dyDescent="0.25">
      <c r="A1748" s="410">
        <f t="shared" si="36"/>
        <v>600</v>
      </c>
      <c r="B1748" s="348" t="s">
        <v>3836</v>
      </c>
      <c r="C1748" s="419">
        <f>'NGOAI '!C612</f>
        <v>4830000</v>
      </c>
      <c r="D1748" s="419">
        <f>'NGOAI '!D612</f>
        <v>4830000</v>
      </c>
      <c r="E1748" s="419">
        <f>'NGOAI '!E612</f>
        <v>0</v>
      </c>
      <c r="F1748" s="419">
        <f>'NGOAI '!F612</f>
        <v>0</v>
      </c>
    </row>
    <row r="1749" spans="1:6" ht="39" customHeight="1" x14ac:dyDescent="0.25">
      <c r="A1749" s="410">
        <f t="shared" si="36"/>
        <v>601</v>
      </c>
      <c r="B1749" s="349" t="s">
        <v>4899</v>
      </c>
      <c r="C1749" s="419">
        <f>'NGOAI '!C613</f>
        <v>3930000</v>
      </c>
      <c r="D1749" s="419">
        <f>'NGOAI '!D613</f>
        <v>0</v>
      </c>
      <c r="E1749" s="419">
        <f>'NGOAI '!E613</f>
        <v>0</v>
      </c>
      <c r="F1749" s="419">
        <f>'NGOAI '!F613</f>
        <v>0</v>
      </c>
    </row>
    <row r="1750" spans="1:6" ht="39" customHeight="1" x14ac:dyDescent="0.25">
      <c r="A1750" s="410">
        <f t="shared" si="36"/>
        <v>602</v>
      </c>
      <c r="B1750" s="348" t="s">
        <v>3838</v>
      </c>
      <c r="C1750" s="419">
        <f>'NGOAI '!C614</f>
        <v>4830000</v>
      </c>
      <c r="D1750" s="419">
        <f>'NGOAI '!D614</f>
        <v>4830000</v>
      </c>
      <c r="E1750" s="419">
        <f>'NGOAI '!E614</f>
        <v>0</v>
      </c>
      <c r="F1750" s="419">
        <f>'NGOAI '!F614</f>
        <v>0</v>
      </c>
    </row>
    <row r="1751" spans="1:6" ht="39" customHeight="1" x14ac:dyDescent="0.25">
      <c r="A1751" s="410">
        <f t="shared" si="36"/>
        <v>603</v>
      </c>
      <c r="B1751" s="349" t="s">
        <v>4901</v>
      </c>
      <c r="C1751" s="419">
        <f>'NGOAI '!C615</f>
        <v>3930000</v>
      </c>
      <c r="D1751" s="419">
        <f>'NGOAI '!D615</f>
        <v>0</v>
      </c>
      <c r="E1751" s="419">
        <f>'NGOAI '!E615</f>
        <v>0</v>
      </c>
      <c r="F1751" s="419">
        <f>'NGOAI '!F615</f>
        <v>0</v>
      </c>
    </row>
    <row r="1752" spans="1:6" ht="21" customHeight="1" x14ac:dyDescent="0.25">
      <c r="A1752" s="410">
        <f t="shared" si="36"/>
        <v>604</v>
      </c>
      <c r="B1752" s="348" t="s">
        <v>3840</v>
      </c>
      <c r="C1752" s="419">
        <f>'NGOAI '!C616</f>
        <v>3087000</v>
      </c>
      <c r="D1752" s="419">
        <f>'NGOAI '!D616</f>
        <v>3087000</v>
      </c>
      <c r="E1752" s="419">
        <f>'NGOAI '!E616</f>
        <v>0</v>
      </c>
      <c r="F1752" s="1154" t="str">
        <f>'NGOAI '!F616</f>
        <v>Chưa bao gồm gân nhân tạo.</v>
      </c>
    </row>
    <row r="1753" spans="1:6" ht="21" customHeight="1" x14ac:dyDescent="0.25">
      <c r="A1753" s="410">
        <f t="shared" si="36"/>
        <v>605</v>
      </c>
      <c r="B1753" s="348" t="s">
        <v>5171</v>
      </c>
      <c r="C1753" s="419">
        <f>'NGOAI '!C617</f>
        <v>2389000</v>
      </c>
      <c r="D1753" s="419">
        <f>'NGOAI '!D617</f>
        <v>0</v>
      </c>
      <c r="E1753" s="419">
        <f>'NGOAI '!E617</f>
        <v>0</v>
      </c>
      <c r="F1753" s="1155"/>
    </row>
    <row r="1754" spans="1:6" ht="20.25" customHeight="1" x14ac:dyDescent="0.25">
      <c r="A1754" s="410">
        <f t="shared" si="36"/>
        <v>606</v>
      </c>
      <c r="B1754" s="348" t="s">
        <v>3842</v>
      </c>
      <c r="C1754" s="419">
        <f>'NGOAI '!C618</f>
        <v>0</v>
      </c>
      <c r="D1754" s="419">
        <f>'NGOAI '!D618</f>
        <v>2850000</v>
      </c>
      <c r="E1754" s="419">
        <f>'NGOAI '!E618</f>
        <v>0</v>
      </c>
      <c r="F1754" s="419">
        <f>'NGOAI '!F618</f>
        <v>0</v>
      </c>
    </row>
    <row r="1755" spans="1:6" ht="20.25" customHeight="1" x14ac:dyDescent="0.25">
      <c r="A1755" s="410">
        <f t="shared" si="36"/>
        <v>607</v>
      </c>
      <c r="B1755" s="348" t="s">
        <v>3845</v>
      </c>
      <c r="C1755" s="419">
        <f>'NGOAI '!C619</f>
        <v>0</v>
      </c>
      <c r="D1755" s="419">
        <f>'NGOAI '!D619</f>
        <v>2850000</v>
      </c>
      <c r="E1755" s="419">
        <f>'NGOAI '!E619</f>
        <v>0</v>
      </c>
      <c r="F1755" s="419">
        <f>'NGOAI '!F619</f>
        <v>0</v>
      </c>
    </row>
    <row r="1756" spans="1:6" ht="16.5" customHeight="1" x14ac:dyDescent="0.25">
      <c r="A1756" s="410">
        <f t="shared" si="36"/>
        <v>608</v>
      </c>
      <c r="B1756" s="348" t="s">
        <v>3847</v>
      </c>
      <c r="C1756" s="419">
        <f>'NGOAI '!C620</f>
        <v>3087000</v>
      </c>
      <c r="D1756" s="419">
        <f>'NGOAI '!D620</f>
        <v>3087000</v>
      </c>
      <c r="E1756" s="419">
        <f>'NGOAI '!E620</f>
        <v>0</v>
      </c>
      <c r="F1756" s="1154" t="str">
        <f>'NGOAI '!F620</f>
        <v>Chưa bao gồm gân nhân tạo.</v>
      </c>
    </row>
    <row r="1757" spans="1:6" ht="16.5" customHeight="1" x14ac:dyDescent="0.25">
      <c r="A1757" s="410">
        <f t="shared" si="36"/>
        <v>609</v>
      </c>
      <c r="B1757" s="348" t="s">
        <v>4977</v>
      </c>
      <c r="C1757" s="419">
        <f>'NGOAI '!C621</f>
        <v>2389000</v>
      </c>
      <c r="D1757" s="419">
        <f>'NGOAI '!D621</f>
        <v>0</v>
      </c>
      <c r="E1757" s="419">
        <f>'NGOAI '!E621</f>
        <v>0</v>
      </c>
      <c r="F1757" s="1163"/>
    </row>
    <row r="1758" spans="1:6" ht="16.5" customHeight="1" x14ac:dyDescent="0.25">
      <c r="A1758" s="410">
        <f t="shared" si="36"/>
        <v>610</v>
      </c>
      <c r="B1758" s="348" t="s">
        <v>3849</v>
      </c>
      <c r="C1758" s="419">
        <f>'NGOAI '!C622</f>
        <v>3087000</v>
      </c>
      <c r="D1758" s="419">
        <f>'NGOAI '!D622</f>
        <v>3087000</v>
      </c>
      <c r="E1758" s="419">
        <f>'NGOAI '!E622</f>
        <v>0</v>
      </c>
      <c r="F1758" s="1163"/>
    </row>
    <row r="1759" spans="1:6" ht="16.5" customHeight="1" x14ac:dyDescent="0.25">
      <c r="A1759" s="410">
        <f t="shared" si="36"/>
        <v>611</v>
      </c>
      <c r="B1759" s="348" t="s">
        <v>4979</v>
      </c>
      <c r="C1759" s="419">
        <f>'NGOAI '!C623</f>
        <v>2389000</v>
      </c>
      <c r="D1759" s="419">
        <f>'NGOAI '!D623</f>
        <v>0</v>
      </c>
      <c r="E1759" s="419">
        <f>'NGOAI '!E623</f>
        <v>0</v>
      </c>
      <c r="F1759" s="1163"/>
    </row>
    <row r="1760" spans="1:6" ht="16.5" customHeight="1" x14ac:dyDescent="0.25">
      <c r="A1760" s="410">
        <f t="shared" si="36"/>
        <v>612</v>
      </c>
      <c r="B1760" s="348" t="s">
        <v>3851</v>
      </c>
      <c r="C1760" s="419">
        <f>'NGOAI '!C624</f>
        <v>3087000</v>
      </c>
      <c r="D1760" s="419">
        <f>'NGOAI '!D624</f>
        <v>3087000</v>
      </c>
      <c r="E1760" s="419">
        <f>'NGOAI '!E624</f>
        <v>0</v>
      </c>
      <c r="F1760" s="1163"/>
    </row>
    <row r="1761" spans="1:6" ht="16.5" customHeight="1" x14ac:dyDescent="0.25">
      <c r="A1761" s="410">
        <f t="shared" si="36"/>
        <v>613</v>
      </c>
      <c r="B1761" s="348" t="s">
        <v>4943</v>
      </c>
      <c r="C1761" s="419">
        <f>'NGOAI '!C625</f>
        <v>2389000</v>
      </c>
      <c r="D1761" s="419">
        <f>'NGOAI '!D625</f>
        <v>0</v>
      </c>
      <c r="E1761" s="419">
        <f>'NGOAI '!E625</f>
        <v>0</v>
      </c>
      <c r="F1761" s="1163"/>
    </row>
    <row r="1762" spans="1:6" ht="16.5" customHeight="1" x14ac:dyDescent="0.25">
      <c r="A1762" s="410">
        <f t="shared" si="36"/>
        <v>614</v>
      </c>
      <c r="B1762" s="348" t="s">
        <v>3853</v>
      </c>
      <c r="C1762" s="419">
        <f>'NGOAI '!C626</f>
        <v>3087000</v>
      </c>
      <c r="D1762" s="419">
        <f>'NGOAI '!D626</f>
        <v>3087000</v>
      </c>
      <c r="E1762" s="419">
        <f>'NGOAI '!E626</f>
        <v>0</v>
      </c>
      <c r="F1762" s="1163"/>
    </row>
    <row r="1763" spans="1:6" ht="16.5" customHeight="1" x14ac:dyDescent="0.25">
      <c r="A1763" s="410">
        <f t="shared" si="36"/>
        <v>615</v>
      </c>
      <c r="B1763" s="348" t="s">
        <v>4941</v>
      </c>
      <c r="C1763" s="419">
        <f>'NGOAI '!C627</f>
        <v>2389000</v>
      </c>
      <c r="D1763" s="419">
        <f>'NGOAI '!D627</f>
        <v>0</v>
      </c>
      <c r="E1763" s="419">
        <f>'NGOAI '!E627</f>
        <v>0</v>
      </c>
      <c r="F1763" s="1163"/>
    </row>
    <row r="1764" spans="1:6" ht="16.5" customHeight="1" x14ac:dyDescent="0.25">
      <c r="A1764" s="410">
        <f t="shared" si="36"/>
        <v>616</v>
      </c>
      <c r="B1764" s="348" t="s">
        <v>3855</v>
      </c>
      <c r="C1764" s="419">
        <f>'NGOAI '!C628</f>
        <v>3087000</v>
      </c>
      <c r="D1764" s="419">
        <f>'NGOAI '!D628</f>
        <v>3087000</v>
      </c>
      <c r="E1764" s="419">
        <f>'NGOAI '!E628</f>
        <v>0</v>
      </c>
      <c r="F1764" s="1163"/>
    </row>
    <row r="1765" spans="1:6" ht="16.5" customHeight="1" x14ac:dyDescent="0.25">
      <c r="A1765" s="410">
        <f t="shared" si="36"/>
        <v>617</v>
      </c>
      <c r="B1765" s="348" t="s">
        <v>4948</v>
      </c>
      <c r="C1765" s="419">
        <f>'NGOAI '!C629</f>
        <v>2389000</v>
      </c>
      <c r="D1765" s="419">
        <f>'NGOAI '!D629</f>
        <v>0</v>
      </c>
      <c r="E1765" s="419">
        <f>'NGOAI '!E629</f>
        <v>0</v>
      </c>
      <c r="F1765" s="1163"/>
    </row>
    <row r="1766" spans="1:6" ht="16.5" customHeight="1" x14ac:dyDescent="0.25">
      <c r="A1766" s="410">
        <f t="shared" si="36"/>
        <v>618</v>
      </c>
      <c r="B1766" s="348" t="s">
        <v>3857</v>
      </c>
      <c r="C1766" s="419">
        <f>'NGOAI '!C630</f>
        <v>3087000</v>
      </c>
      <c r="D1766" s="419">
        <f>'NGOAI '!D630</f>
        <v>3087000</v>
      </c>
      <c r="E1766" s="419">
        <f>'NGOAI '!E630</f>
        <v>0</v>
      </c>
      <c r="F1766" s="1163"/>
    </row>
    <row r="1767" spans="1:6" ht="16.5" customHeight="1" x14ac:dyDescent="0.25">
      <c r="A1767" s="410">
        <f t="shared" si="36"/>
        <v>619</v>
      </c>
      <c r="B1767" s="348" t="s">
        <v>4944</v>
      </c>
      <c r="C1767" s="419">
        <f>'NGOAI '!C631</f>
        <v>2389000</v>
      </c>
      <c r="D1767" s="419">
        <f>'NGOAI '!D631</f>
        <v>0</v>
      </c>
      <c r="E1767" s="419">
        <f>'NGOAI '!E631</f>
        <v>0</v>
      </c>
      <c r="F1767" s="1155"/>
    </row>
    <row r="1768" spans="1:6" ht="40.5" customHeight="1" x14ac:dyDescent="0.25">
      <c r="A1768" s="410">
        <f t="shared" si="36"/>
        <v>620</v>
      </c>
      <c r="B1768" s="348" t="s">
        <v>3859</v>
      </c>
      <c r="C1768" s="419">
        <f>'NGOAI '!C632</f>
        <v>0</v>
      </c>
      <c r="D1768" s="419">
        <f>'NGOAI '!D632</f>
        <v>3699000</v>
      </c>
      <c r="E1768" s="419">
        <f>'NGOAI '!E632</f>
        <v>0</v>
      </c>
      <c r="F1768" s="658" t="str">
        <f>'NGOAI '!F632</f>
        <v>Chưa bg đinh, nẹp,vít, gân nhân tạo…</v>
      </c>
    </row>
    <row r="1769" spans="1:6" ht="26.25" customHeight="1" x14ac:dyDescent="0.25">
      <c r="A1769" s="410">
        <f t="shared" si="36"/>
        <v>621</v>
      </c>
      <c r="B1769" s="348" t="s">
        <v>3863</v>
      </c>
      <c r="C1769" s="419">
        <f>'NGOAI '!C633</f>
        <v>3087000</v>
      </c>
      <c r="D1769" s="419">
        <f>'NGOAI '!D633</f>
        <v>3087000</v>
      </c>
      <c r="E1769" s="419">
        <f>'NGOAI '!E633</f>
        <v>0</v>
      </c>
      <c r="F1769" s="1154" t="str">
        <f>'NGOAI '!F633</f>
        <v>Chưa bao gồm gân nhân tạo.</v>
      </c>
    </row>
    <row r="1770" spans="1:6" ht="39" customHeight="1" x14ac:dyDescent="0.25">
      <c r="A1770" s="410">
        <f t="shared" si="36"/>
        <v>622</v>
      </c>
      <c r="B1770" s="349" t="s">
        <v>4890</v>
      </c>
      <c r="C1770" s="419">
        <f>'NGOAI '!C634</f>
        <v>2389000</v>
      </c>
      <c r="D1770" s="419">
        <f>'NGOAI '!D634</f>
        <v>0</v>
      </c>
      <c r="E1770" s="419">
        <f>'NGOAI '!E634</f>
        <v>0</v>
      </c>
      <c r="F1770" s="1163"/>
    </row>
    <row r="1771" spans="1:6" ht="26.25" customHeight="1" x14ac:dyDescent="0.25">
      <c r="A1771" s="410">
        <f t="shared" si="36"/>
        <v>623</v>
      </c>
      <c r="B1771" s="486" t="s">
        <v>3865</v>
      </c>
      <c r="C1771" s="419">
        <f>'NGOAI '!C635</f>
        <v>3087000</v>
      </c>
      <c r="D1771" s="419">
        <f>'NGOAI '!D635</f>
        <v>3087000</v>
      </c>
      <c r="E1771" s="419">
        <f>'NGOAI '!E635</f>
        <v>0</v>
      </c>
      <c r="F1771" s="1163"/>
    </row>
    <row r="1772" spans="1:6" ht="20.25" customHeight="1" x14ac:dyDescent="0.25">
      <c r="A1772" s="410">
        <f t="shared" si="36"/>
        <v>624</v>
      </c>
      <c r="B1772" s="486" t="s">
        <v>4942</v>
      </c>
      <c r="C1772" s="419">
        <f>'NGOAI '!C636</f>
        <v>2389000</v>
      </c>
      <c r="D1772" s="419">
        <f>'NGOAI '!D636</f>
        <v>0</v>
      </c>
      <c r="E1772" s="419">
        <f>'NGOAI '!E636</f>
        <v>0</v>
      </c>
      <c r="F1772" s="1163"/>
    </row>
    <row r="1773" spans="1:6" ht="26.25" customHeight="1" x14ac:dyDescent="0.25">
      <c r="A1773" s="410">
        <f t="shared" si="36"/>
        <v>625</v>
      </c>
      <c r="B1773" s="348" t="s">
        <v>3867</v>
      </c>
      <c r="C1773" s="419">
        <f>'NGOAI '!C637</f>
        <v>3087000</v>
      </c>
      <c r="D1773" s="419">
        <f>'NGOAI '!D637</f>
        <v>3087000</v>
      </c>
      <c r="E1773" s="419">
        <f>'NGOAI '!E637</f>
        <v>0</v>
      </c>
      <c r="F1773" s="1163"/>
    </row>
    <row r="1774" spans="1:6" ht="20.25" customHeight="1" x14ac:dyDescent="0.25">
      <c r="A1774" s="410">
        <f t="shared" si="36"/>
        <v>626</v>
      </c>
      <c r="B1774" s="348" t="s">
        <v>4893</v>
      </c>
      <c r="C1774" s="419">
        <f>'NGOAI '!C638</f>
        <v>2389000</v>
      </c>
      <c r="D1774" s="419">
        <f>'NGOAI '!D638</f>
        <v>0</v>
      </c>
      <c r="E1774" s="419">
        <f>'NGOAI '!E638</f>
        <v>0</v>
      </c>
      <c r="F1774" s="1163"/>
    </row>
    <row r="1775" spans="1:6" ht="26.25" customHeight="1" x14ac:dyDescent="0.25">
      <c r="A1775" s="410">
        <f t="shared" si="36"/>
        <v>627</v>
      </c>
      <c r="B1775" s="348" t="s">
        <v>3869</v>
      </c>
      <c r="C1775" s="419">
        <f>'NGOAI '!C639</f>
        <v>3087000</v>
      </c>
      <c r="D1775" s="419">
        <f>'NGOAI '!D639</f>
        <v>3087000</v>
      </c>
      <c r="E1775" s="419">
        <f>'NGOAI '!E639</f>
        <v>0</v>
      </c>
      <c r="F1775" s="1163"/>
    </row>
    <row r="1776" spans="1:6" ht="39" customHeight="1" x14ac:dyDescent="0.25">
      <c r="A1776" s="410">
        <f t="shared" si="36"/>
        <v>628</v>
      </c>
      <c r="B1776" s="349" t="s">
        <v>4891</v>
      </c>
      <c r="C1776" s="419">
        <f>'NGOAI '!C640</f>
        <v>2389000</v>
      </c>
      <c r="D1776" s="419">
        <f>'NGOAI '!D640</f>
        <v>0</v>
      </c>
      <c r="E1776" s="419">
        <f>'NGOAI '!E640</f>
        <v>0</v>
      </c>
      <c r="F1776" s="1163"/>
    </row>
    <row r="1777" spans="1:6" ht="26.25" customHeight="1" x14ac:dyDescent="0.25">
      <c r="A1777" s="410">
        <f t="shared" si="36"/>
        <v>629</v>
      </c>
      <c r="B1777" s="348" t="s">
        <v>3871</v>
      </c>
      <c r="C1777" s="419">
        <f>'NGOAI '!C641</f>
        <v>3087000</v>
      </c>
      <c r="D1777" s="419">
        <f>'NGOAI '!D641</f>
        <v>3087000</v>
      </c>
      <c r="E1777" s="419">
        <f>'NGOAI '!E641</f>
        <v>0</v>
      </c>
      <c r="F1777" s="1163"/>
    </row>
    <row r="1778" spans="1:6" ht="20.25" customHeight="1" x14ac:dyDescent="0.25">
      <c r="A1778" s="410">
        <f t="shared" si="36"/>
        <v>630</v>
      </c>
      <c r="B1778" s="348" t="s">
        <v>4946</v>
      </c>
      <c r="C1778" s="419">
        <f>'NGOAI '!C642</f>
        <v>2389000</v>
      </c>
      <c r="D1778" s="419">
        <f>'NGOAI '!D642</f>
        <v>0</v>
      </c>
      <c r="E1778" s="419">
        <f>'NGOAI '!E642</f>
        <v>0</v>
      </c>
      <c r="F1778" s="1163"/>
    </row>
    <row r="1779" spans="1:6" ht="26.25" customHeight="1" x14ac:dyDescent="0.25">
      <c r="A1779" s="410">
        <f t="shared" si="36"/>
        <v>631</v>
      </c>
      <c r="B1779" s="348" t="s">
        <v>3873</v>
      </c>
      <c r="C1779" s="419">
        <f>'NGOAI '!C643</f>
        <v>3087000</v>
      </c>
      <c r="D1779" s="419">
        <f>'NGOAI '!D643</f>
        <v>3087000</v>
      </c>
      <c r="E1779" s="419">
        <f>'NGOAI '!E643</f>
        <v>0</v>
      </c>
      <c r="F1779" s="1163"/>
    </row>
    <row r="1780" spans="1:6" ht="20.25" customHeight="1" x14ac:dyDescent="0.25">
      <c r="A1780" s="410">
        <f t="shared" si="36"/>
        <v>632</v>
      </c>
      <c r="B1780" s="348" t="s">
        <v>4953</v>
      </c>
      <c r="C1780" s="419">
        <f>'NGOAI '!C644</f>
        <v>2389000</v>
      </c>
      <c r="D1780" s="419">
        <f>'NGOAI '!D644</f>
        <v>0</v>
      </c>
      <c r="E1780" s="419">
        <f>'NGOAI '!E644</f>
        <v>0</v>
      </c>
      <c r="F1780" s="1155"/>
    </row>
    <row r="1781" spans="1:6" ht="20.25" customHeight="1" x14ac:dyDescent="0.25">
      <c r="A1781" s="410">
        <f t="shared" si="36"/>
        <v>633</v>
      </c>
      <c r="B1781" s="348" t="s">
        <v>3875</v>
      </c>
      <c r="C1781" s="419">
        <f>'NGOAI '!C645</f>
        <v>3699000</v>
      </c>
      <c r="D1781" s="419">
        <f>'NGOAI '!D645</f>
        <v>3699000</v>
      </c>
      <c r="E1781" s="419">
        <f>'NGOAI '!E645</f>
        <v>0</v>
      </c>
      <c r="F1781" s="419">
        <f>'NGOAI '!F645</f>
        <v>0</v>
      </c>
    </row>
    <row r="1782" spans="1:6" ht="20.25" customHeight="1" x14ac:dyDescent="0.25">
      <c r="A1782" s="410">
        <f t="shared" si="36"/>
        <v>634</v>
      </c>
      <c r="B1782" s="348" t="s">
        <v>4955</v>
      </c>
      <c r="C1782" s="419">
        <f>'NGOAI '!C646</f>
        <v>2960000</v>
      </c>
      <c r="D1782" s="419">
        <f>'NGOAI '!D646</f>
        <v>0</v>
      </c>
      <c r="E1782" s="419">
        <f>'NGOAI '!E646</f>
        <v>0</v>
      </c>
      <c r="F1782" s="419">
        <f>'NGOAI '!F646</f>
        <v>0</v>
      </c>
    </row>
    <row r="1783" spans="1:6" ht="20.25" customHeight="1" x14ac:dyDescent="0.25">
      <c r="A1783" s="410">
        <f t="shared" si="36"/>
        <v>635</v>
      </c>
      <c r="B1783" s="348" t="s">
        <v>3877</v>
      </c>
      <c r="C1783" s="419">
        <f>'NGOAI '!C647</f>
        <v>0</v>
      </c>
      <c r="D1783" s="419">
        <f>'NGOAI '!D647</f>
        <v>3087000</v>
      </c>
      <c r="E1783" s="419">
        <f>'NGOAI '!E647</f>
        <v>0</v>
      </c>
      <c r="F1783" s="419">
        <f>'NGOAI '!F647</f>
        <v>0</v>
      </c>
    </row>
    <row r="1784" spans="1:6" ht="26.25" customHeight="1" x14ac:dyDescent="0.25">
      <c r="A1784" s="410">
        <f t="shared" si="36"/>
        <v>636</v>
      </c>
      <c r="B1784" s="348" t="s">
        <v>4657</v>
      </c>
      <c r="C1784" s="419">
        <f>'NGOAI '!C648</f>
        <v>3087000</v>
      </c>
      <c r="D1784" s="419">
        <f>'NGOAI '!D648</f>
        <v>3087000</v>
      </c>
      <c r="E1784" s="419">
        <f>'NGOAI '!E648</f>
        <v>0</v>
      </c>
      <c r="F1784" s="419">
        <f>'NGOAI '!F648</f>
        <v>0</v>
      </c>
    </row>
    <row r="1785" spans="1:6" ht="20.25" customHeight="1" x14ac:dyDescent="0.25">
      <c r="A1785" s="410">
        <f t="shared" si="36"/>
        <v>637</v>
      </c>
      <c r="B1785" s="348" t="s">
        <v>4904</v>
      </c>
      <c r="C1785" s="419">
        <f>'NGOAI '!C649</f>
        <v>2389000</v>
      </c>
      <c r="D1785" s="419">
        <f>'NGOAI '!D649</f>
        <v>0</v>
      </c>
      <c r="E1785" s="419">
        <f>'NGOAI '!E649</f>
        <v>0</v>
      </c>
      <c r="F1785" s="419">
        <f>'NGOAI '!F649</f>
        <v>0</v>
      </c>
    </row>
    <row r="1786" spans="1:6" ht="20.25" customHeight="1" x14ac:dyDescent="0.25">
      <c r="A1786" s="410">
        <f t="shared" si="36"/>
        <v>638</v>
      </c>
      <c r="B1786" s="348" t="s">
        <v>3879</v>
      </c>
      <c r="C1786" s="419">
        <f>'NGOAI '!C650</f>
        <v>3069000</v>
      </c>
      <c r="D1786" s="419">
        <f>'NGOAI '!D650</f>
        <v>3069000</v>
      </c>
      <c r="E1786" s="419">
        <f>'NGOAI '!E650</f>
        <v>0</v>
      </c>
      <c r="F1786" s="419">
        <f>'NGOAI '!F650</f>
        <v>0</v>
      </c>
    </row>
    <row r="1787" spans="1:6" ht="20.25" customHeight="1" x14ac:dyDescent="0.25">
      <c r="A1787" s="410">
        <f t="shared" si="36"/>
        <v>639</v>
      </c>
      <c r="B1787" s="348" t="s">
        <v>3883</v>
      </c>
      <c r="C1787" s="419">
        <f>'NGOAI '!C651</f>
        <v>3069000</v>
      </c>
      <c r="D1787" s="419">
        <f>'NGOAI '!D651</f>
        <v>3069000</v>
      </c>
      <c r="E1787" s="419">
        <f>'NGOAI '!E651</f>
        <v>0</v>
      </c>
      <c r="F1787" s="419">
        <f>'NGOAI '!F651</f>
        <v>0</v>
      </c>
    </row>
    <row r="1788" spans="1:6" ht="20.25" customHeight="1" x14ac:dyDescent="0.25">
      <c r="A1788" s="410">
        <f t="shared" si="36"/>
        <v>640</v>
      </c>
      <c r="B1788" s="348" t="s">
        <v>3885</v>
      </c>
      <c r="C1788" s="419">
        <f>'NGOAI '!C652</f>
        <v>3069000</v>
      </c>
      <c r="D1788" s="419">
        <f>'NGOAI '!D652</f>
        <v>3069000</v>
      </c>
      <c r="E1788" s="419">
        <f>'NGOAI '!E652</f>
        <v>0</v>
      </c>
      <c r="F1788" s="419">
        <f>'NGOAI '!F652</f>
        <v>0</v>
      </c>
    </row>
    <row r="1789" spans="1:6" ht="20.25" customHeight="1" x14ac:dyDescent="0.25">
      <c r="A1789" s="410">
        <f t="shared" si="36"/>
        <v>641</v>
      </c>
      <c r="B1789" s="348" t="s">
        <v>3887</v>
      </c>
      <c r="C1789" s="419">
        <f>'NGOAI '!C653</f>
        <v>3069000</v>
      </c>
      <c r="D1789" s="419">
        <f>'NGOAI '!D653</f>
        <v>3069000</v>
      </c>
      <c r="E1789" s="419">
        <f>'NGOAI '!E653</f>
        <v>0</v>
      </c>
      <c r="F1789" s="419">
        <f>'NGOAI '!F653</f>
        <v>0</v>
      </c>
    </row>
    <row r="1790" spans="1:6" ht="20.25" customHeight="1" x14ac:dyDescent="0.25">
      <c r="A1790" s="410">
        <f t="shared" si="36"/>
        <v>642</v>
      </c>
      <c r="B1790" s="348" t="s">
        <v>4673</v>
      </c>
      <c r="C1790" s="419">
        <f>'NGOAI '!C654</f>
        <v>2457000</v>
      </c>
      <c r="D1790" s="419">
        <f>'NGOAI '!D654</f>
        <v>2457000</v>
      </c>
      <c r="E1790" s="419">
        <f>'NGOAI '!E654</f>
        <v>0</v>
      </c>
      <c r="F1790" s="419">
        <f>'NGOAI '!F654</f>
        <v>0</v>
      </c>
    </row>
    <row r="1791" spans="1:6" ht="20.25" customHeight="1" x14ac:dyDescent="0.25">
      <c r="A1791" s="410">
        <f t="shared" ref="A1791:A1854" si="37">A1790+1</f>
        <v>643</v>
      </c>
      <c r="B1791" s="348" t="s">
        <v>3890</v>
      </c>
      <c r="C1791" s="419">
        <f>'NGOAI '!C655</f>
        <v>2457000</v>
      </c>
      <c r="D1791" s="419">
        <f>'NGOAI '!D655</f>
        <v>2457000</v>
      </c>
      <c r="E1791" s="419">
        <f>'NGOAI '!E655</f>
        <v>0</v>
      </c>
      <c r="F1791" s="419">
        <f>'NGOAI '!F655</f>
        <v>0</v>
      </c>
    </row>
    <row r="1792" spans="1:6" ht="20.25" customHeight="1" x14ac:dyDescent="0.25">
      <c r="A1792" s="410">
        <f t="shared" si="37"/>
        <v>644</v>
      </c>
      <c r="B1792" s="348" t="s">
        <v>3893</v>
      </c>
      <c r="C1792" s="419">
        <f>'NGOAI '!C656</f>
        <v>4830000</v>
      </c>
      <c r="D1792" s="419">
        <f>'NGOAI '!D656</f>
        <v>4830000</v>
      </c>
      <c r="E1792" s="419">
        <f>'NGOAI '!E656</f>
        <v>0</v>
      </c>
      <c r="F1792" s="419">
        <f>'NGOAI '!F656</f>
        <v>0</v>
      </c>
    </row>
    <row r="1793" spans="1:6" ht="20.25" customHeight="1" x14ac:dyDescent="0.25">
      <c r="A1793" s="410">
        <f t="shared" si="37"/>
        <v>645</v>
      </c>
      <c r="B1793" s="348" t="s">
        <v>4674</v>
      </c>
      <c r="C1793" s="419">
        <f>'NGOAI '!C657</f>
        <v>2457000</v>
      </c>
      <c r="D1793" s="419">
        <f>'NGOAI '!D657</f>
        <v>2457000</v>
      </c>
      <c r="E1793" s="419">
        <f>'NGOAI '!E657</f>
        <v>0</v>
      </c>
      <c r="F1793" s="419">
        <f>'NGOAI '!F657</f>
        <v>0</v>
      </c>
    </row>
    <row r="1794" spans="1:6" ht="20.25" customHeight="1" x14ac:dyDescent="0.25">
      <c r="A1794" s="410">
        <f t="shared" si="37"/>
        <v>646</v>
      </c>
      <c r="B1794" s="486" t="s">
        <v>3895</v>
      </c>
      <c r="C1794" s="419">
        <f>'NGOAI '!C658</f>
        <v>1777000</v>
      </c>
      <c r="D1794" s="419">
        <f>'NGOAI '!D658</f>
        <v>1777000</v>
      </c>
      <c r="E1794" s="419">
        <f>'NGOAI '!E658</f>
        <v>0</v>
      </c>
      <c r="F1794" s="419">
        <f>'NGOAI '!F658</f>
        <v>0</v>
      </c>
    </row>
    <row r="1795" spans="1:6" ht="20.25" customHeight="1" x14ac:dyDescent="0.25">
      <c r="A1795" s="410">
        <f t="shared" si="37"/>
        <v>647</v>
      </c>
      <c r="B1795" s="348" t="s">
        <v>3899</v>
      </c>
      <c r="C1795" s="419">
        <f>'NGOAI '!C659</f>
        <v>2830000</v>
      </c>
      <c r="D1795" s="419">
        <f>'NGOAI '!D659</f>
        <v>2830000</v>
      </c>
      <c r="E1795" s="419">
        <f>'NGOAI '!E659</f>
        <v>0</v>
      </c>
      <c r="F1795" s="419">
        <f>'NGOAI '!F659</f>
        <v>0</v>
      </c>
    </row>
    <row r="1796" spans="1:6" ht="20.25" customHeight="1" x14ac:dyDescent="0.25">
      <c r="A1796" s="410">
        <f t="shared" si="37"/>
        <v>648</v>
      </c>
      <c r="B1796" s="348" t="s">
        <v>3903</v>
      </c>
      <c r="C1796" s="419">
        <f>'NGOAI '!C660</f>
        <v>3011000</v>
      </c>
      <c r="D1796" s="419">
        <f>'NGOAI '!D660</f>
        <v>3011000</v>
      </c>
      <c r="E1796" s="419">
        <f>'NGOAI '!E660</f>
        <v>0</v>
      </c>
      <c r="F1796" s="419">
        <f>'NGOAI '!F660</f>
        <v>0</v>
      </c>
    </row>
    <row r="1797" spans="1:6" ht="20.25" customHeight="1" x14ac:dyDescent="0.25">
      <c r="A1797" s="410">
        <f t="shared" si="37"/>
        <v>649</v>
      </c>
      <c r="B1797" s="348" t="s">
        <v>3905</v>
      </c>
      <c r="C1797" s="419">
        <f>'NGOAI '!C661</f>
        <v>3011000</v>
      </c>
      <c r="D1797" s="419">
        <f>'NGOAI '!D661</f>
        <v>3011000</v>
      </c>
      <c r="E1797" s="419">
        <f>'NGOAI '!E661</f>
        <v>0</v>
      </c>
      <c r="F1797" s="419">
        <f>'NGOAI '!F661</f>
        <v>0</v>
      </c>
    </row>
    <row r="1798" spans="1:6" ht="20.25" customHeight="1" x14ac:dyDescent="0.25">
      <c r="A1798" s="410">
        <f t="shared" si="37"/>
        <v>650</v>
      </c>
      <c r="B1798" s="348" t="s">
        <v>3907</v>
      </c>
      <c r="C1798" s="419">
        <f>'NGOAI '!C662</f>
        <v>3011000</v>
      </c>
      <c r="D1798" s="419">
        <f>'NGOAI '!D662</f>
        <v>3011000</v>
      </c>
      <c r="E1798" s="419">
        <f>'NGOAI '!E662</f>
        <v>0</v>
      </c>
      <c r="F1798" s="419">
        <f>'NGOAI '!F662</f>
        <v>0</v>
      </c>
    </row>
    <row r="1799" spans="1:6" ht="20.25" customHeight="1" x14ac:dyDescent="0.25">
      <c r="A1799" s="410">
        <f t="shared" si="37"/>
        <v>651</v>
      </c>
      <c r="B1799" s="487" t="s">
        <v>3909</v>
      </c>
      <c r="C1799" s="419">
        <f>'NGOAI '!C663</f>
        <v>2122000</v>
      </c>
      <c r="D1799" s="419">
        <f>'NGOAI '!D663</f>
        <v>2122000</v>
      </c>
      <c r="E1799" s="419">
        <f>'NGOAI '!E663</f>
        <v>0</v>
      </c>
      <c r="F1799" s="419">
        <f>'NGOAI '!F663</f>
        <v>0</v>
      </c>
    </row>
    <row r="1800" spans="1:6" ht="20.25" customHeight="1" x14ac:dyDescent="0.25">
      <c r="A1800" s="410">
        <f t="shared" si="37"/>
        <v>652</v>
      </c>
      <c r="B1800" s="348" t="s">
        <v>3911</v>
      </c>
      <c r="C1800" s="419">
        <f>'NGOAI '!C664</f>
        <v>0</v>
      </c>
      <c r="D1800" s="419">
        <f>'NGOAI '!D664</f>
        <v>3833000</v>
      </c>
      <c r="E1800" s="419">
        <f>'NGOAI '!E664</f>
        <v>0</v>
      </c>
      <c r="F1800" s="419">
        <f>'NGOAI '!F664</f>
        <v>0</v>
      </c>
    </row>
    <row r="1801" spans="1:6" ht="20.25" customHeight="1" x14ac:dyDescent="0.25">
      <c r="A1801" s="410">
        <f t="shared" si="37"/>
        <v>653</v>
      </c>
      <c r="B1801" s="348" t="s">
        <v>3913</v>
      </c>
      <c r="C1801" s="419">
        <f>'NGOAI '!C665</f>
        <v>0</v>
      </c>
      <c r="D1801" s="419">
        <f>'NGOAI '!D665</f>
        <v>3833000</v>
      </c>
      <c r="E1801" s="419">
        <f>'NGOAI '!E665</f>
        <v>0</v>
      </c>
      <c r="F1801" s="419">
        <f>'NGOAI '!F665</f>
        <v>0</v>
      </c>
    </row>
    <row r="1802" spans="1:6" ht="20.25" customHeight="1" x14ac:dyDescent="0.25">
      <c r="A1802" s="410">
        <f t="shared" si="37"/>
        <v>654</v>
      </c>
      <c r="B1802" s="348" t="s">
        <v>3914</v>
      </c>
      <c r="C1802" s="419">
        <f>'NGOAI '!C666</f>
        <v>0</v>
      </c>
      <c r="D1802" s="419">
        <f>'NGOAI '!D666</f>
        <v>3833000</v>
      </c>
      <c r="E1802" s="419">
        <f>'NGOAI '!E666</f>
        <v>0</v>
      </c>
      <c r="F1802" s="419">
        <f>'NGOAI '!F666</f>
        <v>0</v>
      </c>
    </row>
    <row r="1803" spans="1:6" ht="20.25" customHeight="1" x14ac:dyDescent="0.25">
      <c r="A1803" s="410">
        <f t="shared" si="37"/>
        <v>655</v>
      </c>
      <c r="B1803" s="348" t="s">
        <v>3915</v>
      </c>
      <c r="C1803" s="419">
        <f>'NGOAI '!C667</f>
        <v>2850000</v>
      </c>
      <c r="D1803" s="419">
        <f>'NGOAI '!D667</f>
        <v>2850000</v>
      </c>
      <c r="E1803" s="419">
        <f>'NGOAI '!E667</f>
        <v>0</v>
      </c>
      <c r="F1803" s="419">
        <f>'NGOAI '!F667</f>
        <v>0</v>
      </c>
    </row>
    <row r="1804" spans="1:6" ht="20.25" customHeight="1" x14ac:dyDescent="0.25">
      <c r="A1804" s="410">
        <f t="shared" si="37"/>
        <v>656</v>
      </c>
      <c r="B1804" s="348" t="s">
        <v>4882</v>
      </c>
      <c r="C1804" s="419">
        <f>'NGOAI '!C668</f>
        <v>2229000</v>
      </c>
      <c r="D1804" s="419">
        <f>'NGOAI '!D668</f>
        <v>0</v>
      </c>
      <c r="E1804" s="419">
        <f>'NGOAI '!E668</f>
        <v>0</v>
      </c>
      <c r="F1804" s="419">
        <f>'NGOAI '!F668</f>
        <v>0</v>
      </c>
    </row>
    <row r="1805" spans="1:6" ht="20.25" customHeight="1" x14ac:dyDescent="0.25">
      <c r="A1805" s="410">
        <f t="shared" si="37"/>
        <v>657</v>
      </c>
      <c r="B1805" s="348" t="s">
        <v>3917</v>
      </c>
      <c r="C1805" s="419">
        <f>'NGOAI '!C669</f>
        <v>3833000</v>
      </c>
      <c r="D1805" s="419">
        <f>'NGOAI '!D669</f>
        <v>3833000</v>
      </c>
      <c r="E1805" s="419">
        <f>'NGOAI '!E669</f>
        <v>0</v>
      </c>
      <c r="F1805" s="419">
        <f>'NGOAI '!F669</f>
        <v>0</v>
      </c>
    </row>
    <row r="1806" spans="1:6" ht="20.25" customHeight="1" x14ac:dyDescent="0.25">
      <c r="A1806" s="410">
        <f t="shared" si="37"/>
        <v>658</v>
      </c>
      <c r="B1806" s="348" t="s">
        <v>4960</v>
      </c>
      <c r="C1806" s="419">
        <f>'NGOAI '!C670</f>
        <v>3014000</v>
      </c>
      <c r="D1806" s="419">
        <f>'NGOAI '!D670</f>
        <v>0</v>
      </c>
      <c r="E1806" s="419">
        <f>'NGOAI '!E670</f>
        <v>0</v>
      </c>
      <c r="F1806" s="419">
        <f>'NGOAI '!F670</f>
        <v>0</v>
      </c>
    </row>
    <row r="1807" spans="1:6" ht="20.25" customHeight="1" x14ac:dyDescent="0.25">
      <c r="A1807" s="410">
        <f t="shared" si="37"/>
        <v>659</v>
      </c>
      <c r="B1807" s="348" t="s">
        <v>3919</v>
      </c>
      <c r="C1807" s="419">
        <f>'NGOAI '!C671</f>
        <v>3011000</v>
      </c>
      <c r="D1807" s="419">
        <f>'NGOAI '!D671</f>
        <v>3011000</v>
      </c>
      <c r="E1807" s="419">
        <f>'NGOAI '!E671</f>
        <v>0</v>
      </c>
      <c r="F1807" s="419">
        <f>'NGOAI '!F671</f>
        <v>0</v>
      </c>
    </row>
    <row r="1808" spans="1:6" ht="39" customHeight="1" x14ac:dyDescent="0.25">
      <c r="A1808" s="410">
        <f t="shared" si="37"/>
        <v>660</v>
      </c>
      <c r="B1808" s="483" t="s">
        <v>4765</v>
      </c>
      <c r="C1808" s="419">
        <f>'NGOAI '!C672</f>
        <v>2278000</v>
      </c>
      <c r="D1808" s="419">
        <f>'NGOAI '!D672</f>
        <v>0</v>
      </c>
      <c r="E1808" s="419">
        <f>'NGOAI '!E672</f>
        <v>0</v>
      </c>
      <c r="F1808" s="419">
        <f>'NGOAI '!F672</f>
        <v>0</v>
      </c>
    </row>
    <row r="1809" spans="1:6" ht="20.25" customHeight="1" x14ac:dyDescent="0.25">
      <c r="A1809" s="410">
        <f t="shared" si="37"/>
        <v>661</v>
      </c>
      <c r="B1809" s="348" t="s">
        <v>3921</v>
      </c>
      <c r="C1809" s="419">
        <f>'NGOAI '!C673</f>
        <v>2621000</v>
      </c>
      <c r="D1809" s="419">
        <f>'NGOAI '!D673</f>
        <v>2621000</v>
      </c>
      <c r="E1809" s="419">
        <f>'NGOAI '!E673</f>
        <v>0</v>
      </c>
      <c r="F1809" s="419">
        <f>'NGOAI '!F673</f>
        <v>0</v>
      </c>
    </row>
    <row r="1810" spans="1:6" ht="20.25" customHeight="1" x14ac:dyDescent="0.25">
      <c r="A1810" s="410">
        <f t="shared" si="37"/>
        <v>662</v>
      </c>
      <c r="B1810" s="348" t="s">
        <v>4766</v>
      </c>
      <c r="C1810" s="419">
        <f>'NGOAI '!C674</f>
        <v>1842000</v>
      </c>
      <c r="D1810" s="419">
        <f>'NGOAI '!D674</f>
        <v>0</v>
      </c>
      <c r="E1810" s="419">
        <f>'NGOAI '!E674</f>
        <v>0</v>
      </c>
      <c r="F1810" s="419">
        <f>'NGOAI '!F674</f>
        <v>0</v>
      </c>
    </row>
    <row r="1811" spans="1:6" ht="20.25" customHeight="1" x14ac:dyDescent="0.25">
      <c r="A1811" s="410">
        <f t="shared" si="37"/>
        <v>663</v>
      </c>
      <c r="B1811" s="348" t="s">
        <v>3925</v>
      </c>
      <c r="C1811" s="419">
        <f>'NGOAI '!C675</f>
        <v>2621000</v>
      </c>
      <c r="D1811" s="419">
        <f>'NGOAI '!D675</f>
        <v>2621000</v>
      </c>
      <c r="E1811" s="419">
        <f>'NGOAI '!E675</f>
        <v>0</v>
      </c>
      <c r="F1811" s="419">
        <f>'NGOAI '!F675</f>
        <v>0</v>
      </c>
    </row>
    <row r="1812" spans="1:6" ht="39" customHeight="1" x14ac:dyDescent="0.25">
      <c r="A1812" s="410">
        <f t="shared" si="37"/>
        <v>664</v>
      </c>
      <c r="B1812" s="483" t="s">
        <v>4769</v>
      </c>
      <c r="C1812" s="419">
        <f>'NGOAI '!C676</f>
        <v>1842000</v>
      </c>
      <c r="D1812" s="419">
        <f>'NGOAI '!D676</f>
        <v>0</v>
      </c>
      <c r="E1812" s="419">
        <f>'NGOAI '!E676</f>
        <v>0</v>
      </c>
      <c r="F1812" s="419">
        <f>'NGOAI '!F676</f>
        <v>0</v>
      </c>
    </row>
    <row r="1813" spans="1:6" ht="39" customHeight="1" x14ac:dyDescent="0.25">
      <c r="A1813" s="410">
        <f t="shared" si="37"/>
        <v>665</v>
      </c>
      <c r="B1813" s="348" t="s">
        <v>3927</v>
      </c>
      <c r="C1813" s="419">
        <f>'NGOAI '!C677</f>
        <v>591000</v>
      </c>
      <c r="D1813" s="419">
        <f>'NGOAI '!D677</f>
        <v>591000</v>
      </c>
      <c r="E1813" s="419">
        <f>'NGOAI '!E677</f>
        <v>0</v>
      </c>
      <c r="F1813" s="419">
        <f>'NGOAI '!F677</f>
        <v>0</v>
      </c>
    </row>
    <row r="1814" spans="1:6" ht="39" customHeight="1" x14ac:dyDescent="0.25">
      <c r="A1814" s="410">
        <f t="shared" si="37"/>
        <v>666</v>
      </c>
      <c r="B1814" s="348" t="s">
        <v>3931</v>
      </c>
      <c r="C1814" s="419">
        <f>'NGOAI '!C678</f>
        <v>193000</v>
      </c>
      <c r="D1814" s="419">
        <f>'NGOAI '!D678</f>
        <v>193000</v>
      </c>
      <c r="E1814" s="419">
        <f>'NGOAI '!E678</f>
        <v>0</v>
      </c>
      <c r="F1814" s="419">
        <f>'NGOAI '!F678</f>
        <v>0</v>
      </c>
    </row>
    <row r="1815" spans="1:6" ht="39" customHeight="1" x14ac:dyDescent="0.25">
      <c r="A1815" s="410">
        <f t="shared" si="37"/>
        <v>667</v>
      </c>
      <c r="B1815" s="483" t="s">
        <v>3935</v>
      </c>
      <c r="C1815" s="419">
        <f>'NGOAI '!C679</f>
        <v>3426000</v>
      </c>
      <c r="D1815" s="419">
        <f>'NGOAI '!D679</f>
        <v>3426000</v>
      </c>
      <c r="E1815" s="419">
        <f>'NGOAI '!E679</f>
        <v>0</v>
      </c>
      <c r="F1815" s="419">
        <f>'NGOAI '!F679</f>
        <v>0</v>
      </c>
    </row>
    <row r="1816" spans="1:6" ht="39" customHeight="1" x14ac:dyDescent="0.25">
      <c r="A1816" s="410">
        <f t="shared" si="37"/>
        <v>668</v>
      </c>
      <c r="B1816" s="483" t="s">
        <v>3939</v>
      </c>
      <c r="C1816" s="419">
        <f>'NGOAI '!C680</f>
        <v>2378000</v>
      </c>
      <c r="D1816" s="419">
        <f>'NGOAI '!D680</f>
        <v>2378000</v>
      </c>
      <c r="E1816" s="419">
        <f>'NGOAI '!E680</f>
        <v>0</v>
      </c>
      <c r="F1816" s="419">
        <f>'NGOAI '!F680</f>
        <v>0</v>
      </c>
    </row>
    <row r="1817" spans="1:6" ht="39" customHeight="1" x14ac:dyDescent="0.25">
      <c r="A1817" s="410">
        <f t="shared" si="37"/>
        <v>669</v>
      </c>
      <c r="B1817" s="483" t="s">
        <v>3943</v>
      </c>
      <c r="C1817" s="419">
        <f>'NGOAI '!C681</f>
        <v>3044000</v>
      </c>
      <c r="D1817" s="419">
        <f>'NGOAI '!D681</f>
        <v>3044000</v>
      </c>
      <c r="E1817" s="419">
        <f>'NGOAI '!E681</f>
        <v>0</v>
      </c>
      <c r="F1817" s="419">
        <f>'NGOAI '!F681</f>
        <v>0</v>
      </c>
    </row>
    <row r="1818" spans="1:6" ht="39" customHeight="1" x14ac:dyDescent="0.25">
      <c r="A1818" s="410">
        <f t="shared" si="37"/>
        <v>670</v>
      </c>
      <c r="B1818" s="348" t="s">
        <v>3947</v>
      </c>
      <c r="C1818" s="419">
        <f>'NGOAI '!C682</f>
        <v>2378000</v>
      </c>
      <c r="D1818" s="419">
        <f>'NGOAI '!D682</f>
        <v>2378000</v>
      </c>
      <c r="E1818" s="419">
        <f>'NGOAI '!E682</f>
        <v>0</v>
      </c>
      <c r="F1818" s="419">
        <f>'NGOAI '!F682</f>
        <v>0</v>
      </c>
    </row>
    <row r="1819" spans="1:6" ht="39" customHeight="1" x14ac:dyDescent="0.25">
      <c r="A1819" s="410">
        <f t="shared" si="37"/>
        <v>671</v>
      </c>
      <c r="B1819" s="483" t="s">
        <v>3949</v>
      </c>
      <c r="C1819" s="419">
        <f>'NGOAI '!C683</f>
        <v>3443000</v>
      </c>
      <c r="D1819" s="419">
        <f>'NGOAI '!D683</f>
        <v>3443000</v>
      </c>
      <c r="E1819" s="419">
        <f>'NGOAI '!E683</f>
        <v>0</v>
      </c>
      <c r="F1819" s="419">
        <f>'NGOAI '!F683</f>
        <v>0</v>
      </c>
    </row>
    <row r="1820" spans="1:6" ht="39" customHeight="1" x14ac:dyDescent="0.25">
      <c r="A1820" s="410">
        <f t="shared" si="37"/>
        <v>672</v>
      </c>
      <c r="B1820" s="348" t="s">
        <v>3953</v>
      </c>
      <c r="C1820" s="419">
        <f>'NGOAI '!C684</f>
        <v>2407000</v>
      </c>
      <c r="D1820" s="419">
        <f>'NGOAI '!D684</f>
        <v>2407000</v>
      </c>
      <c r="E1820" s="419">
        <f>'NGOAI '!E684</f>
        <v>0</v>
      </c>
      <c r="F1820" s="419">
        <f>'NGOAI '!F684</f>
        <v>0</v>
      </c>
    </row>
    <row r="1821" spans="1:6" ht="39" customHeight="1" x14ac:dyDescent="0.25">
      <c r="A1821" s="410">
        <f t="shared" si="37"/>
        <v>673</v>
      </c>
      <c r="B1821" s="348" t="s">
        <v>3957</v>
      </c>
      <c r="C1821" s="419">
        <f>'NGOAI '!C685</f>
        <v>3039000</v>
      </c>
      <c r="D1821" s="419">
        <f>'NGOAI '!D685</f>
        <v>3039000</v>
      </c>
      <c r="E1821" s="419">
        <f>'NGOAI '!E685</f>
        <v>0</v>
      </c>
      <c r="F1821" s="419">
        <f>'NGOAI '!F685</f>
        <v>0</v>
      </c>
    </row>
    <row r="1822" spans="1:6" ht="39" customHeight="1" x14ac:dyDescent="0.25">
      <c r="A1822" s="410">
        <f t="shared" si="37"/>
        <v>674</v>
      </c>
      <c r="B1822" s="348" t="s">
        <v>3961</v>
      </c>
      <c r="C1822" s="419">
        <f>'NGOAI '!C686</f>
        <v>2407000</v>
      </c>
      <c r="D1822" s="419">
        <f>'NGOAI '!D686</f>
        <v>2407000</v>
      </c>
      <c r="E1822" s="419">
        <f>'NGOAI '!E686</f>
        <v>0</v>
      </c>
      <c r="F1822" s="419">
        <f>'NGOAI '!F686</f>
        <v>0</v>
      </c>
    </row>
    <row r="1823" spans="1:6" ht="39" customHeight="1" x14ac:dyDescent="0.25">
      <c r="A1823" s="410">
        <f t="shared" si="37"/>
        <v>675</v>
      </c>
      <c r="B1823" s="464" t="s">
        <v>3963</v>
      </c>
      <c r="C1823" s="419">
        <f>'NGOAI '!C687</f>
        <v>4400000</v>
      </c>
      <c r="D1823" s="419">
        <f>'NGOAI '!D687</f>
        <v>4400000</v>
      </c>
      <c r="E1823" s="419">
        <f>'NGOAI '!E687</f>
        <v>0</v>
      </c>
      <c r="F1823" s="419">
        <f>'NGOAI '!F687</f>
        <v>0</v>
      </c>
    </row>
    <row r="1824" spans="1:6" ht="39" customHeight="1" x14ac:dyDescent="0.25">
      <c r="A1824" s="410">
        <f t="shared" si="37"/>
        <v>676</v>
      </c>
      <c r="B1824" s="348" t="s">
        <v>3967</v>
      </c>
      <c r="C1824" s="419">
        <f>'NGOAI '!C688</f>
        <v>4140000</v>
      </c>
      <c r="D1824" s="419">
        <f>'NGOAI '!D688</f>
        <v>4140000</v>
      </c>
      <c r="E1824" s="419">
        <f>'NGOAI '!E688</f>
        <v>0</v>
      </c>
      <c r="F1824" s="419">
        <f>'NGOAI '!F688</f>
        <v>0</v>
      </c>
    </row>
    <row r="1825" spans="1:6" ht="39" customHeight="1" x14ac:dyDescent="0.25">
      <c r="A1825" s="410">
        <f t="shared" si="37"/>
        <v>677</v>
      </c>
      <c r="B1825" s="348" t="s">
        <v>3971</v>
      </c>
      <c r="C1825" s="419">
        <f>'NGOAI '!C689</f>
        <v>2908000</v>
      </c>
      <c r="D1825" s="419">
        <f>'NGOAI '!D689</f>
        <v>2908000</v>
      </c>
      <c r="E1825" s="419">
        <f>'NGOAI '!E689</f>
        <v>0</v>
      </c>
      <c r="F1825" s="419">
        <f>'NGOAI '!F689</f>
        <v>0</v>
      </c>
    </row>
    <row r="1826" spans="1:6" ht="39" customHeight="1" x14ac:dyDescent="0.25">
      <c r="A1826" s="410">
        <f t="shared" si="37"/>
        <v>678</v>
      </c>
      <c r="B1826" s="483" t="s">
        <v>4986</v>
      </c>
      <c r="C1826" s="419">
        <f>'NGOAI '!C690</f>
        <v>1855520</v>
      </c>
      <c r="D1826" s="419">
        <f>'NGOAI '!D690</f>
        <v>0</v>
      </c>
      <c r="E1826" s="419">
        <f>'NGOAI '!E690</f>
        <v>0</v>
      </c>
      <c r="F1826" s="419">
        <f>'NGOAI '!F690</f>
        <v>0</v>
      </c>
    </row>
    <row r="1827" spans="1:6" ht="39" customHeight="1" x14ac:dyDescent="0.25">
      <c r="A1827" s="410">
        <f t="shared" si="37"/>
        <v>679</v>
      </c>
      <c r="B1827" s="464" t="s">
        <v>3975</v>
      </c>
      <c r="C1827" s="419">
        <f>'NGOAI '!C691</f>
        <v>2883000</v>
      </c>
      <c r="D1827" s="419">
        <f>'NGOAI '!D691</f>
        <v>2883000</v>
      </c>
      <c r="E1827" s="419">
        <f>'NGOAI '!E691</f>
        <v>0</v>
      </c>
      <c r="F1827" s="419">
        <f>'NGOAI '!F691</f>
        <v>0</v>
      </c>
    </row>
    <row r="1828" spans="1:6" ht="39" customHeight="1" x14ac:dyDescent="0.25">
      <c r="A1828" s="410">
        <f t="shared" si="37"/>
        <v>680</v>
      </c>
      <c r="B1828" s="464" t="s">
        <v>3978</v>
      </c>
      <c r="C1828" s="419">
        <f>'NGOAI '!C692</f>
        <v>258000</v>
      </c>
      <c r="D1828" s="419">
        <f>'NGOAI '!D692</f>
        <v>258000</v>
      </c>
      <c r="E1828" s="419">
        <f>'NGOAI '!E692</f>
        <v>300000</v>
      </c>
      <c r="F1828" s="419">
        <f>'NGOAI '!F692</f>
        <v>0</v>
      </c>
    </row>
    <row r="1829" spans="1:6" ht="39" customHeight="1" x14ac:dyDescent="0.25">
      <c r="A1829" s="410">
        <f t="shared" si="37"/>
        <v>681</v>
      </c>
      <c r="B1829" s="464" t="s">
        <v>3981</v>
      </c>
      <c r="C1829" s="419">
        <f>'NGOAI '!C693</f>
        <v>414000</v>
      </c>
      <c r="D1829" s="419">
        <f>'NGOAI '!D693</f>
        <v>414000</v>
      </c>
      <c r="E1829" s="419">
        <f>'NGOAI '!E693</f>
        <v>470000</v>
      </c>
      <c r="F1829" s="419">
        <f>'NGOAI '!F693</f>
        <v>0</v>
      </c>
    </row>
    <row r="1830" spans="1:6" ht="39" customHeight="1" x14ac:dyDescent="0.25">
      <c r="A1830" s="410">
        <f t="shared" si="37"/>
        <v>682</v>
      </c>
      <c r="B1830" s="464" t="s">
        <v>3985</v>
      </c>
      <c r="C1830" s="419">
        <f>'NGOAI '!C694</f>
        <v>654000</v>
      </c>
      <c r="D1830" s="419">
        <f>'NGOAI '!D694</f>
        <v>654000</v>
      </c>
      <c r="E1830" s="419">
        <f>'NGOAI '!E694</f>
        <v>700000</v>
      </c>
      <c r="F1830" s="419">
        <f>'NGOAI '!F694</f>
        <v>0</v>
      </c>
    </row>
    <row r="1831" spans="1:6" ht="39" customHeight="1" x14ac:dyDescent="0.25">
      <c r="A1831" s="410">
        <f t="shared" si="37"/>
        <v>683</v>
      </c>
      <c r="B1831" s="464" t="s">
        <v>3989</v>
      </c>
      <c r="C1831" s="419">
        <f>'NGOAI '!C695</f>
        <v>654000</v>
      </c>
      <c r="D1831" s="419">
        <f>'NGOAI '!D695</f>
        <v>654000</v>
      </c>
      <c r="E1831" s="419">
        <f>'NGOAI '!E695</f>
        <v>700000</v>
      </c>
      <c r="F1831" s="419">
        <f>'NGOAI '!F695</f>
        <v>0</v>
      </c>
    </row>
    <row r="1832" spans="1:6" ht="33.75" customHeight="1" x14ac:dyDescent="0.25">
      <c r="A1832" s="410">
        <f t="shared" si="37"/>
        <v>684</v>
      </c>
      <c r="B1832" s="464" t="s">
        <v>3991</v>
      </c>
      <c r="C1832" s="419">
        <f>'NGOAI '!C696</f>
        <v>258000</v>
      </c>
      <c r="D1832" s="419">
        <f>'NGOAI '!D696</f>
        <v>258000</v>
      </c>
      <c r="E1832" s="419">
        <f>'NGOAI '!E696</f>
        <v>0</v>
      </c>
      <c r="F1832" s="419">
        <f>'NGOAI '!F696</f>
        <v>0</v>
      </c>
    </row>
    <row r="1833" spans="1:6" ht="20.25" customHeight="1" x14ac:dyDescent="0.25">
      <c r="A1833" s="475" t="s">
        <v>3993</v>
      </c>
      <c r="B1833" s="485" t="s">
        <v>3994</v>
      </c>
      <c r="C1833" s="419"/>
      <c r="D1833" s="419"/>
      <c r="E1833" s="419"/>
      <c r="F1833" s="658"/>
    </row>
    <row r="1834" spans="1:6" ht="20.25" customHeight="1" x14ac:dyDescent="0.25">
      <c r="A1834" s="410">
        <f>A1832+1</f>
        <v>685</v>
      </c>
      <c r="B1834" s="348" t="s">
        <v>3995</v>
      </c>
      <c r="C1834" s="419">
        <f>'NGOAI '!C698</f>
        <v>3011000</v>
      </c>
      <c r="D1834" s="419">
        <f>'NGOAI '!D698</f>
        <v>3011000</v>
      </c>
      <c r="E1834" s="419">
        <f>'NGOAI '!E698</f>
        <v>0</v>
      </c>
      <c r="F1834" s="419">
        <f>'NGOAI '!F698</f>
        <v>0</v>
      </c>
    </row>
    <row r="1835" spans="1:6" ht="20.25" customHeight="1" x14ac:dyDescent="0.25">
      <c r="A1835" s="410">
        <f t="shared" si="37"/>
        <v>686</v>
      </c>
      <c r="B1835" s="348" t="s">
        <v>4925</v>
      </c>
      <c r="C1835" s="419">
        <f>'NGOAI '!C699</f>
        <v>2278000</v>
      </c>
      <c r="D1835" s="419">
        <f>'NGOAI '!D699</f>
        <v>0</v>
      </c>
      <c r="E1835" s="419">
        <f>'NGOAI '!E699</f>
        <v>0</v>
      </c>
      <c r="F1835" s="419">
        <f>'NGOAI '!F699</f>
        <v>0</v>
      </c>
    </row>
    <row r="1836" spans="1:6" ht="20.25" customHeight="1" x14ac:dyDescent="0.25">
      <c r="A1836" s="410">
        <f t="shared" si="37"/>
        <v>687</v>
      </c>
      <c r="B1836" s="348" t="s">
        <v>3997</v>
      </c>
      <c r="C1836" s="419">
        <f>'NGOAI '!C700</f>
        <v>2962000</v>
      </c>
      <c r="D1836" s="419">
        <f>'NGOAI '!D700</f>
        <v>2962000</v>
      </c>
      <c r="E1836" s="419">
        <f>'NGOAI '!E700</f>
        <v>0</v>
      </c>
      <c r="F1836" s="419">
        <f>'NGOAI '!F700</f>
        <v>0</v>
      </c>
    </row>
    <row r="1837" spans="1:6" ht="20.25" customHeight="1" x14ac:dyDescent="0.25">
      <c r="A1837" s="410">
        <f t="shared" si="37"/>
        <v>688</v>
      </c>
      <c r="B1837" s="348" t="s">
        <v>5000</v>
      </c>
      <c r="C1837" s="419">
        <f>'NGOAI '!C701</f>
        <v>2422000</v>
      </c>
      <c r="D1837" s="419">
        <f>'NGOAI '!D701</f>
        <v>0</v>
      </c>
      <c r="E1837" s="419">
        <f>'NGOAI '!E701</f>
        <v>0</v>
      </c>
      <c r="F1837" s="419">
        <f>'NGOAI '!F701</f>
        <v>0</v>
      </c>
    </row>
    <row r="1838" spans="1:6" ht="20.25" customHeight="1" x14ac:dyDescent="0.25">
      <c r="A1838" s="410">
        <f t="shared" si="37"/>
        <v>689</v>
      </c>
      <c r="B1838" s="348" t="s">
        <v>3999</v>
      </c>
      <c r="C1838" s="419">
        <f>'NGOAI '!C702</f>
        <v>3432000</v>
      </c>
      <c r="D1838" s="419">
        <f>'NGOAI '!D702</f>
        <v>3432000</v>
      </c>
      <c r="E1838" s="419">
        <f>'NGOAI '!E702</f>
        <v>0</v>
      </c>
      <c r="F1838" s="419">
        <f>'NGOAI '!F702</f>
        <v>0</v>
      </c>
    </row>
    <row r="1839" spans="1:6" ht="20.25" customHeight="1" x14ac:dyDescent="0.25">
      <c r="A1839" s="410">
        <f t="shared" si="37"/>
        <v>690</v>
      </c>
      <c r="B1839" s="348" t="s">
        <v>4750</v>
      </c>
      <c r="C1839" s="419">
        <f>'NGOAI '!C703</f>
        <v>2139000</v>
      </c>
      <c r="D1839" s="419">
        <f>'NGOAI '!D703</f>
        <v>0</v>
      </c>
      <c r="E1839" s="419">
        <f>'NGOAI '!E703</f>
        <v>0</v>
      </c>
      <c r="F1839" s="419">
        <f>'NGOAI '!F703</f>
        <v>0</v>
      </c>
    </row>
    <row r="1840" spans="1:6" ht="20.25" customHeight="1" x14ac:dyDescent="0.25">
      <c r="A1840" s="410">
        <f t="shared" si="37"/>
        <v>691</v>
      </c>
      <c r="B1840" s="348" t="s">
        <v>4003</v>
      </c>
      <c r="C1840" s="419">
        <f>'NGOAI '!C704</f>
        <v>3432000</v>
      </c>
      <c r="D1840" s="419">
        <f>'NGOAI '!D704</f>
        <v>3432000</v>
      </c>
      <c r="E1840" s="419">
        <f>'NGOAI '!E704</f>
        <v>0</v>
      </c>
      <c r="F1840" s="419">
        <f>'NGOAI '!F704</f>
        <v>0</v>
      </c>
    </row>
    <row r="1841" spans="1:6" ht="20.25" customHeight="1" x14ac:dyDescent="0.25">
      <c r="A1841" s="410">
        <f t="shared" si="37"/>
        <v>692</v>
      </c>
      <c r="B1841" s="464" t="s">
        <v>4747</v>
      </c>
      <c r="C1841" s="419">
        <f>'NGOAI '!C705</f>
        <v>2139000</v>
      </c>
      <c r="D1841" s="419">
        <f>'NGOAI '!D705</f>
        <v>0</v>
      </c>
      <c r="E1841" s="419">
        <f>'NGOAI '!E705</f>
        <v>0</v>
      </c>
      <c r="F1841" s="419">
        <f>'NGOAI '!F705</f>
        <v>0</v>
      </c>
    </row>
    <row r="1842" spans="1:6" ht="20.25" customHeight="1" x14ac:dyDescent="0.25">
      <c r="A1842" s="410">
        <f t="shared" si="37"/>
        <v>693</v>
      </c>
      <c r="B1842" s="348" t="s">
        <v>4005</v>
      </c>
      <c r="C1842" s="419">
        <f>'NGOAI '!C706</f>
        <v>3432000</v>
      </c>
      <c r="D1842" s="419">
        <f>'NGOAI '!D706</f>
        <v>3432000</v>
      </c>
      <c r="E1842" s="419">
        <f>'NGOAI '!E706</f>
        <v>0</v>
      </c>
      <c r="F1842" s="419">
        <f>'NGOAI '!F706</f>
        <v>0</v>
      </c>
    </row>
    <row r="1843" spans="1:6" ht="20.25" customHeight="1" x14ac:dyDescent="0.25">
      <c r="A1843" s="410">
        <f t="shared" si="37"/>
        <v>694</v>
      </c>
      <c r="B1843" s="348" t="s">
        <v>4990</v>
      </c>
      <c r="C1843" s="419">
        <f>'NGOAI '!C707</f>
        <v>2139000</v>
      </c>
      <c r="D1843" s="419">
        <f>'NGOAI '!D707</f>
        <v>0</v>
      </c>
      <c r="E1843" s="419">
        <f>'NGOAI '!E707</f>
        <v>0</v>
      </c>
      <c r="F1843" s="419">
        <f>'NGOAI '!F707</f>
        <v>0</v>
      </c>
    </row>
    <row r="1844" spans="1:6" ht="20.25" customHeight="1" x14ac:dyDescent="0.25">
      <c r="A1844" s="410">
        <f t="shared" si="37"/>
        <v>695</v>
      </c>
      <c r="B1844" s="348" t="s">
        <v>4007</v>
      </c>
      <c r="C1844" s="419">
        <f>'NGOAI '!C708</f>
        <v>3753000</v>
      </c>
      <c r="D1844" s="419">
        <f>'NGOAI '!D708</f>
        <v>3753000</v>
      </c>
      <c r="E1844" s="419">
        <f>'NGOAI '!E708</f>
        <v>0</v>
      </c>
      <c r="F1844" s="419">
        <f>'NGOAI '!F708</f>
        <v>0</v>
      </c>
    </row>
    <row r="1845" spans="1:6" ht="20.25" customHeight="1" x14ac:dyDescent="0.25">
      <c r="A1845" s="410">
        <f t="shared" si="37"/>
        <v>696</v>
      </c>
      <c r="B1845" s="348" t="s">
        <v>4991</v>
      </c>
      <c r="C1845" s="419">
        <f>'NGOAI '!C709</f>
        <v>2655000</v>
      </c>
      <c r="D1845" s="419">
        <f>'NGOAI '!D709</f>
        <v>0</v>
      </c>
      <c r="E1845" s="419">
        <f>'NGOAI '!E709</f>
        <v>0</v>
      </c>
      <c r="F1845" s="419">
        <f>'NGOAI '!F709</f>
        <v>0</v>
      </c>
    </row>
    <row r="1846" spans="1:6" ht="20.25" customHeight="1" x14ac:dyDescent="0.25">
      <c r="A1846" s="410">
        <f t="shared" si="37"/>
        <v>697</v>
      </c>
      <c r="B1846" s="348" t="s">
        <v>4011</v>
      </c>
      <c r="C1846" s="419">
        <f>'NGOAI '!C710</f>
        <v>3469000</v>
      </c>
      <c r="D1846" s="419">
        <f>'NGOAI '!D710</f>
        <v>3469000</v>
      </c>
      <c r="E1846" s="419">
        <f>'NGOAI '!E710</f>
        <v>0</v>
      </c>
      <c r="F1846" s="419">
        <f>'NGOAI '!F710</f>
        <v>0</v>
      </c>
    </row>
    <row r="1847" spans="1:6" ht="20.25" customHeight="1" x14ac:dyDescent="0.25">
      <c r="A1847" s="410">
        <f t="shared" si="37"/>
        <v>698</v>
      </c>
      <c r="B1847" s="348" t="s">
        <v>4013</v>
      </c>
      <c r="C1847" s="419">
        <f>'NGOAI '!C711</f>
        <v>3469000</v>
      </c>
      <c r="D1847" s="419">
        <f>'NGOAI '!D711</f>
        <v>3469000</v>
      </c>
      <c r="E1847" s="419">
        <f>'NGOAI '!E711</f>
        <v>0</v>
      </c>
      <c r="F1847" s="419">
        <f>'NGOAI '!F711</f>
        <v>0</v>
      </c>
    </row>
    <row r="1848" spans="1:6" ht="20.25" customHeight="1" x14ac:dyDescent="0.25">
      <c r="A1848" s="410">
        <f t="shared" si="37"/>
        <v>699</v>
      </c>
      <c r="B1848" s="348" t="s">
        <v>4015</v>
      </c>
      <c r="C1848" s="419">
        <f>'NGOAI '!C712</f>
        <v>3469000</v>
      </c>
      <c r="D1848" s="419">
        <f>'NGOAI '!D712</f>
        <v>3469000</v>
      </c>
      <c r="E1848" s="419">
        <f>'NGOAI '!E712</f>
        <v>0</v>
      </c>
      <c r="F1848" s="419">
        <f>'NGOAI '!F712</f>
        <v>0</v>
      </c>
    </row>
    <row r="1849" spans="1:6" ht="20.25" customHeight="1" x14ac:dyDescent="0.25">
      <c r="A1849" s="410">
        <f t="shared" si="37"/>
        <v>700</v>
      </c>
      <c r="B1849" s="348" t="s">
        <v>4017</v>
      </c>
      <c r="C1849" s="419">
        <f>'NGOAI '!C713</f>
        <v>3469000</v>
      </c>
      <c r="D1849" s="419">
        <f>'NGOAI '!D713</f>
        <v>3469000</v>
      </c>
      <c r="E1849" s="419">
        <f>'NGOAI '!E713</f>
        <v>0</v>
      </c>
      <c r="F1849" s="419">
        <f>'NGOAI '!F713</f>
        <v>0</v>
      </c>
    </row>
    <row r="1850" spans="1:6" ht="20.25" customHeight="1" x14ac:dyDescent="0.25">
      <c r="A1850" s="410">
        <f t="shared" si="37"/>
        <v>701</v>
      </c>
      <c r="B1850" s="348" t="s">
        <v>4019</v>
      </c>
      <c r="C1850" s="419">
        <f>'NGOAI '!C714</f>
        <v>5105000</v>
      </c>
      <c r="D1850" s="419">
        <f>'NGOAI '!D714</f>
        <v>5105000</v>
      </c>
      <c r="E1850" s="419">
        <f>'NGOAI '!E714</f>
        <v>0</v>
      </c>
      <c r="F1850" s="419">
        <f>'NGOAI '!F714</f>
        <v>0</v>
      </c>
    </row>
    <row r="1851" spans="1:6" ht="20.25" customHeight="1" x14ac:dyDescent="0.25">
      <c r="A1851" s="410">
        <f t="shared" si="37"/>
        <v>702</v>
      </c>
      <c r="B1851" s="348" t="s">
        <v>4023</v>
      </c>
      <c r="C1851" s="419">
        <f>'NGOAI '!C715</f>
        <v>3469000</v>
      </c>
      <c r="D1851" s="419">
        <f>'NGOAI '!D715</f>
        <v>3469000</v>
      </c>
      <c r="E1851" s="419">
        <f>'NGOAI '!E715</f>
        <v>0</v>
      </c>
      <c r="F1851" s="419">
        <f>'NGOAI '!F715</f>
        <v>0</v>
      </c>
    </row>
    <row r="1852" spans="1:6" ht="20.25" customHeight="1" x14ac:dyDescent="0.25">
      <c r="A1852" s="410">
        <f t="shared" si="37"/>
        <v>703</v>
      </c>
      <c r="B1852" s="488" t="s">
        <v>4025</v>
      </c>
      <c r="C1852" s="419">
        <f>'NGOAI '!C716</f>
        <v>729000</v>
      </c>
      <c r="D1852" s="419">
        <f>'NGOAI '!D716</f>
        <v>729000</v>
      </c>
      <c r="E1852" s="419">
        <f>'NGOAI '!E716</f>
        <v>800000</v>
      </c>
      <c r="F1852" s="419">
        <f>'NGOAI '!F716</f>
        <v>0</v>
      </c>
    </row>
    <row r="1853" spans="1:6" ht="20.25" customHeight="1" x14ac:dyDescent="0.25">
      <c r="A1853" s="410">
        <f t="shared" si="37"/>
        <v>704</v>
      </c>
      <c r="B1853" s="488" t="s">
        <v>4029</v>
      </c>
      <c r="C1853" s="419">
        <f>'NGOAI '!C717</f>
        <v>729000</v>
      </c>
      <c r="D1853" s="419">
        <f>'NGOAI '!D717</f>
        <v>729000</v>
      </c>
      <c r="E1853" s="419">
        <f>'NGOAI '!E717</f>
        <v>800000</v>
      </c>
      <c r="F1853" s="419">
        <f>'NGOAI '!F717</f>
        <v>0</v>
      </c>
    </row>
    <row r="1854" spans="1:6" ht="20.25" customHeight="1" x14ac:dyDescent="0.25">
      <c r="A1854" s="410">
        <f t="shared" si="37"/>
        <v>705</v>
      </c>
      <c r="B1854" s="488" t="s">
        <v>4032</v>
      </c>
      <c r="C1854" s="419">
        <f>'NGOAI '!C718</f>
        <v>756000</v>
      </c>
      <c r="D1854" s="419">
        <f>'NGOAI '!D718</f>
        <v>756000</v>
      </c>
      <c r="E1854" s="419">
        <f>'NGOAI '!E718</f>
        <v>0</v>
      </c>
      <c r="F1854" s="419">
        <f>'NGOAI '!F718</f>
        <v>0</v>
      </c>
    </row>
    <row r="1855" spans="1:6" ht="20.25" customHeight="1" x14ac:dyDescent="0.25">
      <c r="A1855" s="410">
        <f t="shared" ref="A1855:A1903" si="38">A1854+1</f>
        <v>706</v>
      </c>
      <c r="B1855" s="488" t="s">
        <v>4035</v>
      </c>
      <c r="C1855" s="419">
        <f>'NGOAI '!C719</f>
        <v>1340000</v>
      </c>
      <c r="D1855" s="419">
        <f>'NGOAI '!D719</f>
        <v>1340000</v>
      </c>
      <c r="E1855" s="419">
        <f>'NGOAI '!E719</f>
        <v>0</v>
      </c>
      <c r="F1855" s="419">
        <f>'NGOAI '!F719</f>
        <v>0</v>
      </c>
    </row>
    <row r="1856" spans="1:6" ht="20.25" customHeight="1" x14ac:dyDescent="0.25">
      <c r="A1856" s="410">
        <f t="shared" si="38"/>
        <v>707</v>
      </c>
      <c r="B1856" s="488" t="s">
        <v>4038</v>
      </c>
      <c r="C1856" s="419">
        <f>'NGOAI '!C720</f>
        <v>3011000</v>
      </c>
      <c r="D1856" s="419">
        <f>'NGOAI '!D720</f>
        <v>3011000</v>
      </c>
      <c r="E1856" s="419">
        <f>'NGOAI '!E720</f>
        <v>0</v>
      </c>
      <c r="F1856" s="419">
        <f>'NGOAI '!F720</f>
        <v>0</v>
      </c>
    </row>
    <row r="1857" spans="1:6" ht="20.25" customHeight="1" x14ac:dyDescent="0.25">
      <c r="A1857" s="410">
        <f t="shared" si="38"/>
        <v>708</v>
      </c>
      <c r="B1857" s="488" t="s">
        <v>5110</v>
      </c>
      <c r="C1857" s="419">
        <f>'NGOAI '!C721</f>
        <v>2278000</v>
      </c>
      <c r="D1857" s="419">
        <f>'NGOAI '!D721</f>
        <v>0</v>
      </c>
      <c r="E1857" s="419">
        <f>'NGOAI '!E721</f>
        <v>0</v>
      </c>
      <c r="F1857" s="419">
        <f>'NGOAI '!F721</f>
        <v>0</v>
      </c>
    </row>
    <row r="1858" spans="1:6" ht="20.25" customHeight="1" x14ac:dyDescent="0.25">
      <c r="A1858" s="410">
        <f t="shared" si="38"/>
        <v>709</v>
      </c>
      <c r="B1858" s="488" t="s">
        <v>4042</v>
      </c>
      <c r="C1858" s="419">
        <f>'NGOAI '!C722</f>
        <v>2660000</v>
      </c>
      <c r="D1858" s="419">
        <f>'NGOAI '!D722</f>
        <v>2660000</v>
      </c>
      <c r="E1858" s="419">
        <f>'NGOAI '!E722</f>
        <v>0</v>
      </c>
      <c r="F1858" s="419">
        <f>'NGOAI '!F722</f>
        <v>0</v>
      </c>
    </row>
    <row r="1859" spans="1:6" ht="20.25" customHeight="1" x14ac:dyDescent="0.25">
      <c r="A1859" s="410">
        <f t="shared" si="38"/>
        <v>710</v>
      </c>
      <c r="B1859" s="488" t="s">
        <v>5112</v>
      </c>
      <c r="C1859" s="419">
        <f>'NGOAI '!C723</f>
        <v>2042000</v>
      </c>
      <c r="D1859" s="419">
        <f>'NGOAI '!D723</f>
        <v>0</v>
      </c>
      <c r="E1859" s="419">
        <f>'NGOAI '!E723</f>
        <v>0</v>
      </c>
      <c r="F1859" s="419">
        <f>'NGOAI '!F723</f>
        <v>0</v>
      </c>
    </row>
    <row r="1860" spans="1:6" ht="20.25" customHeight="1" x14ac:dyDescent="0.25">
      <c r="A1860" s="410">
        <f t="shared" si="38"/>
        <v>711</v>
      </c>
      <c r="B1860" s="488" t="s">
        <v>4045</v>
      </c>
      <c r="C1860" s="419">
        <f>'NGOAI '!C724</f>
        <v>3469000</v>
      </c>
      <c r="D1860" s="419">
        <f>'NGOAI '!D724</f>
        <v>3469000</v>
      </c>
      <c r="E1860" s="419">
        <f>'NGOAI '!E724</f>
        <v>0</v>
      </c>
      <c r="F1860" s="419">
        <f>'NGOAI '!F724</f>
        <v>0</v>
      </c>
    </row>
    <row r="1861" spans="1:6" ht="26.25" customHeight="1" x14ac:dyDescent="0.25">
      <c r="A1861" s="410">
        <f t="shared" si="38"/>
        <v>712</v>
      </c>
      <c r="B1861" s="488" t="s">
        <v>4048</v>
      </c>
      <c r="C1861" s="419">
        <f>'NGOAI '!C725</f>
        <v>3087000</v>
      </c>
      <c r="D1861" s="419">
        <f>'NGOAI '!D725</f>
        <v>3087000</v>
      </c>
      <c r="E1861" s="419">
        <f>'NGOAI '!E725</f>
        <v>0</v>
      </c>
      <c r="F1861" s="658" t="str">
        <f>'NGOAI '!F725</f>
        <v>Chưa bao gồm gân nhân tạo.</v>
      </c>
    </row>
    <row r="1862" spans="1:6" ht="20.25" customHeight="1" x14ac:dyDescent="0.25">
      <c r="A1862" s="410">
        <f t="shared" si="38"/>
        <v>713</v>
      </c>
      <c r="B1862" s="488" t="s">
        <v>4052</v>
      </c>
      <c r="C1862" s="419">
        <f>'NGOAI '!C726</f>
        <v>4400000</v>
      </c>
      <c r="D1862" s="419">
        <f>'NGOAI '!D726</f>
        <v>4400000</v>
      </c>
      <c r="E1862" s="419">
        <f>'NGOAI '!E726</f>
        <v>0</v>
      </c>
      <c r="F1862" s="419">
        <f>'NGOAI '!F726</f>
        <v>0</v>
      </c>
    </row>
    <row r="1863" spans="1:6" ht="39" customHeight="1" x14ac:dyDescent="0.25">
      <c r="A1863" s="410">
        <f t="shared" si="38"/>
        <v>714</v>
      </c>
      <c r="B1863" s="349" t="s">
        <v>5114</v>
      </c>
      <c r="C1863" s="419">
        <f>'NGOAI '!C727</f>
        <v>3665000</v>
      </c>
      <c r="D1863" s="419">
        <f>'NGOAI '!D727</f>
        <v>0</v>
      </c>
      <c r="E1863" s="419">
        <f>'NGOAI '!E727</f>
        <v>0</v>
      </c>
      <c r="F1863" s="419">
        <f>'NGOAI '!F727</f>
        <v>0</v>
      </c>
    </row>
    <row r="1864" spans="1:6" ht="39" customHeight="1" x14ac:dyDescent="0.25">
      <c r="A1864" s="410">
        <f t="shared" si="38"/>
        <v>715</v>
      </c>
      <c r="B1864" s="488" t="s">
        <v>4055</v>
      </c>
      <c r="C1864" s="419">
        <f>'NGOAI '!C728</f>
        <v>4400000</v>
      </c>
      <c r="D1864" s="419">
        <f>'NGOAI '!D728</f>
        <v>4400000</v>
      </c>
      <c r="E1864" s="419">
        <f>'NGOAI '!E728</f>
        <v>0</v>
      </c>
      <c r="F1864" s="419">
        <f>'NGOAI '!F728</f>
        <v>0</v>
      </c>
    </row>
    <row r="1865" spans="1:6" ht="39" customHeight="1" x14ac:dyDescent="0.25">
      <c r="A1865" s="410">
        <f t="shared" si="38"/>
        <v>716</v>
      </c>
      <c r="B1865" s="349" t="s">
        <v>5116</v>
      </c>
      <c r="C1865" s="419">
        <f>'NGOAI '!C729</f>
        <v>3665000</v>
      </c>
      <c r="D1865" s="419">
        <f>'NGOAI '!D729</f>
        <v>0</v>
      </c>
      <c r="E1865" s="419">
        <f>'NGOAI '!E729</f>
        <v>0</v>
      </c>
      <c r="F1865" s="419">
        <f>'NGOAI '!F729</f>
        <v>0</v>
      </c>
    </row>
    <row r="1866" spans="1:6" ht="39" customHeight="1" x14ac:dyDescent="0.25">
      <c r="A1866" s="410">
        <f t="shared" si="38"/>
        <v>717</v>
      </c>
      <c r="B1866" s="488" t="s">
        <v>4058</v>
      </c>
      <c r="C1866" s="419">
        <f>'NGOAI '!C730</f>
        <v>4400000</v>
      </c>
      <c r="D1866" s="419">
        <f>'NGOAI '!D730</f>
        <v>4400000</v>
      </c>
      <c r="E1866" s="419">
        <f>'NGOAI '!E730</f>
        <v>0</v>
      </c>
      <c r="F1866" s="419">
        <f>'NGOAI '!F730</f>
        <v>0</v>
      </c>
    </row>
    <row r="1867" spans="1:6" ht="39" customHeight="1" x14ac:dyDescent="0.25">
      <c r="A1867" s="410">
        <f t="shared" si="38"/>
        <v>718</v>
      </c>
      <c r="B1867" s="349" t="s">
        <v>5118</v>
      </c>
      <c r="C1867" s="419">
        <f>'NGOAI '!C731</f>
        <v>3665000</v>
      </c>
      <c r="D1867" s="419">
        <f>'NGOAI '!D731</f>
        <v>0</v>
      </c>
      <c r="E1867" s="419">
        <f>'NGOAI '!E731</f>
        <v>0</v>
      </c>
      <c r="F1867" s="419">
        <f>'NGOAI '!F731</f>
        <v>0</v>
      </c>
    </row>
    <row r="1868" spans="1:6" ht="20.25" customHeight="1" x14ac:dyDescent="0.25">
      <c r="A1868" s="410">
        <f t="shared" si="38"/>
        <v>719</v>
      </c>
      <c r="B1868" s="490" t="s">
        <v>4061</v>
      </c>
      <c r="C1868" s="419">
        <f>'NGOAI '!C732</f>
        <v>0</v>
      </c>
      <c r="D1868" s="419">
        <f>'NGOAI '!D732</f>
        <v>0</v>
      </c>
      <c r="E1868" s="419" t="str">
        <f>'NGOAI '!E732</f>
        <v>300.000-600.000</v>
      </c>
      <c r="F1868" s="419">
        <f>'NGOAI '!F732</f>
        <v>0</v>
      </c>
    </row>
    <row r="1869" spans="1:6" ht="20.25" customHeight="1" x14ac:dyDescent="0.25">
      <c r="A1869" s="410">
        <f t="shared" si="38"/>
        <v>720</v>
      </c>
      <c r="B1869" s="348" t="s">
        <v>4669</v>
      </c>
      <c r="C1869" s="419">
        <f>'NGOAI '!C733</f>
        <v>803000</v>
      </c>
      <c r="D1869" s="419">
        <f>'NGOAI '!D733</f>
        <v>803000</v>
      </c>
      <c r="E1869" s="419">
        <f>'NGOAI '!E733</f>
        <v>850000</v>
      </c>
      <c r="F1869" s="419">
        <f>'NGOAI '!F733</f>
        <v>0</v>
      </c>
    </row>
    <row r="1870" spans="1:6" ht="20.25" customHeight="1" x14ac:dyDescent="0.25">
      <c r="A1870" s="410">
        <f t="shared" si="38"/>
        <v>721</v>
      </c>
      <c r="B1870" s="348" t="s">
        <v>4670</v>
      </c>
      <c r="C1870" s="419">
        <f>'NGOAI '!C734</f>
        <v>803000</v>
      </c>
      <c r="D1870" s="419">
        <f>'NGOAI '!D734</f>
        <v>803000</v>
      </c>
      <c r="E1870" s="419">
        <f>'NGOAI '!E734</f>
        <v>850000</v>
      </c>
      <c r="F1870" s="419">
        <f>'NGOAI '!F734</f>
        <v>0</v>
      </c>
    </row>
    <row r="1871" spans="1:6" ht="20.25" customHeight="1" x14ac:dyDescent="0.25">
      <c r="A1871" s="410">
        <f t="shared" si="38"/>
        <v>722</v>
      </c>
      <c r="B1871" s="348" t="s">
        <v>4671</v>
      </c>
      <c r="C1871" s="419">
        <f>'NGOAI '!C735</f>
        <v>803000</v>
      </c>
      <c r="D1871" s="419">
        <f>'NGOAI '!D735</f>
        <v>803000</v>
      </c>
      <c r="E1871" s="419">
        <f>'NGOAI '!E735</f>
        <v>850000</v>
      </c>
      <c r="F1871" s="419">
        <f>'NGOAI '!F735</f>
        <v>0</v>
      </c>
    </row>
    <row r="1872" spans="1:6" ht="20.25" customHeight="1" x14ac:dyDescent="0.25">
      <c r="A1872" s="410">
        <f t="shared" si="38"/>
        <v>723</v>
      </c>
      <c r="B1872" s="348" t="s">
        <v>4066</v>
      </c>
      <c r="C1872" s="419">
        <f>'NGOAI '!C736</f>
        <v>414000</v>
      </c>
      <c r="D1872" s="419">
        <f>'NGOAI '!D736</f>
        <v>414000</v>
      </c>
      <c r="E1872" s="419">
        <f>'NGOAI '!E736</f>
        <v>450000</v>
      </c>
      <c r="F1872" s="419">
        <f>'NGOAI '!F736</f>
        <v>0</v>
      </c>
    </row>
    <row r="1873" spans="1:6" ht="20.25" customHeight="1" x14ac:dyDescent="0.25">
      <c r="A1873" s="410">
        <f t="shared" si="38"/>
        <v>724</v>
      </c>
      <c r="B1873" s="490" t="s">
        <v>4068</v>
      </c>
      <c r="C1873" s="419">
        <f>'NGOAI '!C737</f>
        <v>758000</v>
      </c>
      <c r="D1873" s="419">
        <f>'NGOAI '!D737</f>
        <v>758000</v>
      </c>
      <c r="E1873" s="419">
        <f>'NGOAI '!E737</f>
        <v>800000</v>
      </c>
      <c r="F1873" s="419">
        <f>'NGOAI '!F737</f>
        <v>0</v>
      </c>
    </row>
    <row r="1874" spans="1:6" ht="20.25" customHeight="1" x14ac:dyDescent="0.25">
      <c r="A1874" s="410">
        <f t="shared" si="38"/>
        <v>725</v>
      </c>
      <c r="B1874" s="490" t="s">
        <v>4070</v>
      </c>
      <c r="C1874" s="419">
        <f>'NGOAI '!C738</f>
        <v>0</v>
      </c>
      <c r="D1874" s="419">
        <f>'NGOAI '!D738</f>
        <v>333000</v>
      </c>
      <c r="E1874" s="419">
        <f>'NGOAI '!E738</f>
        <v>400000</v>
      </c>
      <c r="F1874" s="419">
        <f>'NGOAI '!F738</f>
        <v>0</v>
      </c>
    </row>
    <row r="1875" spans="1:6" ht="19.5" customHeight="1" x14ac:dyDescent="0.25">
      <c r="A1875" s="410">
        <f t="shared" si="38"/>
        <v>726</v>
      </c>
      <c r="B1875" s="348" t="s">
        <v>4073</v>
      </c>
      <c r="C1875" s="419">
        <f>'NGOAI '!C739</f>
        <v>357000</v>
      </c>
      <c r="D1875" s="419">
        <f>'NGOAI '!D739</f>
        <v>357000</v>
      </c>
      <c r="E1875" s="419">
        <f>'NGOAI '!E739</f>
        <v>400000</v>
      </c>
      <c r="F1875" s="419">
        <f>'NGOAI '!F739</f>
        <v>0</v>
      </c>
    </row>
    <row r="1876" spans="1:6" ht="19.5" customHeight="1" x14ac:dyDescent="0.25">
      <c r="A1876" s="410">
        <f t="shared" si="38"/>
        <v>727</v>
      </c>
      <c r="B1876" s="348" t="s">
        <v>4075</v>
      </c>
      <c r="C1876" s="419">
        <f>'NGOAI '!C740</f>
        <v>357000</v>
      </c>
      <c r="D1876" s="419">
        <f>'NGOAI '!D740</f>
        <v>357000</v>
      </c>
      <c r="E1876" s="419">
        <f>'NGOAI '!E740</f>
        <v>400000</v>
      </c>
      <c r="F1876" s="419">
        <f>'NGOAI '!F740</f>
        <v>0</v>
      </c>
    </row>
    <row r="1877" spans="1:6" ht="19.5" customHeight="1" x14ac:dyDescent="0.25">
      <c r="A1877" s="410">
        <f t="shared" si="38"/>
        <v>728</v>
      </c>
      <c r="B1877" s="348" t="s">
        <v>4077</v>
      </c>
      <c r="C1877" s="419">
        <f>'NGOAI '!C741</f>
        <v>357000</v>
      </c>
      <c r="D1877" s="419">
        <f>'NGOAI '!D741</f>
        <v>357000</v>
      </c>
      <c r="E1877" s="419">
        <f>'NGOAI '!E741</f>
        <v>400000</v>
      </c>
      <c r="F1877" s="419">
        <f>'NGOAI '!F741</f>
        <v>0</v>
      </c>
    </row>
    <row r="1878" spans="1:6" ht="19.5" customHeight="1" x14ac:dyDescent="0.25">
      <c r="A1878" s="410">
        <f t="shared" si="38"/>
        <v>729</v>
      </c>
      <c r="B1878" s="348" t="s">
        <v>4080</v>
      </c>
      <c r="C1878" s="419">
        <f>'NGOAI '!C742</f>
        <v>357000</v>
      </c>
      <c r="D1878" s="419">
        <f>'NGOAI '!D742</f>
        <v>357000</v>
      </c>
      <c r="E1878" s="419">
        <f>'NGOAI '!E742</f>
        <v>400000</v>
      </c>
      <c r="F1878" s="419">
        <f>'NGOAI '!F742</f>
        <v>0</v>
      </c>
    </row>
    <row r="1879" spans="1:6" ht="19.5" customHeight="1" x14ac:dyDescent="0.25">
      <c r="A1879" s="410">
        <f t="shared" si="38"/>
        <v>730</v>
      </c>
      <c r="B1879" s="348" t="s">
        <v>4082</v>
      </c>
      <c r="C1879" s="419">
        <f>'NGOAI '!C743</f>
        <v>357000</v>
      </c>
      <c r="D1879" s="419">
        <f>'NGOAI '!D743</f>
        <v>357000</v>
      </c>
      <c r="E1879" s="419">
        <f>'NGOAI '!E743</f>
        <v>400000</v>
      </c>
      <c r="F1879" s="419">
        <f>'NGOAI '!F743</f>
        <v>0</v>
      </c>
    </row>
    <row r="1880" spans="1:6" ht="19.5" customHeight="1" x14ac:dyDescent="0.25">
      <c r="A1880" s="410">
        <f t="shared" si="38"/>
        <v>731</v>
      </c>
      <c r="B1880" s="348" t="s">
        <v>4083</v>
      </c>
      <c r="C1880" s="419">
        <f>'NGOAI '!C744</f>
        <v>357000</v>
      </c>
      <c r="D1880" s="419">
        <f>'NGOAI '!D744</f>
        <v>357000</v>
      </c>
      <c r="E1880" s="419">
        <f>'NGOAI '!E744</f>
        <v>400000</v>
      </c>
      <c r="F1880" s="419">
        <f>'NGOAI '!F744</f>
        <v>0</v>
      </c>
    </row>
    <row r="1881" spans="1:6" ht="19.5" customHeight="1" x14ac:dyDescent="0.25">
      <c r="A1881" s="410">
        <f t="shared" si="38"/>
        <v>732</v>
      </c>
      <c r="B1881" s="348" t="s">
        <v>4667</v>
      </c>
      <c r="C1881" s="419">
        <f>'NGOAI '!C745</f>
        <v>803000</v>
      </c>
      <c r="D1881" s="419">
        <f>'NGOAI '!D745</f>
        <v>803000</v>
      </c>
      <c r="E1881" s="419">
        <f>'NGOAI '!E745</f>
        <v>850000</v>
      </c>
      <c r="F1881" s="419">
        <f>'NGOAI '!F745</f>
        <v>0</v>
      </c>
    </row>
    <row r="1882" spans="1:6" ht="19.5" customHeight="1" x14ac:dyDescent="0.25">
      <c r="A1882" s="410">
        <f t="shared" si="38"/>
        <v>733</v>
      </c>
      <c r="B1882" s="348" t="s">
        <v>4668</v>
      </c>
      <c r="C1882" s="419">
        <f>'NGOAI '!C746</f>
        <v>803000</v>
      </c>
      <c r="D1882" s="419">
        <f>'NGOAI '!D746</f>
        <v>803000</v>
      </c>
      <c r="E1882" s="419">
        <f>'NGOAI '!E746</f>
        <v>850000</v>
      </c>
      <c r="F1882" s="419">
        <f>'NGOAI '!F746</f>
        <v>0</v>
      </c>
    </row>
    <row r="1883" spans="1:6" ht="19.5" customHeight="1" x14ac:dyDescent="0.25">
      <c r="A1883" s="410">
        <f t="shared" si="38"/>
        <v>734</v>
      </c>
      <c r="B1883" s="348" t="s">
        <v>4086</v>
      </c>
      <c r="C1883" s="419">
        <f>'NGOAI '!C747</f>
        <v>271000</v>
      </c>
      <c r="D1883" s="419">
        <f>'NGOAI '!D747</f>
        <v>271000</v>
      </c>
      <c r="E1883" s="419">
        <f>'NGOAI '!E747</f>
        <v>300000</v>
      </c>
      <c r="F1883" s="419">
        <f>'NGOAI '!F747</f>
        <v>0</v>
      </c>
    </row>
    <row r="1884" spans="1:6" ht="19.5" customHeight="1" x14ac:dyDescent="0.25">
      <c r="A1884" s="410">
        <f t="shared" si="38"/>
        <v>735</v>
      </c>
      <c r="B1884" s="348" t="s">
        <v>4089</v>
      </c>
      <c r="C1884" s="419">
        <f>'NGOAI '!C748</f>
        <v>0</v>
      </c>
      <c r="D1884" s="419">
        <f>'NGOAI '!D748</f>
        <v>835000</v>
      </c>
      <c r="E1884" s="419">
        <f>'NGOAI '!E748</f>
        <v>0</v>
      </c>
      <c r="F1884" s="419">
        <f>'NGOAI '!F748</f>
        <v>0</v>
      </c>
    </row>
    <row r="1885" spans="1:6" ht="19.5" customHeight="1" x14ac:dyDescent="0.25">
      <c r="A1885" s="410">
        <f t="shared" si="38"/>
        <v>736</v>
      </c>
      <c r="B1885" s="491" t="s">
        <v>4091</v>
      </c>
      <c r="C1885" s="419">
        <f>'NGOAI '!C749</f>
        <v>248000</v>
      </c>
      <c r="D1885" s="419">
        <f>'NGOAI '!D749</f>
        <v>248000</v>
      </c>
      <c r="E1885" s="419">
        <f>'NGOAI '!E749</f>
        <v>0</v>
      </c>
      <c r="F1885" s="419">
        <f>'NGOAI '!F749</f>
        <v>0</v>
      </c>
    </row>
    <row r="1886" spans="1:6" ht="19.5" customHeight="1" x14ac:dyDescent="0.25">
      <c r="A1886" s="410">
        <f t="shared" si="38"/>
        <v>737</v>
      </c>
      <c r="B1886" s="348" t="s">
        <v>4096</v>
      </c>
      <c r="C1886" s="419">
        <f>'NGOAI '!C750</f>
        <v>0</v>
      </c>
      <c r="D1886" s="419">
        <f>'NGOAI '!D750</f>
        <v>14180000</v>
      </c>
      <c r="E1886" s="419">
        <f>'NGOAI '!E750</f>
        <v>0</v>
      </c>
      <c r="F1886" s="419">
        <f>'NGOAI '!F750</f>
        <v>0</v>
      </c>
    </row>
    <row r="1887" spans="1:6" ht="19.5" customHeight="1" x14ac:dyDescent="0.25">
      <c r="A1887" s="410">
        <f t="shared" si="38"/>
        <v>738</v>
      </c>
      <c r="B1887" s="348" t="s">
        <v>4097</v>
      </c>
      <c r="C1887" s="419">
        <f>'NGOAI '!C751</f>
        <v>0</v>
      </c>
      <c r="D1887" s="419">
        <f>'NGOAI '!D751</f>
        <v>600000</v>
      </c>
      <c r="E1887" s="419">
        <f>'NGOAI '!E751</f>
        <v>700000</v>
      </c>
      <c r="F1887" s="419">
        <f>'NGOAI '!F751</f>
        <v>0</v>
      </c>
    </row>
    <row r="1888" spans="1:6" ht="19.5" customHeight="1" x14ac:dyDescent="0.25">
      <c r="A1888" s="410">
        <f t="shared" si="38"/>
        <v>739</v>
      </c>
      <c r="B1888" s="348" t="s">
        <v>4098</v>
      </c>
      <c r="C1888" s="419">
        <f>'NGOAI '!C752</f>
        <v>0</v>
      </c>
      <c r="D1888" s="419">
        <f>'NGOAI '!D752</f>
        <v>700000</v>
      </c>
      <c r="E1888" s="419">
        <f>'NGOAI '!E752</f>
        <v>800000</v>
      </c>
      <c r="F1888" s="419">
        <f>'NGOAI '!F752</f>
        <v>0</v>
      </c>
    </row>
    <row r="1889" spans="1:6" ht="19.5" customHeight="1" x14ac:dyDescent="0.25">
      <c r="A1889" s="410">
        <f t="shared" si="38"/>
        <v>740</v>
      </c>
      <c r="B1889" s="348" t="s">
        <v>4099</v>
      </c>
      <c r="C1889" s="419">
        <f>'NGOAI '!C753</f>
        <v>0</v>
      </c>
      <c r="D1889" s="419">
        <f>'NGOAI '!D753</f>
        <v>800000</v>
      </c>
      <c r="E1889" s="419">
        <f>'NGOAI '!E753</f>
        <v>900000</v>
      </c>
      <c r="F1889" s="419">
        <f>'NGOAI '!F753</f>
        <v>0</v>
      </c>
    </row>
    <row r="1890" spans="1:6" ht="19.5" customHeight="1" x14ac:dyDescent="0.25">
      <c r="A1890" s="410">
        <f t="shared" si="38"/>
        <v>741</v>
      </c>
      <c r="B1890" s="348" t="s">
        <v>4677</v>
      </c>
      <c r="C1890" s="419">
        <f>'NGOAI '!C754</f>
        <v>2457000</v>
      </c>
      <c r="D1890" s="419">
        <f>'NGOAI '!D754</f>
        <v>2457000</v>
      </c>
      <c r="E1890" s="419">
        <f>'NGOAI '!E754</f>
        <v>0</v>
      </c>
      <c r="F1890" s="419">
        <f>'NGOAI '!F754</f>
        <v>0</v>
      </c>
    </row>
    <row r="1891" spans="1:6" ht="19.5" customHeight="1" x14ac:dyDescent="0.25">
      <c r="A1891" s="410">
        <f t="shared" si="38"/>
        <v>742</v>
      </c>
      <c r="B1891" s="348" t="s">
        <v>4726</v>
      </c>
      <c r="C1891" s="419">
        <f>'NGOAI '!C755</f>
        <v>2457000</v>
      </c>
      <c r="D1891" s="419">
        <f>'NGOAI '!D755</f>
        <v>2457000</v>
      </c>
      <c r="E1891" s="419">
        <f>'NGOAI '!E755</f>
        <v>0</v>
      </c>
      <c r="F1891" s="419">
        <f>'NGOAI '!F755</f>
        <v>0</v>
      </c>
    </row>
    <row r="1892" spans="1:6" ht="19.5" customHeight="1" x14ac:dyDescent="0.25">
      <c r="A1892" s="475" t="s">
        <v>5323</v>
      </c>
      <c r="B1892" s="507" t="s">
        <v>5324</v>
      </c>
      <c r="C1892" s="419"/>
      <c r="D1892" s="419"/>
      <c r="E1892" s="419"/>
      <c r="F1892" s="658"/>
    </row>
    <row r="1893" spans="1:6" ht="19.5" customHeight="1" x14ac:dyDescent="0.25">
      <c r="A1893" s="410">
        <f>A1891+1</f>
        <v>743</v>
      </c>
      <c r="B1893" s="395" t="s">
        <v>5326</v>
      </c>
      <c r="C1893" s="419">
        <f>'NGOAI '!C757</f>
        <v>5160000</v>
      </c>
      <c r="D1893" s="419">
        <f>'NGOAI '!D757</f>
        <v>5160000</v>
      </c>
      <c r="E1893" s="419">
        <f>'NGOAI '!E757</f>
        <v>0</v>
      </c>
      <c r="F1893" s="419">
        <f>'NGOAI '!F757</f>
        <v>0</v>
      </c>
    </row>
    <row r="1894" spans="1:6" ht="19.5" customHeight="1" x14ac:dyDescent="0.25">
      <c r="A1894" s="410">
        <f t="shared" si="38"/>
        <v>744</v>
      </c>
      <c r="B1894" s="395" t="s">
        <v>5327</v>
      </c>
      <c r="C1894" s="419">
        <f>'NGOAI '!C758</f>
        <v>3859000</v>
      </c>
      <c r="D1894" s="419">
        <f>'NGOAI '!D758</f>
        <v>0</v>
      </c>
      <c r="E1894" s="419">
        <f>'NGOAI '!E758</f>
        <v>0</v>
      </c>
      <c r="F1894" s="419">
        <f>'NGOAI '!F758</f>
        <v>0</v>
      </c>
    </row>
    <row r="1895" spans="1:6" ht="26.25" customHeight="1" x14ac:dyDescent="0.25">
      <c r="A1895" s="410">
        <f t="shared" si="38"/>
        <v>745</v>
      </c>
      <c r="B1895" s="395" t="s">
        <v>5333</v>
      </c>
      <c r="C1895" s="419">
        <f>'NGOAI '!C759</f>
        <v>4325000</v>
      </c>
      <c r="D1895" s="419">
        <f>'NGOAI '!D759</f>
        <v>4325000</v>
      </c>
      <c r="E1895" s="419">
        <f>'NGOAI '!E759</f>
        <v>0</v>
      </c>
      <c r="F1895" s="1154" t="str">
        <f>'NGOAI '!F759</f>
        <v>Chưa bao gồm dao siêu âm hoặc dao hàn mô hoặc dao hàn mạch.</v>
      </c>
    </row>
    <row r="1896" spans="1:6" ht="26.25" customHeight="1" x14ac:dyDescent="0.25">
      <c r="A1896" s="410">
        <f t="shared" si="38"/>
        <v>746</v>
      </c>
      <c r="B1896" s="395" t="s">
        <v>5334</v>
      </c>
      <c r="C1896" s="419">
        <f>'NGOAI '!C760</f>
        <v>4325000</v>
      </c>
      <c r="D1896" s="419">
        <f>'NGOAI '!D760</f>
        <v>4325000</v>
      </c>
      <c r="E1896" s="419">
        <f>'NGOAI '!E760</f>
        <v>0</v>
      </c>
      <c r="F1896" s="1163"/>
    </row>
    <row r="1897" spans="1:6" ht="26.25" customHeight="1" x14ac:dyDescent="0.25">
      <c r="A1897" s="410">
        <f t="shared" si="38"/>
        <v>747</v>
      </c>
      <c r="B1897" s="395" t="s">
        <v>5335</v>
      </c>
      <c r="C1897" s="419">
        <f>'NGOAI '!C761</f>
        <v>4325000</v>
      </c>
      <c r="D1897" s="419">
        <f>'NGOAI '!D761</f>
        <v>4325000</v>
      </c>
      <c r="E1897" s="419">
        <f>'NGOAI '!E761</f>
        <v>0</v>
      </c>
      <c r="F1897" s="1163"/>
    </row>
    <row r="1898" spans="1:6" ht="26.25" customHeight="1" x14ac:dyDescent="0.25">
      <c r="A1898" s="410">
        <f t="shared" si="38"/>
        <v>748</v>
      </c>
      <c r="B1898" s="395" t="s">
        <v>5336</v>
      </c>
      <c r="C1898" s="419">
        <f>'NGOAI '!C762</f>
        <v>4325000</v>
      </c>
      <c r="D1898" s="419">
        <f>'NGOAI '!D762</f>
        <v>4325000</v>
      </c>
      <c r="E1898" s="419">
        <f>'NGOAI '!E762</f>
        <v>0</v>
      </c>
      <c r="F1898" s="1155"/>
    </row>
    <row r="1899" spans="1:6" ht="26.25" customHeight="1" x14ac:dyDescent="0.25">
      <c r="A1899" s="410">
        <f t="shared" si="38"/>
        <v>749</v>
      </c>
      <c r="B1899" s="395" t="s">
        <v>5332</v>
      </c>
      <c r="C1899" s="419">
        <f>'NGOAI '!C763</f>
        <v>1303000</v>
      </c>
      <c r="D1899" s="419">
        <f>'NGOAI '!D763</f>
        <v>1303000</v>
      </c>
      <c r="E1899" s="419">
        <f>'NGOAI '!E763</f>
        <v>0</v>
      </c>
      <c r="F1899" s="658" t="str">
        <f>'NGOAI '!F763</f>
        <v>Chưa bao gồm sonde JJ, rọ lấy sỏi.</v>
      </c>
    </row>
    <row r="1900" spans="1:6" ht="19.5" customHeight="1" x14ac:dyDescent="0.25">
      <c r="A1900" s="410">
        <f t="shared" si="38"/>
        <v>750</v>
      </c>
      <c r="B1900" s="395" t="s">
        <v>5331</v>
      </c>
      <c r="C1900" s="419">
        <f>'NGOAI '!C764</f>
        <v>1507000</v>
      </c>
      <c r="D1900" s="419">
        <f>'NGOAI '!D764</f>
        <v>1507000</v>
      </c>
      <c r="E1900" s="419">
        <f>'NGOAI '!E764</f>
        <v>0</v>
      </c>
      <c r="F1900" s="657">
        <f>'NGOAI '!F764</f>
        <v>0</v>
      </c>
    </row>
    <row r="1901" spans="1:6" ht="19.5" customHeight="1" x14ac:dyDescent="0.25">
      <c r="A1901" s="410">
        <f t="shared" si="38"/>
        <v>751</v>
      </c>
      <c r="B1901" s="395" t="s">
        <v>5330</v>
      </c>
      <c r="C1901" s="419">
        <f>'NGOAI '!C765</f>
        <v>1507000</v>
      </c>
      <c r="D1901" s="419">
        <f>'NGOAI '!D765</f>
        <v>1507000</v>
      </c>
      <c r="E1901" s="419">
        <f>'NGOAI '!E765</f>
        <v>0</v>
      </c>
      <c r="F1901" s="657">
        <f>'NGOAI '!F765</f>
        <v>0</v>
      </c>
    </row>
    <row r="1902" spans="1:6" ht="20.25" customHeight="1" x14ac:dyDescent="0.25">
      <c r="A1902" s="410">
        <f t="shared" si="38"/>
        <v>752</v>
      </c>
      <c r="B1902" s="395" t="s">
        <v>5339</v>
      </c>
      <c r="C1902" s="419">
        <f>'NGOAI '!C766</f>
        <v>915000</v>
      </c>
      <c r="D1902" s="419">
        <f>'NGOAI '!D766</f>
        <v>915000</v>
      </c>
      <c r="E1902" s="419">
        <f>'NGOAI '!E766</f>
        <v>0</v>
      </c>
      <c r="F1902" s="657">
        <f>'NGOAI '!F766</f>
        <v>0</v>
      </c>
    </row>
    <row r="1903" spans="1:6" ht="20.25" customHeight="1" x14ac:dyDescent="0.25">
      <c r="A1903" s="410">
        <f t="shared" si="38"/>
        <v>753</v>
      </c>
      <c r="B1903" s="395" t="s">
        <v>5348</v>
      </c>
      <c r="C1903" s="419">
        <f>'NGOAI '!C767</f>
        <v>872000</v>
      </c>
      <c r="D1903" s="419">
        <f>'NGOAI '!D767</f>
        <v>872000</v>
      </c>
      <c r="E1903" s="419">
        <f>'NGOAI '!E767</f>
        <v>0</v>
      </c>
      <c r="F1903" s="653"/>
    </row>
    <row r="1904" spans="1:6" ht="20.25" customHeight="1" x14ac:dyDescent="0.25">
      <c r="A1904" s="492"/>
      <c r="C1904" s="425"/>
      <c r="D1904" s="425"/>
      <c r="E1904" s="425"/>
      <c r="F1904" s="649"/>
    </row>
    <row r="1905" spans="1:6" ht="20.25" customHeight="1" x14ac:dyDescent="0.25">
      <c r="A1905" s="492"/>
      <c r="C1905" s="425"/>
      <c r="D1905" s="425"/>
      <c r="E1905" s="425"/>
      <c r="F1905" s="649"/>
    </row>
    <row r="1906" spans="1:6" ht="20.25" customHeight="1" x14ac:dyDescent="0.25">
      <c r="A1906" s="492"/>
      <c r="C1906" s="425"/>
      <c r="D1906" s="425"/>
      <c r="E1906" s="425"/>
      <c r="F1906" s="649"/>
    </row>
    <row r="1907" spans="1:6" ht="20.25" customHeight="1" x14ac:dyDescent="0.25">
      <c r="A1907" s="492"/>
      <c r="C1907" s="425"/>
      <c r="D1907" s="425"/>
      <c r="E1907" s="425"/>
      <c r="F1907" s="649"/>
    </row>
    <row r="1908" spans="1:6" ht="20.25" customHeight="1" x14ac:dyDescent="0.25">
      <c r="A1908" s="492"/>
      <c r="C1908" s="425"/>
      <c r="D1908" s="425"/>
      <c r="E1908" s="425"/>
      <c r="F1908" s="649"/>
    </row>
    <row r="1909" spans="1:6" ht="20.25" customHeight="1" x14ac:dyDescent="0.25">
      <c r="A1909" s="492"/>
      <c r="C1909" s="425"/>
      <c r="D1909" s="425"/>
      <c r="E1909" s="425"/>
      <c r="F1909" s="649"/>
    </row>
    <row r="1910" spans="1:6" ht="20.25" customHeight="1" x14ac:dyDescent="0.25">
      <c r="A1910" s="492"/>
      <c r="C1910" s="425"/>
      <c r="D1910" s="425"/>
      <c r="E1910" s="425"/>
      <c r="F1910" s="649"/>
    </row>
    <row r="1911" spans="1:6" ht="20.25" customHeight="1" x14ac:dyDescent="0.25">
      <c r="A1911" s="492"/>
      <c r="C1911" s="425"/>
      <c r="D1911" s="425"/>
      <c r="E1911" s="425"/>
      <c r="F1911" s="649"/>
    </row>
    <row r="1912" spans="1:6" ht="20.25" customHeight="1" x14ac:dyDescent="0.25">
      <c r="A1912" s="492"/>
      <c r="C1912" s="425"/>
      <c r="D1912" s="425"/>
      <c r="E1912" s="425"/>
      <c r="F1912" s="649"/>
    </row>
    <row r="1913" spans="1:6" ht="20.25" customHeight="1" x14ac:dyDescent="0.25">
      <c r="A1913" s="492"/>
      <c r="C1913" s="425"/>
      <c r="D1913" s="425"/>
      <c r="E1913" s="425"/>
      <c r="F1913" s="649"/>
    </row>
    <row r="1914" spans="1:6" ht="20.25" customHeight="1" x14ac:dyDescent="0.25">
      <c r="A1914" s="492"/>
      <c r="C1914" s="425"/>
      <c r="D1914" s="425"/>
      <c r="E1914" s="425"/>
      <c r="F1914" s="649"/>
    </row>
    <row r="1915" spans="1:6" ht="20.25" customHeight="1" x14ac:dyDescent="0.25">
      <c r="A1915" s="492"/>
      <c r="C1915" s="425"/>
      <c r="D1915" s="425"/>
      <c r="E1915" s="425"/>
      <c r="F1915" s="649"/>
    </row>
    <row r="1916" spans="1:6" ht="20.25" customHeight="1" x14ac:dyDescent="0.25">
      <c r="A1916" s="492"/>
      <c r="C1916" s="425"/>
      <c r="D1916" s="425"/>
      <c r="E1916" s="425"/>
      <c r="F1916" s="649"/>
    </row>
    <row r="1917" spans="1:6" ht="20.25" customHeight="1" x14ac:dyDescent="0.25">
      <c r="A1917" s="492"/>
      <c r="C1917" s="425"/>
      <c r="D1917" s="425"/>
      <c r="E1917" s="425"/>
      <c r="F1917" s="649"/>
    </row>
    <row r="1918" spans="1:6" ht="20.25" customHeight="1" x14ac:dyDescent="0.25">
      <c r="A1918" s="492"/>
      <c r="C1918" s="425"/>
      <c r="D1918" s="425"/>
      <c r="E1918" s="425"/>
      <c r="F1918" s="649"/>
    </row>
    <row r="1919" spans="1:6" ht="20.25" customHeight="1" x14ac:dyDescent="0.25">
      <c r="A1919" s="492"/>
      <c r="C1919" s="425"/>
      <c r="D1919" s="425"/>
      <c r="E1919" s="425"/>
      <c r="F1919" s="649"/>
    </row>
    <row r="1920" spans="1:6" ht="20.25" customHeight="1" x14ac:dyDescent="0.25">
      <c r="A1920" s="492"/>
      <c r="C1920" s="425"/>
      <c r="D1920" s="425"/>
      <c r="E1920" s="425"/>
      <c r="F1920" s="649"/>
    </row>
    <row r="1921" spans="1:6" ht="20.25" customHeight="1" x14ac:dyDescent="0.25">
      <c r="A1921" s="492"/>
      <c r="C1921" s="425"/>
      <c r="D1921" s="425"/>
      <c r="E1921" s="425"/>
      <c r="F1921" s="649"/>
    </row>
    <row r="1922" spans="1:6" ht="20.25" hidden="1" customHeight="1" x14ac:dyDescent="0.25">
      <c r="A1922" s="492"/>
      <c r="C1922" s="425"/>
      <c r="D1922" s="425"/>
      <c r="E1922" s="425"/>
      <c r="F1922" s="649"/>
    </row>
    <row r="1923" spans="1:6" ht="20.25" hidden="1" customHeight="1" x14ac:dyDescent="0.25">
      <c r="A1923" s="492"/>
      <c r="C1923" s="425"/>
      <c r="D1923" s="425"/>
      <c r="E1923" s="425"/>
      <c r="F1923" s="649"/>
    </row>
    <row r="1924" spans="1:6" ht="20.25" customHeight="1" x14ac:dyDescent="0.25">
      <c r="A1924" s="492"/>
      <c r="C1924" s="425"/>
      <c r="D1924" s="425"/>
      <c r="E1924" s="425"/>
      <c r="F1924" s="649"/>
    </row>
    <row r="1925" spans="1:6" ht="20.25" customHeight="1" x14ac:dyDescent="0.25">
      <c r="A1925" s="492"/>
      <c r="C1925" s="425"/>
      <c r="D1925" s="425"/>
      <c r="E1925" s="425"/>
      <c r="F1925" s="649"/>
    </row>
    <row r="1926" spans="1:6" ht="20.25" hidden="1" customHeight="1" x14ac:dyDescent="0.25">
      <c r="A1926" s="492"/>
      <c r="C1926" s="425"/>
      <c r="D1926" s="425"/>
      <c r="E1926" s="425"/>
      <c r="F1926" s="649"/>
    </row>
    <row r="1927" spans="1:6" ht="20.25" hidden="1" customHeight="1" x14ac:dyDescent="0.25">
      <c r="A1927" s="492"/>
      <c r="C1927" s="425"/>
      <c r="D1927" s="425"/>
      <c r="E1927" s="425"/>
      <c r="F1927" s="649"/>
    </row>
    <row r="1928" spans="1:6" ht="20.25" hidden="1" customHeight="1" x14ac:dyDescent="0.25">
      <c r="A1928" s="492"/>
      <c r="C1928" s="425"/>
      <c r="D1928" s="425"/>
      <c r="E1928" s="425"/>
      <c r="F1928" s="649"/>
    </row>
    <row r="1929" spans="1:6" ht="20.25" hidden="1" customHeight="1" x14ac:dyDescent="0.25">
      <c r="A1929" s="492"/>
      <c r="C1929" s="425"/>
      <c r="D1929" s="425"/>
      <c r="E1929" s="425"/>
      <c r="F1929" s="649"/>
    </row>
    <row r="1930" spans="1:6" ht="20.25" hidden="1" customHeight="1" x14ac:dyDescent="0.25">
      <c r="A1930" s="492"/>
      <c r="C1930" s="425"/>
      <c r="D1930" s="425"/>
      <c r="E1930" s="425"/>
      <c r="F1930" s="649"/>
    </row>
    <row r="1931" spans="1:6" ht="20.25" hidden="1" customHeight="1" x14ac:dyDescent="0.25">
      <c r="A1931" s="492"/>
      <c r="C1931" s="425"/>
      <c r="D1931" s="425"/>
      <c r="E1931" s="425"/>
      <c r="F1931" s="649"/>
    </row>
    <row r="1932" spans="1:6" ht="20.25" hidden="1" customHeight="1" x14ac:dyDescent="0.25">
      <c r="A1932" s="492"/>
      <c r="C1932" s="425"/>
      <c r="D1932" s="425"/>
      <c r="E1932" s="425"/>
      <c r="F1932" s="649"/>
    </row>
    <row r="1933" spans="1:6" ht="20.25" hidden="1" customHeight="1" x14ac:dyDescent="0.25">
      <c r="A1933" s="492"/>
      <c r="C1933" s="425"/>
      <c r="D1933" s="425"/>
      <c r="E1933" s="425"/>
      <c r="F1933" s="649"/>
    </row>
    <row r="1934" spans="1:6" ht="20.25" hidden="1" customHeight="1" x14ac:dyDescent="0.25">
      <c r="A1934" s="492"/>
      <c r="C1934" s="425"/>
      <c r="D1934" s="425"/>
      <c r="E1934" s="425"/>
      <c r="F1934" s="649"/>
    </row>
    <row r="1935" spans="1:6" ht="23.25" customHeight="1" x14ac:dyDescent="0.25">
      <c r="C1935" s="415"/>
      <c r="D1935" s="955"/>
      <c r="E1935" s="493"/>
      <c r="F1935" s="646"/>
    </row>
    <row r="1936" spans="1:6" ht="23.25" customHeight="1" x14ac:dyDescent="0.25">
      <c r="C1936" s="415"/>
      <c r="D1936" s="955"/>
      <c r="E1936" s="493"/>
      <c r="F1936" s="646"/>
    </row>
    <row r="1937" spans="1:6" ht="23.25" customHeight="1" x14ac:dyDescent="0.25">
      <c r="C1937" s="415"/>
      <c r="D1937" s="955"/>
      <c r="E1937" s="493"/>
      <c r="F1937" s="646"/>
    </row>
    <row r="1938" spans="1:6" ht="29.25" customHeight="1" x14ac:dyDescent="0.25">
      <c r="A1938" s="415"/>
      <c r="B1938" s="1129" t="s">
        <v>4610</v>
      </c>
      <c r="C1938" s="1129"/>
      <c r="D1938" s="1129"/>
      <c r="E1938" s="1129"/>
      <c r="F1938" s="1129"/>
    </row>
    <row r="1939" spans="1:6" ht="23.25" customHeight="1" x14ac:dyDescent="0.25">
      <c r="A1939" s="415"/>
      <c r="B1939" s="955"/>
      <c r="C1939" s="955"/>
      <c r="D1939" s="955"/>
      <c r="E1939" s="449"/>
      <c r="F1939" s="654"/>
    </row>
    <row r="1940" spans="1:6" s="415" customFormat="1" ht="29.25" customHeight="1" x14ac:dyDescent="0.25">
      <c r="A1940" s="1125" t="s">
        <v>2</v>
      </c>
      <c r="B1940" s="1125" t="s">
        <v>4590</v>
      </c>
      <c r="C1940" s="1132" t="s">
        <v>4430</v>
      </c>
      <c r="D1940" s="1133"/>
      <c r="E1940" s="1134"/>
      <c r="F1940" s="1156" t="s">
        <v>576</v>
      </c>
    </row>
    <row r="1941" spans="1:6" s="415" customFormat="1" ht="29.25" customHeight="1" x14ac:dyDescent="0.25">
      <c r="A1941" s="1135"/>
      <c r="B1941" s="1135"/>
      <c r="C1941" s="1125" t="s">
        <v>5403</v>
      </c>
      <c r="D1941" s="1125" t="s">
        <v>5417</v>
      </c>
      <c r="E1941" s="1127" t="s">
        <v>5350</v>
      </c>
      <c r="F1941" s="1157"/>
    </row>
    <row r="1942" spans="1:6" s="415" customFormat="1" ht="21.75" customHeight="1" x14ac:dyDescent="0.25">
      <c r="A1942" s="1126"/>
      <c r="B1942" s="1126"/>
      <c r="C1942" s="1126"/>
      <c r="D1942" s="1126"/>
      <c r="E1942" s="1128"/>
      <c r="F1942" s="1158"/>
    </row>
    <row r="1943" spans="1:6" ht="24" customHeight="1" x14ac:dyDescent="0.25">
      <c r="A1943" s="1132" t="s">
        <v>4574</v>
      </c>
      <c r="B1943" s="1133"/>
      <c r="C1943" s="1133"/>
      <c r="D1943" s="1133"/>
      <c r="E1943" s="1133"/>
      <c r="F1943" s="1134"/>
    </row>
    <row r="1944" spans="1:6" ht="20.25" customHeight="1" x14ac:dyDescent="0.25">
      <c r="A1944" s="410">
        <f>IF(E1944&lt;&gt;"",COUNTA($E$1944:E1944),"")</f>
        <v>1</v>
      </c>
      <c r="B1944" s="473" t="s">
        <v>4102</v>
      </c>
      <c r="C1944" s="419">
        <f>XQ!C8</f>
        <v>68300</v>
      </c>
      <c r="D1944" s="419">
        <f>XQ!D8</f>
        <v>0</v>
      </c>
      <c r="E1944" s="419">
        <f>XQ!E8</f>
        <v>120000</v>
      </c>
      <c r="F1944" s="653"/>
    </row>
    <row r="1945" spans="1:6" ht="20.25" customHeight="1" x14ac:dyDescent="0.25">
      <c r="A1945" s="410">
        <f>A1944+1</f>
        <v>2</v>
      </c>
      <c r="B1945" s="473" t="s">
        <v>4105</v>
      </c>
      <c r="C1945" s="419">
        <f>XQ!C9</f>
        <v>68300</v>
      </c>
      <c r="D1945" s="419">
        <f>XQ!D9</f>
        <v>0</v>
      </c>
      <c r="E1945" s="419">
        <f>XQ!E9</f>
        <v>120000</v>
      </c>
      <c r="F1945" s="653"/>
    </row>
    <row r="1946" spans="1:6" ht="20.25" customHeight="1" x14ac:dyDescent="0.25">
      <c r="A1946" s="410">
        <f t="shared" ref="A1946:A1981" si="39">A1945+1</f>
        <v>3</v>
      </c>
      <c r="B1946" s="473" t="s">
        <v>4107</v>
      </c>
      <c r="C1946" s="419">
        <f>XQ!C10</f>
        <v>68300</v>
      </c>
      <c r="D1946" s="419">
        <f>XQ!D10</f>
        <v>0</v>
      </c>
      <c r="E1946" s="419">
        <f>XQ!E10</f>
        <v>120000</v>
      </c>
      <c r="F1946" s="653"/>
    </row>
    <row r="1947" spans="1:6" ht="20.25" customHeight="1" x14ac:dyDescent="0.25">
      <c r="A1947" s="410">
        <f t="shared" si="39"/>
        <v>4</v>
      </c>
      <c r="B1947" s="473" t="s">
        <v>4109</v>
      </c>
      <c r="C1947" s="419">
        <f>XQ!C11</f>
        <v>68300</v>
      </c>
      <c r="D1947" s="419">
        <f>XQ!D11</f>
        <v>0</v>
      </c>
      <c r="E1947" s="419">
        <f>XQ!E11</f>
        <v>120000</v>
      </c>
      <c r="F1947" s="653"/>
    </row>
    <row r="1948" spans="1:6" ht="20.25" customHeight="1" x14ac:dyDescent="0.25">
      <c r="A1948" s="410">
        <f t="shared" si="39"/>
        <v>5</v>
      </c>
      <c r="B1948" s="473" t="s">
        <v>4111</v>
      </c>
      <c r="C1948" s="419">
        <f>XQ!C12</f>
        <v>68300</v>
      </c>
      <c r="D1948" s="419">
        <f>XQ!D12</f>
        <v>0</v>
      </c>
      <c r="E1948" s="419">
        <f>XQ!E12</f>
        <v>120000</v>
      </c>
      <c r="F1948" s="653"/>
    </row>
    <row r="1949" spans="1:6" ht="35.25" customHeight="1" x14ac:dyDescent="0.25">
      <c r="A1949" s="410">
        <f t="shared" si="39"/>
        <v>6</v>
      </c>
      <c r="B1949" s="472" t="s">
        <v>4113</v>
      </c>
      <c r="C1949" s="419">
        <f>XQ!C13</f>
        <v>68300</v>
      </c>
      <c r="D1949" s="419">
        <f>XQ!D13</f>
        <v>68300</v>
      </c>
      <c r="E1949" s="419">
        <f>XQ!E13</f>
        <v>120000</v>
      </c>
      <c r="F1949" s="653"/>
    </row>
    <row r="1950" spans="1:6" ht="20.25" customHeight="1" x14ac:dyDescent="0.25">
      <c r="A1950" s="410">
        <f t="shared" si="39"/>
        <v>7</v>
      </c>
      <c r="B1950" s="472" t="s">
        <v>4116</v>
      </c>
      <c r="C1950" s="419">
        <f>XQ!C14</f>
        <v>68300</v>
      </c>
      <c r="D1950" s="419">
        <f>XQ!D14</f>
        <v>68300</v>
      </c>
      <c r="E1950" s="419">
        <f>XQ!E14</f>
        <v>120000</v>
      </c>
      <c r="F1950" s="653"/>
    </row>
    <row r="1951" spans="1:6" ht="20.25" customHeight="1" x14ac:dyDescent="0.25">
      <c r="A1951" s="410">
        <f t="shared" si="39"/>
        <v>8</v>
      </c>
      <c r="B1951" s="472" t="s">
        <v>4118</v>
      </c>
      <c r="C1951" s="419">
        <f>XQ!C15</f>
        <v>68300</v>
      </c>
      <c r="D1951" s="419">
        <f>XQ!D15</f>
        <v>68300</v>
      </c>
      <c r="E1951" s="419">
        <f>XQ!E15</f>
        <v>120000</v>
      </c>
      <c r="F1951" s="653"/>
    </row>
    <row r="1952" spans="1:6" ht="20.25" customHeight="1" x14ac:dyDescent="0.25">
      <c r="A1952" s="410">
        <f t="shared" si="39"/>
        <v>9</v>
      </c>
      <c r="B1952" s="472" t="s">
        <v>4120</v>
      </c>
      <c r="C1952" s="419">
        <f>XQ!C16</f>
        <v>68300</v>
      </c>
      <c r="D1952" s="419">
        <f>XQ!D16</f>
        <v>68300</v>
      </c>
      <c r="E1952" s="419">
        <f>XQ!E16</f>
        <v>120000</v>
      </c>
      <c r="F1952" s="653"/>
    </row>
    <row r="1953" spans="1:6" ht="32.25" customHeight="1" x14ac:dyDescent="0.25">
      <c r="A1953" s="410">
        <f t="shared" si="39"/>
        <v>10</v>
      </c>
      <c r="B1953" s="472" t="s">
        <v>4122</v>
      </c>
      <c r="C1953" s="419">
        <f>XQ!C17</f>
        <v>68300</v>
      </c>
      <c r="D1953" s="419">
        <f>XQ!D17</f>
        <v>68300</v>
      </c>
      <c r="E1953" s="419">
        <f>XQ!E17</f>
        <v>120000</v>
      </c>
      <c r="F1953" s="653"/>
    </row>
    <row r="1954" spans="1:6" ht="20.25" customHeight="1" x14ac:dyDescent="0.25">
      <c r="A1954" s="410">
        <f t="shared" si="39"/>
        <v>11</v>
      </c>
      <c r="B1954" s="472" t="s">
        <v>4123</v>
      </c>
      <c r="C1954" s="419">
        <f>XQ!C18</f>
        <v>68300</v>
      </c>
      <c r="D1954" s="419">
        <f>XQ!D18</f>
        <v>0</v>
      </c>
      <c r="E1954" s="419">
        <f>XQ!E18</f>
        <v>120000</v>
      </c>
      <c r="F1954" s="653"/>
    </row>
    <row r="1955" spans="1:6" ht="20.25" customHeight="1" x14ac:dyDescent="0.25">
      <c r="A1955" s="410">
        <f t="shared" si="39"/>
        <v>12</v>
      </c>
      <c r="B1955" s="472" t="s">
        <v>4125</v>
      </c>
      <c r="C1955" s="419">
        <f>XQ!C19</f>
        <v>68300</v>
      </c>
      <c r="D1955" s="419">
        <f>XQ!D19</f>
        <v>0</v>
      </c>
      <c r="E1955" s="419">
        <f>XQ!E19</f>
        <v>120000</v>
      </c>
      <c r="F1955" s="653"/>
    </row>
    <row r="1956" spans="1:6" ht="20.25" customHeight="1" x14ac:dyDescent="0.25">
      <c r="A1956" s="410">
        <f t="shared" si="39"/>
        <v>13</v>
      </c>
      <c r="B1956" s="472" t="s">
        <v>4127</v>
      </c>
      <c r="C1956" s="419">
        <f>XQ!C20</f>
        <v>68300</v>
      </c>
      <c r="D1956" s="419">
        <f>XQ!D20</f>
        <v>0</v>
      </c>
      <c r="E1956" s="419">
        <f>XQ!E20</f>
        <v>120000</v>
      </c>
      <c r="F1956" s="653"/>
    </row>
    <row r="1957" spans="1:6" ht="20.25" customHeight="1" x14ac:dyDescent="0.25">
      <c r="A1957" s="410">
        <f t="shared" si="39"/>
        <v>14</v>
      </c>
      <c r="B1957" s="472" t="s">
        <v>4129</v>
      </c>
      <c r="C1957" s="419">
        <f>XQ!C21</f>
        <v>68300</v>
      </c>
      <c r="D1957" s="419">
        <f>XQ!D21</f>
        <v>0</v>
      </c>
      <c r="E1957" s="419">
        <f>XQ!E21</f>
        <v>120000</v>
      </c>
      <c r="F1957" s="653"/>
    </row>
    <row r="1958" spans="1:6" ht="35.25" customHeight="1" x14ac:dyDescent="0.25">
      <c r="A1958" s="410">
        <f t="shared" si="39"/>
        <v>15</v>
      </c>
      <c r="B1958" s="472" t="s">
        <v>4131</v>
      </c>
      <c r="C1958" s="419">
        <f>XQ!C22</f>
        <v>68300</v>
      </c>
      <c r="D1958" s="419">
        <f>XQ!D22</f>
        <v>0</v>
      </c>
      <c r="E1958" s="419">
        <f>XQ!E22</f>
        <v>120000</v>
      </c>
      <c r="F1958" s="653"/>
    </row>
    <row r="1959" spans="1:6" ht="20.25" customHeight="1" x14ac:dyDescent="0.25">
      <c r="A1959" s="410">
        <f t="shared" si="39"/>
        <v>16</v>
      </c>
      <c r="B1959" s="472" t="s">
        <v>4133</v>
      </c>
      <c r="C1959" s="419">
        <f>XQ!C23</f>
        <v>68300</v>
      </c>
      <c r="D1959" s="419">
        <f>XQ!D23</f>
        <v>0</v>
      </c>
      <c r="E1959" s="419">
        <f>XQ!E23</f>
        <v>120000</v>
      </c>
      <c r="F1959" s="653"/>
    </row>
    <row r="1960" spans="1:6" ht="21" customHeight="1" x14ac:dyDescent="0.25">
      <c r="A1960" s="410">
        <f t="shared" si="39"/>
        <v>17</v>
      </c>
      <c r="B1960" s="472" t="s">
        <v>4135</v>
      </c>
      <c r="C1960" s="419">
        <f>XQ!C24</f>
        <v>68300</v>
      </c>
      <c r="D1960" s="419">
        <f>XQ!D24</f>
        <v>0</v>
      </c>
      <c r="E1960" s="419">
        <f>XQ!E24</f>
        <v>120000</v>
      </c>
      <c r="F1960" s="653"/>
    </row>
    <row r="1961" spans="1:6" ht="37.5" customHeight="1" x14ac:dyDescent="0.25">
      <c r="A1961" s="410">
        <f t="shared" si="39"/>
        <v>18</v>
      </c>
      <c r="B1961" s="472" t="s">
        <v>4137</v>
      </c>
      <c r="C1961" s="419">
        <f>XQ!C25</f>
        <v>68300</v>
      </c>
      <c r="D1961" s="419">
        <f>XQ!D25</f>
        <v>0</v>
      </c>
      <c r="E1961" s="419">
        <f>XQ!E25</f>
        <v>120000</v>
      </c>
      <c r="F1961" s="653"/>
    </row>
    <row r="1962" spans="1:6" ht="20.25" customHeight="1" x14ac:dyDescent="0.25">
      <c r="A1962" s="410">
        <f t="shared" si="39"/>
        <v>19</v>
      </c>
      <c r="B1962" s="472" t="s">
        <v>4139</v>
      </c>
      <c r="C1962" s="419">
        <f>XQ!C26</f>
        <v>68300</v>
      </c>
      <c r="D1962" s="419">
        <f>XQ!D26</f>
        <v>0</v>
      </c>
      <c r="E1962" s="419">
        <f>XQ!E26</f>
        <v>120000</v>
      </c>
      <c r="F1962" s="653"/>
    </row>
    <row r="1963" spans="1:6" ht="20.25" customHeight="1" x14ac:dyDescent="0.25">
      <c r="A1963" s="410">
        <f t="shared" si="39"/>
        <v>20</v>
      </c>
      <c r="B1963" s="472" t="s">
        <v>4141</v>
      </c>
      <c r="C1963" s="419">
        <f>XQ!C27</f>
        <v>68300</v>
      </c>
      <c r="D1963" s="419">
        <f>XQ!D27</f>
        <v>0</v>
      </c>
      <c r="E1963" s="419">
        <f>XQ!E27</f>
        <v>120000</v>
      </c>
      <c r="F1963" s="653"/>
    </row>
    <row r="1964" spans="1:6" ht="38.25" customHeight="1" x14ac:dyDescent="0.25">
      <c r="A1964" s="410">
        <f t="shared" si="39"/>
        <v>21</v>
      </c>
      <c r="B1964" s="472" t="s">
        <v>4143</v>
      </c>
      <c r="C1964" s="419">
        <f>XQ!C28</f>
        <v>68300</v>
      </c>
      <c r="D1964" s="419">
        <f>XQ!D28</f>
        <v>0</v>
      </c>
      <c r="E1964" s="419">
        <f>XQ!E28</f>
        <v>120000</v>
      </c>
      <c r="F1964" s="653"/>
    </row>
    <row r="1965" spans="1:6" ht="33" customHeight="1" x14ac:dyDescent="0.25">
      <c r="A1965" s="410">
        <f t="shared" si="39"/>
        <v>22</v>
      </c>
      <c r="B1965" s="472" t="s">
        <v>4145</v>
      </c>
      <c r="C1965" s="419">
        <f>XQ!C29</f>
        <v>68300</v>
      </c>
      <c r="D1965" s="419">
        <f>XQ!D29</f>
        <v>0</v>
      </c>
      <c r="E1965" s="419">
        <f>XQ!E29</f>
        <v>120000</v>
      </c>
      <c r="F1965" s="653"/>
    </row>
    <row r="1966" spans="1:6" ht="23.25" customHeight="1" x14ac:dyDescent="0.25">
      <c r="A1966" s="410">
        <f t="shared" si="39"/>
        <v>23</v>
      </c>
      <c r="B1966" s="472" t="s">
        <v>4147</v>
      </c>
      <c r="C1966" s="419">
        <f>XQ!C30</f>
        <v>68300</v>
      </c>
      <c r="D1966" s="419">
        <f>XQ!D30</f>
        <v>0</v>
      </c>
      <c r="E1966" s="419">
        <f>XQ!E30</f>
        <v>120000</v>
      </c>
      <c r="F1966" s="653"/>
    </row>
    <row r="1967" spans="1:6" ht="23.25" customHeight="1" x14ac:dyDescent="0.25">
      <c r="A1967" s="410">
        <f t="shared" si="39"/>
        <v>24</v>
      </c>
      <c r="B1967" s="472" t="s">
        <v>4149</v>
      </c>
      <c r="C1967" s="419">
        <f>XQ!C31</f>
        <v>68300</v>
      </c>
      <c r="D1967" s="419">
        <f>XQ!D31</f>
        <v>0</v>
      </c>
      <c r="E1967" s="419">
        <f>XQ!E31</f>
        <v>120000</v>
      </c>
      <c r="F1967" s="653"/>
    </row>
    <row r="1968" spans="1:6" ht="23.25" customHeight="1" x14ac:dyDescent="0.25">
      <c r="A1968" s="410">
        <f t="shared" si="39"/>
        <v>25</v>
      </c>
      <c r="B1968" s="472" t="s">
        <v>4151</v>
      </c>
      <c r="C1968" s="419">
        <f>XQ!C32</f>
        <v>68300</v>
      </c>
      <c r="D1968" s="419">
        <f>XQ!D32</f>
        <v>0</v>
      </c>
      <c r="E1968" s="419">
        <f>XQ!E32</f>
        <v>120000</v>
      </c>
      <c r="F1968" s="653"/>
    </row>
    <row r="1969" spans="1:6" ht="23.25" customHeight="1" x14ac:dyDescent="0.25">
      <c r="A1969" s="410">
        <f t="shared" si="39"/>
        <v>26</v>
      </c>
      <c r="B1969" s="472" t="s">
        <v>4153</v>
      </c>
      <c r="C1969" s="419">
        <f>XQ!C33</f>
        <v>68300</v>
      </c>
      <c r="D1969" s="419">
        <f>XQ!D33</f>
        <v>0</v>
      </c>
      <c r="E1969" s="419">
        <f>XQ!E33</f>
        <v>120000</v>
      </c>
      <c r="F1969" s="653"/>
    </row>
    <row r="1970" spans="1:6" ht="23.25" customHeight="1" x14ac:dyDescent="0.25">
      <c r="A1970" s="410">
        <f t="shared" si="39"/>
        <v>27</v>
      </c>
      <c r="B1970" s="472" t="s">
        <v>4155</v>
      </c>
      <c r="C1970" s="419">
        <f>XQ!C34</f>
        <v>68300</v>
      </c>
      <c r="D1970" s="419">
        <f>XQ!D34</f>
        <v>0</v>
      </c>
      <c r="E1970" s="419">
        <f>XQ!E34</f>
        <v>120000</v>
      </c>
      <c r="F1970" s="653"/>
    </row>
    <row r="1971" spans="1:6" ht="23.25" customHeight="1" x14ac:dyDescent="0.25">
      <c r="A1971" s="410">
        <f t="shared" si="39"/>
        <v>28</v>
      </c>
      <c r="B1971" s="472" t="s">
        <v>4157</v>
      </c>
      <c r="C1971" s="419">
        <f>XQ!C35</f>
        <v>68300</v>
      </c>
      <c r="D1971" s="419">
        <f>XQ!D35</f>
        <v>68300</v>
      </c>
      <c r="E1971" s="419">
        <f>XQ!E35</f>
        <v>120000</v>
      </c>
      <c r="F1971" s="653"/>
    </row>
    <row r="1972" spans="1:6" ht="23.25" customHeight="1" x14ac:dyDescent="0.25">
      <c r="A1972" s="410">
        <f t="shared" si="39"/>
        <v>29</v>
      </c>
      <c r="B1972" s="472" t="s">
        <v>4159</v>
      </c>
      <c r="C1972" s="419">
        <f>XQ!C36</f>
        <v>68300</v>
      </c>
      <c r="D1972" s="419">
        <f>XQ!D36</f>
        <v>0</v>
      </c>
      <c r="E1972" s="419">
        <f>XQ!E36</f>
        <v>120000</v>
      </c>
      <c r="F1972" s="653"/>
    </row>
    <row r="1973" spans="1:6" ht="33.75" customHeight="1" x14ac:dyDescent="0.25">
      <c r="A1973" s="410">
        <f t="shared" si="39"/>
        <v>30</v>
      </c>
      <c r="B1973" s="414" t="s">
        <v>4161</v>
      </c>
      <c r="C1973" s="419">
        <f>XQ!C37</f>
        <v>100000</v>
      </c>
      <c r="D1973" s="419">
        <f>XQ!D37</f>
        <v>0</v>
      </c>
      <c r="E1973" s="419">
        <f>XQ!E37</f>
        <v>150000</v>
      </c>
      <c r="F1973" s="653"/>
    </row>
    <row r="1974" spans="1:6" ht="23.25" customHeight="1" x14ac:dyDescent="0.25">
      <c r="A1974" s="410">
        <f t="shared" si="39"/>
        <v>31</v>
      </c>
      <c r="B1974" s="472" t="s">
        <v>4164</v>
      </c>
      <c r="C1974" s="419">
        <f>XQ!C38</f>
        <v>68300</v>
      </c>
      <c r="D1974" s="419">
        <f>XQ!D38</f>
        <v>68300</v>
      </c>
      <c r="E1974" s="419">
        <f>XQ!E38</f>
        <v>120000</v>
      </c>
      <c r="F1974" s="653"/>
    </row>
    <row r="1975" spans="1:6" ht="23.25" customHeight="1" x14ac:dyDescent="0.25">
      <c r="A1975" s="410">
        <f t="shared" si="39"/>
        <v>32</v>
      </c>
      <c r="B1975" s="472" t="s">
        <v>4166</v>
      </c>
      <c r="C1975" s="419">
        <f>XQ!C39</f>
        <v>68300</v>
      </c>
      <c r="D1975" s="419">
        <f>XQ!D39</f>
        <v>90000</v>
      </c>
      <c r="E1975" s="419">
        <f>XQ!E39</f>
        <v>120000</v>
      </c>
      <c r="F1975" s="653"/>
    </row>
    <row r="1976" spans="1:6" ht="23.25" customHeight="1" x14ac:dyDescent="0.25">
      <c r="A1976" s="410">
        <f t="shared" si="39"/>
        <v>33</v>
      </c>
      <c r="B1976" s="472" t="s">
        <v>4168</v>
      </c>
      <c r="C1976" s="419">
        <f>XQ!C40</f>
        <v>68300</v>
      </c>
      <c r="D1976" s="419">
        <f>XQ!D40</f>
        <v>90000</v>
      </c>
      <c r="E1976" s="419">
        <f>XQ!E40</f>
        <v>120000</v>
      </c>
      <c r="F1976" s="653"/>
    </row>
    <row r="1977" spans="1:6" ht="23.25" customHeight="1" x14ac:dyDescent="0.25">
      <c r="A1977" s="410">
        <f t="shared" si="39"/>
        <v>34</v>
      </c>
      <c r="B1977" s="472" t="s">
        <v>4170</v>
      </c>
      <c r="C1977" s="419">
        <f>XQ!C41</f>
        <v>20700</v>
      </c>
      <c r="D1977" s="419">
        <f>XQ!D41</f>
        <v>20700</v>
      </c>
      <c r="E1977" s="419">
        <f>XQ!E41</f>
        <v>60000</v>
      </c>
      <c r="F1977" s="653"/>
    </row>
    <row r="1978" spans="1:6" ht="23.25" customHeight="1" x14ac:dyDescent="0.25">
      <c r="A1978" s="410">
        <f t="shared" si="39"/>
        <v>35</v>
      </c>
      <c r="B1978" s="472" t="s">
        <v>4172</v>
      </c>
      <c r="C1978" s="419">
        <f>XQ!C42</f>
        <v>0</v>
      </c>
      <c r="D1978" s="419">
        <f>XQ!D42</f>
        <v>0</v>
      </c>
      <c r="E1978" s="419">
        <f>XQ!E42</f>
        <v>20000</v>
      </c>
      <c r="F1978" s="653"/>
    </row>
    <row r="1979" spans="1:6" ht="23.25" customHeight="1" x14ac:dyDescent="0.25">
      <c r="A1979" s="410">
        <f t="shared" si="39"/>
        <v>36</v>
      </c>
      <c r="B1979" s="472" t="s">
        <v>4173</v>
      </c>
      <c r="C1979" s="419">
        <f>XQ!C43</f>
        <v>0</v>
      </c>
      <c r="D1979" s="419">
        <f>XQ!D43</f>
        <v>0</v>
      </c>
      <c r="E1979" s="419">
        <f>XQ!E43</f>
        <v>30000</v>
      </c>
      <c r="F1979" s="653"/>
    </row>
    <row r="1980" spans="1:6" ht="23.25" customHeight="1" x14ac:dyDescent="0.25">
      <c r="A1980" s="410">
        <f t="shared" si="39"/>
        <v>37</v>
      </c>
      <c r="B1980" s="472" t="s">
        <v>4174</v>
      </c>
      <c r="C1980" s="419">
        <f>XQ!C44</f>
        <v>144000</v>
      </c>
      <c r="D1980" s="419">
        <f>XQ!D44</f>
        <v>141000</v>
      </c>
      <c r="E1980" s="419">
        <f>XQ!E44</f>
        <v>250000</v>
      </c>
      <c r="F1980" s="653"/>
    </row>
    <row r="1981" spans="1:6" ht="23.25" customHeight="1" x14ac:dyDescent="0.25">
      <c r="A1981" s="410">
        <f t="shared" si="39"/>
        <v>38</v>
      </c>
      <c r="B1981" s="927" t="s">
        <v>5337</v>
      </c>
      <c r="C1981" s="419">
        <f>XQ!C45</f>
        <v>68300</v>
      </c>
      <c r="D1981" s="419">
        <f>XQ!D45</f>
        <v>68300</v>
      </c>
      <c r="E1981" s="419">
        <f>XQ!E45</f>
        <v>0</v>
      </c>
      <c r="F1981" s="653"/>
    </row>
    <row r="1982" spans="1:6" ht="29.25" customHeight="1" x14ac:dyDescent="0.25">
      <c r="A1982" s="1132" t="s">
        <v>4575</v>
      </c>
      <c r="B1982" s="1133"/>
      <c r="C1982" s="1133"/>
      <c r="D1982" s="1133"/>
      <c r="E1982" s="1133"/>
      <c r="F1982" s="1134"/>
    </row>
    <row r="1983" spans="1:6" ht="22.5" customHeight="1" x14ac:dyDescent="0.25">
      <c r="A1983" s="410">
        <f>IF(D1983&lt;&gt;"",COUNTA($D$1983:D1983),"")</f>
        <v>1</v>
      </c>
      <c r="B1983" s="473" t="s">
        <v>4308</v>
      </c>
      <c r="C1983" s="419">
        <f>CT!C9</f>
        <v>532000</v>
      </c>
      <c r="D1983" s="419">
        <f>CT!D9</f>
        <v>532000</v>
      </c>
      <c r="E1983" s="419">
        <f>CT!E9</f>
        <v>800000</v>
      </c>
      <c r="F1983" s="656"/>
    </row>
    <row r="1984" spans="1:6" ht="24.75" customHeight="1" x14ac:dyDescent="0.25">
      <c r="A1984" s="410">
        <f>A1983+1</f>
        <v>2</v>
      </c>
      <c r="B1984" s="473" t="s">
        <v>4312</v>
      </c>
      <c r="C1984" s="419">
        <f>CT!C10</f>
        <v>532000</v>
      </c>
      <c r="D1984" s="419">
        <f>CT!D10</f>
        <v>532000</v>
      </c>
      <c r="E1984" s="419">
        <f>CT!E10</f>
        <v>400000</v>
      </c>
      <c r="F1984" s="656"/>
    </row>
    <row r="1985" spans="1:6" ht="39.75" customHeight="1" x14ac:dyDescent="0.25">
      <c r="A1985" s="410">
        <f t="shared" ref="A1985:A2011" si="40">A1984+1</f>
        <v>3</v>
      </c>
      <c r="B1985" s="472" t="s">
        <v>4313</v>
      </c>
      <c r="C1985" s="419">
        <f>CT!C11</f>
        <v>532000</v>
      </c>
      <c r="D1985" s="419">
        <f>CT!D11</f>
        <v>532000</v>
      </c>
      <c r="E1985" s="419">
        <f>CT!E11</f>
        <v>400000</v>
      </c>
      <c r="F1985" s="656"/>
    </row>
    <row r="1986" spans="1:6" ht="36" customHeight="1" x14ac:dyDescent="0.25">
      <c r="A1986" s="410">
        <f t="shared" si="40"/>
        <v>4</v>
      </c>
      <c r="B1986" s="473" t="s">
        <v>4314</v>
      </c>
      <c r="C1986" s="419">
        <f>CT!C12</f>
        <v>643000</v>
      </c>
      <c r="D1986" s="419">
        <f>CT!D12</f>
        <v>643000</v>
      </c>
      <c r="E1986" s="419">
        <f>CT!E12</f>
        <v>1200000</v>
      </c>
      <c r="F1986" s="656" t="s">
        <v>4576</v>
      </c>
    </row>
    <row r="1987" spans="1:6" ht="37.5" customHeight="1" x14ac:dyDescent="0.25">
      <c r="A1987" s="410">
        <f t="shared" si="40"/>
        <v>5</v>
      </c>
      <c r="B1987" s="472" t="s">
        <v>4319</v>
      </c>
      <c r="C1987" s="419">
        <f>CT!C13</f>
        <v>532000</v>
      </c>
      <c r="D1987" s="419">
        <f>CT!D13</f>
        <v>532000</v>
      </c>
      <c r="E1987" s="419">
        <f>CT!E13</f>
        <v>800000</v>
      </c>
      <c r="F1987" s="656"/>
    </row>
    <row r="1988" spans="1:6" ht="37.5" customHeight="1" x14ac:dyDescent="0.25">
      <c r="A1988" s="410">
        <f t="shared" si="40"/>
        <v>6</v>
      </c>
      <c r="B1988" s="472" t="s">
        <v>4321</v>
      </c>
      <c r="C1988" s="419">
        <f>CT!C14</f>
        <v>643000</v>
      </c>
      <c r="D1988" s="419">
        <f>CT!D14</f>
        <v>643000</v>
      </c>
      <c r="E1988" s="419">
        <f>CT!E14</f>
        <v>1200000</v>
      </c>
      <c r="F1988" s="656" t="s">
        <v>4576</v>
      </c>
    </row>
    <row r="1989" spans="1:6" ht="37.5" customHeight="1" x14ac:dyDescent="0.25">
      <c r="A1989" s="410">
        <f t="shared" si="40"/>
        <v>7</v>
      </c>
      <c r="B1989" s="472" t="s">
        <v>4323</v>
      </c>
      <c r="C1989" s="419">
        <f>CT!C15</f>
        <v>532000</v>
      </c>
      <c r="D1989" s="419">
        <f>CT!D15</f>
        <v>532000</v>
      </c>
      <c r="E1989" s="419">
        <f>CT!E15</f>
        <v>800000</v>
      </c>
      <c r="F1989" s="656"/>
    </row>
    <row r="1990" spans="1:6" ht="37.5" customHeight="1" x14ac:dyDescent="0.25">
      <c r="A1990" s="410">
        <f t="shared" si="40"/>
        <v>8</v>
      </c>
      <c r="B1990" s="472" t="s">
        <v>4325</v>
      </c>
      <c r="C1990" s="419">
        <f>CT!C16</f>
        <v>643000</v>
      </c>
      <c r="D1990" s="419">
        <f>CT!D16</f>
        <v>643000</v>
      </c>
      <c r="E1990" s="419">
        <f>CT!E16</f>
        <v>1200000</v>
      </c>
      <c r="F1990" s="656" t="s">
        <v>4576</v>
      </c>
    </row>
    <row r="1991" spans="1:6" ht="37.5" customHeight="1" x14ac:dyDescent="0.25">
      <c r="A1991" s="410">
        <f t="shared" si="40"/>
        <v>9</v>
      </c>
      <c r="B1991" s="472" t="s">
        <v>4327</v>
      </c>
      <c r="C1991" s="419">
        <f>CT!C17</f>
        <v>532000</v>
      </c>
      <c r="D1991" s="419">
        <f>CT!D17</f>
        <v>532000</v>
      </c>
      <c r="E1991" s="419">
        <f>CT!E17</f>
        <v>800000</v>
      </c>
      <c r="F1991" s="656"/>
    </row>
    <row r="1992" spans="1:6" ht="37.5" customHeight="1" x14ac:dyDescent="0.25">
      <c r="A1992" s="410">
        <f t="shared" si="40"/>
        <v>10</v>
      </c>
      <c r="B1992" s="472" t="s">
        <v>4329</v>
      </c>
      <c r="C1992" s="419">
        <f>CT!C18</f>
        <v>643000</v>
      </c>
      <c r="D1992" s="419">
        <f>CT!D18</f>
        <v>643000</v>
      </c>
      <c r="E1992" s="419">
        <f>CT!E18</f>
        <v>1400000</v>
      </c>
      <c r="F1992" s="656" t="s">
        <v>4576</v>
      </c>
    </row>
    <row r="1993" spans="1:6" ht="62.25" customHeight="1" x14ac:dyDescent="0.25">
      <c r="A1993" s="410">
        <f t="shared" si="40"/>
        <v>11</v>
      </c>
      <c r="B1993" s="472" t="s">
        <v>4577</v>
      </c>
      <c r="C1993" s="419">
        <f>CT!C19</f>
        <v>532000</v>
      </c>
      <c r="D1993" s="419">
        <f>CT!D19</f>
        <v>532000</v>
      </c>
      <c r="E1993" s="419">
        <f>CT!E19</f>
        <v>950000</v>
      </c>
      <c r="F1993" s="656"/>
    </row>
    <row r="1994" spans="1:6" ht="63.75" customHeight="1" x14ac:dyDescent="0.25">
      <c r="A1994" s="410">
        <f t="shared" si="40"/>
        <v>12</v>
      </c>
      <c r="B1994" s="472" t="s">
        <v>4332</v>
      </c>
      <c r="C1994" s="419">
        <f>CT!C20</f>
        <v>643000</v>
      </c>
      <c r="D1994" s="419">
        <f>CT!D20</f>
        <v>643000</v>
      </c>
      <c r="E1994" s="419">
        <f>CT!E20</f>
        <v>1400000</v>
      </c>
      <c r="F1994" s="656" t="s">
        <v>4576</v>
      </c>
    </row>
    <row r="1995" spans="1:6" ht="66" customHeight="1" x14ac:dyDescent="0.25">
      <c r="A1995" s="410">
        <f t="shared" si="40"/>
        <v>13</v>
      </c>
      <c r="B1995" s="472" t="s">
        <v>4334</v>
      </c>
      <c r="C1995" s="419">
        <f>CT!C21</f>
        <v>532000</v>
      </c>
      <c r="D1995" s="419">
        <f>CT!D21</f>
        <v>532000</v>
      </c>
      <c r="E1995" s="419">
        <f>CT!E21</f>
        <v>950000</v>
      </c>
      <c r="F1995" s="656"/>
    </row>
    <row r="1996" spans="1:6" ht="56.25" customHeight="1" x14ac:dyDescent="0.25">
      <c r="A1996" s="410">
        <f t="shared" si="40"/>
        <v>14</v>
      </c>
      <c r="B1996" s="451" t="s">
        <v>4336</v>
      </c>
      <c r="C1996" s="419">
        <f>CT!C22</f>
        <v>643000</v>
      </c>
      <c r="D1996" s="419">
        <f>CT!D22</f>
        <v>643000</v>
      </c>
      <c r="E1996" s="419">
        <f>CT!E22</f>
        <v>1400000</v>
      </c>
      <c r="F1996" s="656" t="s">
        <v>4576</v>
      </c>
    </row>
    <row r="1997" spans="1:6" ht="37.5" customHeight="1" x14ac:dyDescent="0.25">
      <c r="A1997" s="410">
        <f t="shared" si="40"/>
        <v>15</v>
      </c>
      <c r="B1997" s="472" t="s">
        <v>4338</v>
      </c>
      <c r="C1997" s="419">
        <f>CT!C23</f>
        <v>643000</v>
      </c>
      <c r="D1997" s="419">
        <f>CT!D23</f>
        <v>643000</v>
      </c>
      <c r="E1997" s="419">
        <f>CT!E23</f>
        <v>1400000</v>
      </c>
      <c r="F1997" s="656" t="s">
        <v>4576</v>
      </c>
    </row>
    <row r="1998" spans="1:6" ht="37.5" customHeight="1" x14ac:dyDescent="0.25">
      <c r="A1998" s="410">
        <f t="shared" si="40"/>
        <v>16</v>
      </c>
      <c r="B1998" s="473" t="s">
        <v>4340</v>
      </c>
      <c r="C1998" s="419">
        <f>CT!C24</f>
        <v>643000</v>
      </c>
      <c r="D1998" s="419">
        <f>CT!D24</f>
        <v>643000</v>
      </c>
      <c r="E1998" s="419">
        <f>CT!E24</f>
        <v>1200000</v>
      </c>
      <c r="F1998" s="656" t="s">
        <v>4576</v>
      </c>
    </row>
    <row r="1999" spans="1:6" ht="24.75" customHeight="1" x14ac:dyDescent="0.25">
      <c r="A1999" s="410">
        <f t="shared" si="40"/>
        <v>17</v>
      </c>
      <c r="B1999" s="473" t="s">
        <v>4342</v>
      </c>
      <c r="C1999" s="419">
        <f>CT!C25</f>
        <v>532000</v>
      </c>
      <c r="D1999" s="419">
        <f>CT!D25</f>
        <v>532000</v>
      </c>
      <c r="E1999" s="419">
        <f>CT!E25</f>
        <v>800000</v>
      </c>
      <c r="F1999" s="656"/>
    </row>
    <row r="2000" spans="1:6" ht="24.75" customHeight="1" x14ac:dyDescent="0.25">
      <c r="A2000" s="410">
        <f t="shared" si="40"/>
        <v>18</v>
      </c>
      <c r="B2000" s="473" t="s">
        <v>4344</v>
      </c>
      <c r="C2000" s="419">
        <f>CT!C26</f>
        <v>532000</v>
      </c>
      <c r="D2000" s="419">
        <f>CT!D26</f>
        <v>532000</v>
      </c>
      <c r="E2000" s="419">
        <f>CT!E26</f>
        <v>800000</v>
      </c>
      <c r="F2000" s="656"/>
    </row>
    <row r="2001" spans="1:6" ht="24.75" customHeight="1" x14ac:dyDescent="0.25">
      <c r="A2001" s="410">
        <f t="shared" si="40"/>
        <v>19</v>
      </c>
      <c r="B2001" s="473" t="s">
        <v>4346</v>
      </c>
      <c r="C2001" s="419">
        <f>CT!C27</f>
        <v>643000</v>
      </c>
      <c r="D2001" s="419">
        <f>CT!D27</f>
        <v>643000</v>
      </c>
      <c r="E2001" s="419">
        <f>CT!E27</f>
        <v>1200000</v>
      </c>
      <c r="F2001" s="656" t="s">
        <v>4576</v>
      </c>
    </row>
    <row r="2002" spans="1:6" ht="34.5" customHeight="1" x14ac:dyDescent="0.25">
      <c r="A2002" s="410">
        <f t="shared" si="40"/>
        <v>20</v>
      </c>
      <c r="B2002" s="472" t="s">
        <v>4348</v>
      </c>
      <c r="C2002" s="419">
        <f>CT!C28</f>
        <v>532000</v>
      </c>
      <c r="D2002" s="419">
        <f>CT!D28</f>
        <v>532000</v>
      </c>
      <c r="E2002" s="419">
        <f>CT!E28</f>
        <v>950000</v>
      </c>
      <c r="F2002" s="656"/>
    </row>
    <row r="2003" spans="1:6" ht="36.75" customHeight="1" x14ac:dyDescent="0.25">
      <c r="A2003" s="410">
        <f t="shared" si="40"/>
        <v>21</v>
      </c>
      <c r="B2003" s="473" t="s">
        <v>4350</v>
      </c>
      <c r="C2003" s="419">
        <f>CT!C29</f>
        <v>643000</v>
      </c>
      <c r="D2003" s="419">
        <f>CT!D29</f>
        <v>643000</v>
      </c>
      <c r="E2003" s="419">
        <f>CT!E29</f>
        <v>1400000</v>
      </c>
      <c r="F2003" s="656" t="s">
        <v>4576</v>
      </c>
    </row>
    <row r="2004" spans="1:6" ht="41.25" customHeight="1" x14ac:dyDescent="0.25">
      <c r="A2004" s="410">
        <f t="shared" si="40"/>
        <v>22</v>
      </c>
      <c r="B2004" s="472" t="s">
        <v>4351</v>
      </c>
      <c r="C2004" s="419">
        <f>CT!C30</f>
        <v>532000</v>
      </c>
      <c r="D2004" s="419">
        <f>CT!D30</f>
        <v>532000</v>
      </c>
      <c r="E2004" s="419">
        <f>CT!E30</f>
        <v>950000</v>
      </c>
      <c r="F2004" s="656"/>
    </row>
    <row r="2005" spans="1:6" ht="38.25" customHeight="1" x14ac:dyDescent="0.25">
      <c r="A2005" s="410">
        <f t="shared" si="40"/>
        <v>23</v>
      </c>
      <c r="B2005" s="472" t="s">
        <v>4353</v>
      </c>
      <c r="C2005" s="419">
        <f>CT!C31</f>
        <v>643000</v>
      </c>
      <c r="D2005" s="419">
        <f>CT!D31</f>
        <v>643000</v>
      </c>
      <c r="E2005" s="419">
        <f>CT!E31</f>
        <v>1400000</v>
      </c>
      <c r="F2005" s="656" t="s">
        <v>4576</v>
      </c>
    </row>
    <row r="2006" spans="1:6" ht="38.25" customHeight="1" x14ac:dyDescent="0.25">
      <c r="A2006" s="410">
        <f t="shared" si="40"/>
        <v>24</v>
      </c>
      <c r="B2006" s="472" t="s">
        <v>4355</v>
      </c>
      <c r="C2006" s="419">
        <f>CT!C32</f>
        <v>532000</v>
      </c>
      <c r="D2006" s="419">
        <f>CT!D32</f>
        <v>532000</v>
      </c>
      <c r="E2006" s="419">
        <f>CT!E32</f>
        <v>800000</v>
      </c>
      <c r="F2006" s="656"/>
    </row>
    <row r="2007" spans="1:6" ht="38.25" customHeight="1" x14ac:dyDescent="0.25">
      <c r="A2007" s="410">
        <f t="shared" si="40"/>
        <v>25</v>
      </c>
      <c r="B2007" s="472" t="s">
        <v>4357</v>
      </c>
      <c r="C2007" s="419">
        <f>CT!C33</f>
        <v>532000</v>
      </c>
      <c r="D2007" s="419">
        <f>CT!D33</f>
        <v>532000</v>
      </c>
      <c r="E2007" s="419">
        <f>CT!E33</f>
        <v>800000</v>
      </c>
      <c r="F2007" s="656"/>
    </row>
    <row r="2008" spans="1:6" ht="35.25" customHeight="1" x14ac:dyDescent="0.25">
      <c r="A2008" s="410">
        <f t="shared" si="40"/>
        <v>26</v>
      </c>
      <c r="B2008" s="472" t="s">
        <v>4359</v>
      </c>
      <c r="C2008" s="419">
        <f>CT!C34</f>
        <v>643000</v>
      </c>
      <c r="D2008" s="419">
        <f>CT!D34</f>
        <v>643000</v>
      </c>
      <c r="E2008" s="419">
        <f>CT!E34</f>
        <v>1200000</v>
      </c>
      <c r="F2008" s="656" t="s">
        <v>4576</v>
      </c>
    </row>
    <row r="2009" spans="1:6" ht="35.25" customHeight="1" x14ac:dyDescent="0.25">
      <c r="A2009" s="410">
        <f t="shared" si="40"/>
        <v>27</v>
      </c>
      <c r="B2009" s="472" t="s">
        <v>4361</v>
      </c>
      <c r="C2009" s="419">
        <f>CT!C35</f>
        <v>643000</v>
      </c>
      <c r="D2009" s="419">
        <f>CT!D35</f>
        <v>643000</v>
      </c>
      <c r="E2009" s="419">
        <f>CT!E35</f>
        <v>1200000</v>
      </c>
      <c r="F2009" s="656" t="s">
        <v>4576</v>
      </c>
    </row>
    <row r="2010" spans="1:6" ht="25.5" customHeight="1" x14ac:dyDescent="0.25">
      <c r="A2010" s="410">
        <f t="shared" si="40"/>
        <v>28</v>
      </c>
      <c r="B2010" s="472" t="s">
        <v>4362</v>
      </c>
      <c r="C2010" s="419">
        <f>CT!C36</f>
        <v>0</v>
      </c>
      <c r="D2010" s="419">
        <f>CT!D36</f>
        <v>400000</v>
      </c>
      <c r="E2010" s="419">
        <f>CT!E36</f>
        <v>400000</v>
      </c>
      <c r="F2010" s="656"/>
    </row>
    <row r="2011" spans="1:6" ht="25.5" customHeight="1" x14ac:dyDescent="0.25">
      <c r="A2011" s="410">
        <f t="shared" si="40"/>
        <v>29</v>
      </c>
      <c r="B2011" s="473" t="s">
        <v>4363</v>
      </c>
      <c r="C2011" s="419">
        <f>CT!C37</f>
        <v>0</v>
      </c>
      <c r="D2011" s="419">
        <f>CT!D37</f>
        <v>50000</v>
      </c>
      <c r="E2011" s="419">
        <f>CT!E37</f>
        <v>50000</v>
      </c>
      <c r="F2011" s="656"/>
    </row>
    <row r="2012" spans="1:6" ht="28.5" customHeight="1" x14ac:dyDescent="0.25">
      <c r="A2012" s="1132" t="s">
        <v>4578</v>
      </c>
      <c r="B2012" s="1133"/>
      <c r="C2012" s="1133"/>
      <c r="D2012" s="1133"/>
      <c r="E2012" s="1133"/>
      <c r="F2012" s="1134"/>
    </row>
    <row r="2013" spans="1:6" ht="33" customHeight="1" x14ac:dyDescent="0.25">
      <c r="A2013" s="410">
        <f>IF(E2013&lt;&gt;"",COUNTA($E$2013:E2013),"")</f>
        <v>1</v>
      </c>
      <c r="B2013" s="494" t="s">
        <v>4579</v>
      </c>
      <c r="C2013" s="419">
        <f>'SA '!C10</f>
        <v>49300</v>
      </c>
      <c r="D2013" s="419">
        <f>'SA '!D10</f>
        <v>49300</v>
      </c>
      <c r="E2013" s="419">
        <f>'SA '!E10</f>
        <v>70000</v>
      </c>
      <c r="F2013" s="653"/>
    </row>
    <row r="2014" spans="1:6" ht="20.25" customHeight="1" x14ac:dyDescent="0.25">
      <c r="A2014" s="410">
        <f>A2013+1</f>
        <v>2</v>
      </c>
      <c r="B2014" s="451" t="s">
        <v>4252</v>
      </c>
      <c r="C2014" s="419">
        <f>'SA '!C11</f>
        <v>49300</v>
      </c>
      <c r="D2014" s="419">
        <f>'SA '!D11</f>
        <v>49300</v>
      </c>
      <c r="E2014" s="419">
        <f>'SA '!E11</f>
        <v>70000</v>
      </c>
      <c r="F2014" s="653"/>
    </row>
    <row r="2015" spans="1:6" ht="20.25" customHeight="1" x14ac:dyDescent="0.25">
      <c r="A2015" s="410">
        <f t="shared" ref="A2015:A2048" si="41">A2014+1</f>
        <v>3</v>
      </c>
      <c r="B2015" s="462" t="s">
        <v>4254</v>
      </c>
      <c r="C2015" s="419">
        <f>'SA '!C12</f>
        <v>49300</v>
      </c>
      <c r="D2015" s="419">
        <f>'SA '!D12</f>
        <v>49300</v>
      </c>
      <c r="E2015" s="419">
        <f>'SA '!E12</f>
        <v>70000</v>
      </c>
      <c r="F2015" s="653"/>
    </row>
    <row r="2016" spans="1:6" ht="20.25" customHeight="1" x14ac:dyDescent="0.25">
      <c r="A2016" s="410">
        <f t="shared" si="41"/>
        <v>4</v>
      </c>
      <c r="B2016" s="462" t="s">
        <v>4255</v>
      </c>
      <c r="C2016" s="419">
        <f>'SA '!C13</f>
        <v>49300</v>
      </c>
      <c r="D2016" s="419">
        <f>'SA '!D13</f>
        <v>49300</v>
      </c>
      <c r="E2016" s="419">
        <f>'SA '!E13</f>
        <v>70000</v>
      </c>
      <c r="F2016" s="653"/>
    </row>
    <row r="2017" spans="1:6" ht="20.25" customHeight="1" x14ac:dyDescent="0.25">
      <c r="A2017" s="410">
        <f t="shared" si="41"/>
        <v>5</v>
      </c>
      <c r="B2017" s="451" t="s">
        <v>4257</v>
      </c>
      <c r="C2017" s="419">
        <f>'SA '!C14</f>
        <v>49300</v>
      </c>
      <c r="D2017" s="419">
        <f>'SA '!D14</f>
        <v>49300</v>
      </c>
      <c r="E2017" s="419">
        <f>'SA '!E14</f>
        <v>70000</v>
      </c>
      <c r="F2017" s="653"/>
    </row>
    <row r="2018" spans="1:6" ht="20.25" customHeight="1" x14ac:dyDescent="0.25">
      <c r="A2018" s="410">
        <f t="shared" si="41"/>
        <v>6</v>
      </c>
      <c r="B2018" s="451" t="s">
        <v>4259</v>
      </c>
      <c r="C2018" s="419">
        <f>'SA '!C15</f>
        <v>49300</v>
      </c>
      <c r="D2018" s="419">
        <f>'SA '!D15</f>
        <v>49300</v>
      </c>
      <c r="E2018" s="419">
        <f>'SA '!E15</f>
        <v>70000</v>
      </c>
      <c r="F2018" s="653"/>
    </row>
    <row r="2019" spans="1:6" ht="20.25" customHeight="1" x14ac:dyDescent="0.25">
      <c r="A2019" s="410">
        <f t="shared" si="41"/>
        <v>7</v>
      </c>
      <c r="B2019" s="451" t="s">
        <v>4261</v>
      </c>
      <c r="C2019" s="419">
        <f>'SA '!C16</f>
        <v>49300</v>
      </c>
      <c r="D2019" s="419">
        <f>'SA '!D16</f>
        <v>49300</v>
      </c>
      <c r="E2019" s="419">
        <f>'SA '!E16</f>
        <v>70000</v>
      </c>
      <c r="F2019" s="653"/>
    </row>
    <row r="2020" spans="1:6" ht="20.25" customHeight="1" x14ac:dyDescent="0.25">
      <c r="A2020" s="410">
        <f t="shared" si="41"/>
        <v>8</v>
      </c>
      <c r="B2020" s="451" t="s">
        <v>4263</v>
      </c>
      <c r="C2020" s="419">
        <f>'SA '!C17</f>
        <v>49300</v>
      </c>
      <c r="D2020" s="419">
        <f>'SA '!D17</f>
        <v>49300</v>
      </c>
      <c r="E2020" s="419">
        <f>'SA '!E17</f>
        <v>70000</v>
      </c>
      <c r="F2020" s="653"/>
    </row>
    <row r="2021" spans="1:6" ht="20.25" customHeight="1" x14ac:dyDescent="0.25">
      <c r="A2021" s="410">
        <f t="shared" si="41"/>
        <v>9</v>
      </c>
      <c r="B2021" s="451" t="s">
        <v>4265</v>
      </c>
      <c r="C2021" s="419">
        <f>'SA '!C18</f>
        <v>49300</v>
      </c>
      <c r="D2021" s="419">
        <f>'SA '!D18</f>
        <v>49300</v>
      </c>
      <c r="E2021" s="419">
        <f>'SA '!E18</f>
        <v>70000</v>
      </c>
      <c r="F2021" s="653"/>
    </row>
    <row r="2022" spans="1:6" ht="20.25" customHeight="1" x14ac:dyDescent="0.25">
      <c r="A2022" s="410">
        <f t="shared" si="41"/>
        <v>10</v>
      </c>
      <c r="B2022" s="451" t="s">
        <v>4267</v>
      </c>
      <c r="C2022" s="419">
        <f>'SA '!C19</f>
        <v>49300</v>
      </c>
      <c r="D2022" s="419">
        <f>'SA '!D19</f>
        <v>49300</v>
      </c>
      <c r="E2022" s="419">
        <f>'SA '!E19</f>
        <v>70000</v>
      </c>
      <c r="F2022" s="653"/>
    </row>
    <row r="2023" spans="1:6" ht="20.25" customHeight="1" x14ac:dyDescent="0.25">
      <c r="A2023" s="410">
        <f t="shared" si="41"/>
        <v>11</v>
      </c>
      <c r="B2023" s="451" t="s">
        <v>4269</v>
      </c>
      <c r="C2023" s="419">
        <f>'SA '!C20</f>
        <v>49300</v>
      </c>
      <c r="D2023" s="419">
        <f>'SA '!D20</f>
        <v>49300</v>
      </c>
      <c r="E2023" s="419">
        <f>'SA '!E20</f>
        <v>70000</v>
      </c>
      <c r="F2023" s="653"/>
    </row>
    <row r="2024" spans="1:6" ht="20.25" customHeight="1" x14ac:dyDescent="0.25">
      <c r="A2024" s="410">
        <f t="shared" si="41"/>
        <v>12</v>
      </c>
      <c r="B2024" s="462" t="s">
        <v>4271</v>
      </c>
      <c r="C2024" s="419">
        <f>'SA '!C21</f>
        <v>186000</v>
      </c>
      <c r="D2024" s="419">
        <f>'SA '!D21</f>
        <v>186000</v>
      </c>
      <c r="E2024" s="419">
        <f>'SA '!E21</f>
        <v>220000</v>
      </c>
      <c r="F2024" s="653"/>
    </row>
    <row r="2025" spans="1:6" ht="20.25" customHeight="1" x14ac:dyDescent="0.25">
      <c r="A2025" s="410">
        <f t="shared" si="41"/>
        <v>13</v>
      </c>
      <c r="B2025" s="451" t="s">
        <v>4274</v>
      </c>
      <c r="C2025" s="419">
        <f>'SA '!C22</f>
        <v>49300</v>
      </c>
      <c r="D2025" s="419">
        <f>'SA '!D22</f>
        <v>90000</v>
      </c>
      <c r="E2025" s="419">
        <f>'SA '!E22</f>
        <v>120000</v>
      </c>
      <c r="F2025" s="653"/>
    </row>
    <row r="2026" spans="1:6" ht="20.25" customHeight="1" x14ac:dyDescent="0.25">
      <c r="A2026" s="410">
        <f t="shared" si="41"/>
        <v>14</v>
      </c>
      <c r="B2026" s="462" t="s">
        <v>4276</v>
      </c>
      <c r="C2026" s="419">
        <f>'SA '!C23</f>
        <v>49300</v>
      </c>
      <c r="D2026" s="419">
        <f>'SA '!D23</f>
        <v>90000</v>
      </c>
      <c r="E2026" s="419">
        <f>'SA '!E23</f>
        <v>120000</v>
      </c>
      <c r="F2026" s="653"/>
    </row>
    <row r="2027" spans="1:6" ht="20.25" customHeight="1" x14ac:dyDescent="0.25">
      <c r="A2027" s="410">
        <f t="shared" si="41"/>
        <v>15</v>
      </c>
      <c r="B2027" s="462" t="s">
        <v>4277</v>
      </c>
      <c r="C2027" s="419">
        <f>'SA '!C24</f>
        <v>49300</v>
      </c>
      <c r="D2027" s="419">
        <f>'SA '!D24</f>
        <v>90000</v>
      </c>
      <c r="E2027" s="419">
        <f>'SA '!E24</f>
        <v>120000</v>
      </c>
      <c r="F2027" s="653"/>
    </row>
    <row r="2028" spans="1:6" ht="20.25" customHeight="1" x14ac:dyDescent="0.25">
      <c r="A2028" s="410">
        <f t="shared" si="41"/>
        <v>16</v>
      </c>
      <c r="B2028" s="451" t="s">
        <v>4278</v>
      </c>
      <c r="C2028" s="419">
        <f>'SA '!C25</f>
        <v>49300</v>
      </c>
      <c r="D2028" s="419">
        <f>'SA '!D25</f>
        <v>90000</v>
      </c>
      <c r="E2028" s="419">
        <f>'SA '!E25</f>
        <v>120000</v>
      </c>
      <c r="F2028" s="653"/>
    </row>
    <row r="2029" spans="1:6" ht="20.25" customHeight="1" x14ac:dyDescent="0.25">
      <c r="A2029" s="410">
        <f t="shared" si="41"/>
        <v>17</v>
      </c>
      <c r="B2029" s="494" t="s">
        <v>4279</v>
      </c>
      <c r="C2029" s="419">
        <f>'SA '!C26</f>
        <v>49300</v>
      </c>
      <c r="D2029" s="419">
        <f>'SA '!D26</f>
        <v>90000</v>
      </c>
      <c r="E2029" s="419">
        <f>'SA '!E26</f>
        <v>120000</v>
      </c>
      <c r="F2029" s="653"/>
    </row>
    <row r="2030" spans="1:6" ht="20.25" customHeight="1" x14ac:dyDescent="0.25">
      <c r="A2030" s="410">
        <f t="shared" si="41"/>
        <v>18</v>
      </c>
      <c r="B2030" s="451" t="s">
        <v>4280</v>
      </c>
      <c r="C2030" s="419">
        <f>'SA '!C27</f>
        <v>49300</v>
      </c>
      <c r="D2030" s="419">
        <f>'SA '!D27</f>
        <v>90000</v>
      </c>
      <c r="E2030" s="419">
        <f>'SA '!E27</f>
        <v>120000</v>
      </c>
      <c r="F2030" s="653"/>
    </row>
    <row r="2031" spans="1:6" ht="20.25" customHeight="1" x14ac:dyDescent="0.25">
      <c r="A2031" s="410">
        <f t="shared" si="41"/>
        <v>19</v>
      </c>
      <c r="B2031" s="451" t="s">
        <v>4281</v>
      </c>
      <c r="C2031" s="419">
        <f>'SA '!C28</f>
        <v>49300</v>
      </c>
      <c r="D2031" s="419">
        <f>'SA '!D28</f>
        <v>90000</v>
      </c>
      <c r="E2031" s="419">
        <f>'SA '!E28</f>
        <v>120000</v>
      </c>
      <c r="F2031" s="653"/>
    </row>
    <row r="2032" spans="1:6" ht="20.25" customHeight="1" x14ac:dyDescent="0.25">
      <c r="A2032" s="410">
        <f t="shared" si="41"/>
        <v>20</v>
      </c>
      <c r="B2032" s="451" t="s">
        <v>4282</v>
      </c>
      <c r="C2032" s="419">
        <f>'SA '!C29</f>
        <v>43900</v>
      </c>
      <c r="D2032" s="419">
        <f>'SA '!D29</f>
        <v>90000</v>
      </c>
      <c r="E2032" s="419">
        <f>'SA '!E29</f>
        <v>120000</v>
      </c>
      <c r="F2032" s="653"/>
    </row>
    <row r="2033" spans="1:6" ht="20.25" customHeight="1" x14ac:dyDescent="0.25">
      <c r="A2033" s="410">
        <f t="shared" si="41"/>
        <v>21</v>
      </c>
      <c r="B2033" s="451" t="s">
        <v>4283</v>
      </c>
      <c r="C2033" s="419">
        <f>'SA '!C30</f>
        <v>49300</v>
      </c>
      <c r="D2033" s="419">
        <f>'SA '!D30</f>
        <v>90000</v>
      </c>
      <c r="E2033" s="419">
        <f>'SA '!E30</f>
        <v>120000</v>
      </c>
      <c r="F2033" s="653"/>
    </row>
    <row r="2034" spans="1:6" ht="20.25" customHeight="1" x14ac:dyDescent="0.25">
      <c r="A2034" s="410">
        <f t="shared" si="41"/>
        <v>22</v>
      </c>
      <c r="B2034" s="451" t="s">
        <v>4284</v>
      </c>
      <c r="C2034" s="419">
        <f>'SA '!C31</f>
        <v>49300</v>
      </c>
      <c r="D2034" s="419">
        <f>'SA '!D31</f>
        <v>90000</v>
      </c>
      <c r="E2034" s="419">
        <f>'SA '!E31</f>
        <v>120000</v>
      </c>
      <c r="F2034" s="653"/>
    </row>
    <row r="2035" spans="1:6" ht="20.25" customHeight="1" x14ac:dyDescent="0.25">
      <c r="A2035" s="410">
        <f t="shared" si="41"/>
        <v>23</v>
      </c>
      <c r="B2035" s="451" t="s">
        <v>4285</v>
      </c>
      <c r="C2035" s="419">
        <f>'SA '!C32</f>
        <v>49300</v>
      </c>
      <c r="D2035" s="419">
        <f>'SA '!D32</f>
        <v>90000</v>
      </c>
      <c r="E2035" s="419">
        <f>'SA '!E32</f>
        <v>120000</v>
      </c>
      <c r="F2035" s="653"/>
    </row>
    <row r="2036" spans="1:6" ht="20.25" customHeight="1" x14ac:dyDescent="0.25">
      <c r="A2036" s="410">
        <f t="shared" si="41"/>
        <v>24</v>
      </c>
      <c r="B2036" s="462" t="s">
        <v>4286</v>
      </c>
      <c r="C2036" s="419">
        <f>'SA '!C33</f>
        <v>233000</v>
      </c>
      <c r="D2036" s="419">
        <f>'SA '!D33</f>
        <v>233000</v>
      </c>
      <c r="E2036" s="419">
        <f>'SA '!E33</f>
        <v>300000</v>
      </c>
      <c r="F2036" s="653"/>
    </row>
    <row r="2037" spans="1:6" ht="20.25" customHeight="1" x14ac:dyDescent="0.25">
      <c r="A2037" s="410">
        <f t="shared" si="41"/>
        <v>25</v>
      </c>
      <c r="B2037" s="494" t="s">
        <v>4290</v>
      </c>
      <c r="C2037" s="419">
        <f>'SA '!C34</f>
        <v>233000</v>
      </c>
      <c r="D2037" s="419">
        <f>'SA '!D34</f>
        <v>233000</v>
      </c>
      <c r="E2037" s="419">
        <f>'SA '!E34</f>
        <v>300000</v>
      </c>
      <c r="F2037" s="653"/>
    </row>
    <row r="2038" spans="1:6" ht="20.25" customHeight="1" x14ac:dyDescent="0.25">
      <c r="A2038" s="410">
        <f t="shared" si="41"/>
        <v>26</v>
      </c>
      <c r="B2038" s="494" t="s">
        <v>4292</v>
      </c>
      <c r="C2038" s="419">
        <f>'SA '!C35</f>
        <v>0</v>
      </c>
      <c r="D2038" s="419">
        <f>'SA '!D35</f>
        <v>230000</v>
      </c>
      <c r="E2038" s="419">
        <f>'SA '!E35</f>
        <v>300000</v>
      </c>
      <c r="F2038" s="653"/>
    </row>
    <row r="2039" spans="1:6" ht="20.25" customHeight="1" x14ac:dyDescent="0.25">
      <c r="A2039" s="410">
        <f t="shared" si="41"/>
        <v>27</v>
      </c>
      <c r="B2039" s="494" t="s">
        <v>4293</v>
      </c>
      <c r="C2039" s="419">
        <f>'SA '!C36</f>
        <v>0</v>
      </c>
      <c r="D2039" s="419">
        <f>'SA '!D36</f>
        <v>250000</v>
      </c>
      <c r="E2039" s="419">
        <f>'SA '!E36</f>
        <v>350000</v>
      </c>
      <c r="F2039" s="653"/>
    </row>
    <row r="2040" spans="1:6" ht="43.5" customHeight="1" x14ac:dyDescent="0.25">
      <c r="A2040" s="410">
        <f t="shared" si="41"/>
        <v>28</v>
      </c>
      <c r="B2040" s="495" t="s">
        <v>4294</v>
      </c>
      <c r="C2040" s="419">
        <f>'SA '!C37</f>
        <v>233000</v>
      </c>
      <c r="D2040" s="419">
        <f>'SA '!D37</f>
        <v>233000</v>
      </c>
      <c r="E2040" s="419">
        <f>'SA '!E37</f>
        <v>300000</v>
      </c>
      <c r="F2040" s="653"/>
    </row>
    <row r="2041" spans="1:6" ht="20.25" customHeight="1" x14ac:dyDescent="0.25">
      <c r="A2041" s="410">
        <f t="shared" si="41"/>
        <v>29</v>
      </c>
      <c r="B2041" s="494" t="s">
        <v>4296</v>
      </c>
      <c r="C2041" s="419">
        <f>'SA '!C38</f>
        <v>233000</v>
      </c>
      <c r="D2041" s="419">
        <f>'SA '!D38</f>
        <v>233000</v>
      </c>
      <c r="E2041" s="419">
        <f>'SA '!E38</f>
        <v>300000</v>
      </c>
      <c r="F2041" s="653"/>
    </row>
    <row r="2042" spans="1:6" ht="20.25" customHeight="1" x14ac:dyDescent="0.25">
      <c r="A2042" s="410">
        <f t="shared" si="41"/>
        <v>30</v>
      </c>
      <c r="B2042" s="462" t="s">
        <v>4298</v>
      </c>
      <c r="C2042" s="419">
        <f>'SA '!C39</f>
        <v>233000</v>
      </c>
      <c r="D2042" s="419">
        <f>'SA '!D39</f>
        <v>233000</v>
      </c>
      <c r="E2042" s="419">
        <f>'SA '!E39</f>
        <v>300000</v>
      </c>
      <c r="F2042" s="653"/>
    </row>
    <row r="2043" spans="1:6" ht="20.25" customHeight="1" x14ac:dyDescent="0.25">
      <c r="A2043" s="410">
        <f t="shared" si="41"/>
        <v>31</v>
      </c>
      <c r="B2043" s="462" t="s">
        <v>4300</v>
      </c>
      <c r="C2043" s="419">
        <f>'SA '!C40</f>
        <v>0</v>
      </c>
      <c r="D2043" s="419">
        <f>'SA '!D40</f>
        <v>120000</v>
      </c>
      <c r="E2043" s="419">
        <f>'SA '!E40</f>
        <v>250000</v>
      </c>
      <c r="F2043" s="653"/>
    </row>
    <row r="2044" spans="1:6" ht="20.25" customHeight="1" x14ac:dyDescent="0.25">
      <c r="A2044" s="410">
        <f t="shared" si="41"/>
        <v>32</v>
      </c>
      <c r="B2044" s="395" t="s">
        <v>5293</v>
      </c>
      <c r="C2044" s="419">
        <f>'SA '!C41</f>
        <v>233000</v>
      </c>
      <c r="D2044" s="419">
        <f>'SA '!D41</f>
        <v>233000</v>
      </c>
      <c r="E2044" s="419">
        <f>'SA '!E41</f>
        <v>233000</v>
      </c>
      <c r="F2044" s="653"/>
    </row>
    <row r="2045" spans="1:6" ht="20.25" customHeight="1" x14ac:dyDescent="0.25">
      <c r="A2045" s="410">
        <f t="shared" si="41"/>
        <v>33</v>
      </c>
      <c r="B2045" s="395" t="s">
        <v>5294</v>
      </c>
      <c r="C2045" s="419">
        <f>'SA '!C42</f>
        <v>233000</v>
      </c>
      <c r="D2045" s="419">
        <f>'SA '!D42</f>
        <v>233000</v>
      </c>
      <c r="E2045" s="419">
        <f>'SA '!E42</f>
        <v>233000</v>
      </c>
      <c r="F2045" s="653"/>
    </row>
    <row r="2046" spans="1:6" ht="20.25" customHeight="1" x14ac:dyDescent="0.25">
      <c r="A2046" s="410">
        <f t="shared" si="41"/>
        <v>34</v>
      </c>
      <c r="B2046" s="395" t="s">
        <v>5295</v>
      </c>
      <c r="C2046" s="419">
        <f>'SA '!C43</f>
        <v>233000</v>
      </c>
      <c r="D2046" s="419">
        <f>'SA '!D43</f>
        <v>233000</v>
      </c>
      <c r="E2046" s="419">
        <f>'SA '!E43</f>
        <v>233000</v>
      </c>
      <c r="F2046" s="653"/>
    </row>
    <row r="2047" spans="1:6" ht="20.25" customHeight="1" x14ac:dyDescent="0.25">
      <c r="A2047" s="410">
        <f t="shared" si="41"/>
        <v>35</v>
      </c>
      <c r="B2047" s="395" t="s">
        <v>5299</v>
      </c>
      <c r="C2047" s="419">
        <f>'SA '!C44</f>
        <v>49300</v>
      </c>
      <c r="D2047" s="419">
        <f>'SA '!D44</f>
        <v>49300</v>
      </c>
      <c r="E2047" s="419">
        <f>'SA '!E44</f>
        <v>49300</v>
      </c>
      <c r="F2047" s="653"/>
    </row>
    <row r="2048" spans="1:6" ht="20.25" customHeight="1" x14ac:dyDescent="0.25">
      <c r="A2048" s="410">
        <f t="shared" si="41"/>
        <v>36</v>
      </c>
      <c r="B2048" s="395" t="s">
        <v>5338</v>
      </c>
      <c r="C2048" s="419">
        <f>'SA '!C45</f>
        <v>49300</v>
      </c>
      <c r="D2048" s="419">
        <f>'SA '!D45</f>
        <v>49300</v>
      </c>
      <c r="E2048" s="419">
        <f>'SA '!E45</f>
        <v>49300</v>
      </c>
      <c r="F2048" s="653"/>
    </row>
    <row r="2049" spans="1:6" ht="22.5" customHeight="1" x14ac:dyDescent="0.25">
      <c r="A2049" s="1144" t="s">
        <v>4580</v>
      </c>
      <c r="B2049" s="1145"/>
      <c r="C2049" s="1145"/>
      <c r="D2049" s="1145"/>
      <c r="E2049" s="1145"/>
      <c r="F2049" s="1146"/>
    </row>
    <row r="2050" spans="1:6" ht="21" customHeight="1" x14ac:dyDescent="0.25">
      <c r="A2050" s="1167" t="s">
        <v>417</v>
      </c>
      <c r="B2050" s="1168"/>
      <c r="C2050" s="1168"/>
      <c r="D2050" s="1168"/>
      <c r="E2050" s="1169"/>
      <c r="F2050" s="653"/>
    </row>
    <row r="2051" spans="1:6" ht="21" customHeight="1" x14ac:dyDescent="0.25">
      <c r="A2051" s="496">
        <f>IF(E2051&lt;&gt;"",COUNTA($E$2051:E2051),"")</f>
        <v>1</v>
      </c>
      <c r="B2051" s="497" t="s">
        <v>416</v>
      </c>
      <c r="C2051" s="419">
        <f>'XN '!D9</f>
        <v>47500</v>
      </c>
      <c r="D2051" s="419">
        <f>'XN '!E9</f>
        <v>47500</v>
      </c>
      <c r="E2051" s="419">
        <f>'XN '!F9</f>
        <v>75000</v>
      </c>
      <c r="F2051" s="653"/>
    </row>
    <row r="2052" spans="1:6" ht="21" customHeight="1" x14ac:dyDescent="0.25">
      <c r="A2052" s="496">
        <f>A2051+1</f>
        <v>2</v>
      </c>
      <c r="B2052" s="497" t="s">
        <v>411</v>
      </c>
      <c r="C2052" s="419">
        <f>'XN '!D10</f>
        <v>40200</v>
      </c>
      <c r="D2052" s="419">
        <f>'XN '!E10</f>
        <v>40200</v>
      </c>
      <c r="E2052" s="419">
        <f>'XN '!F10</f>
        <v>55000</v>
      </c>
      <c r="F2052" s="653"/>
    </row>
    <row r="2053" spans="1:6" ht="36.75" customHeight="1" x14ac:dyDescent="0.25">
      <c r="A2053" s="496">
        <f t="shared" ref="A2053:A2066" si="42">A2052+1</f>
        <v>3</v>
      </c>
      <c r="B2053" s="498" t="s">
        <v>406</v>
      </c>
      <c r="C2053" s="419">
        <f>'XN '!D11</f>
        <v>23700</v>
      </c>
      <c r="D2053" s="419">
        <f>'XN '!E11</f>
        <v>23700</v>
      </c>
      <c r="E2053" s="419">
        <f>'XN '!F11</f>
        <v>35000</v>
      </c>
      <c r="F2053" s="653"/>
    </row>
    <row r="2054" spans="1:6" ht="33.75" customHeight="1" x14ac:dyDescent="0.25">
      <c r="A2054" s="496">
        <f t="shared" si="42"/>
        <v>4</v>
      </c>
      <c r="B2054" s="498" t="s">
        <v>402</v>
      </c>
      <c r="C2054" s="419">
        <f>'XN '!D12</f>
        <v>21200</v>
      </c>
      <c r="D2054" s="419">
        <f>'XN '!E12</f>
        <v>21200</v>
      </c>
      <c r="E2054" s="419">
        <f>'XN '!F12</f>
        <v>35000</v>
      </c>
      <c r="F2054" s="653"/>
    </row>
    <row r="2055" spans="1:6" ht="36.75" customHeight="1" x14ac:dyDescent="0.25">
      <c r="A2055" s="496">
        <f t="shared" si="42"/>
        <v>5</v>
      </c>
      <c r="B2055" s="497" t="s">
        <v>398</v>
      </c>
      <c r="C2055" s="419">
        <f>'XN '!D13</f>
        <v>32000</v>
      </c>
      <c r="D2055" s="419">
        <f>'XN '!E13</f>
        <v>32000</v>
      </c>
      <c r="E2055" s="419">
        <f>'XN '!F13</f>
        <v>45000</v>
      </c>
      <c r="F2055" s="653"/>
    </row>
    <row r="2056" spans="1:6" ht="21" customHeight="1" x14ac:dyDescent="0.25">
      <c r="A2056" s="496">
        <f t="shared" si="42"/>
        <v>6</v>
      </c>
      <c r="B2056" s="497" t="s">
        <v>393</v>
      </c>
      <c r="C2056" s="419">
        <f>'XN '!D14</f>
        <v>13000</v>
      </c>
      <c r="D2056" s="419">
        <f>'XN '!E14</f>
        <v>13000</v>
      </c>
      <c r="E2056" s="419">
        <f>'XN '!F14</f>
        <v>20000</v>
      </c>
      <c r="F2056" s="653"/>
    </row>
    <row r="2057" spans="1:6" ht="21" customHeight="1" x14ac:dyDescent="0.25">
      <c r="A2057" s="496">
        <f t="shared" si="42"/>
        <v>7</v>
      </c>
      <c r="B2057" s="497" t="s">
        <v>389</v>
      </c>
      <c r="C2057" s="419">
        <f>'XN '!D15</f>
        <v>13000</v>
      </c>
      <c r="D2057" s="419">
        <f>'XN '!E15</f>
        <v>13000</v>
      </c>
      <c r="E2057" s="419">
        <f>'XN '!F15</f>
        <v>20000</v>
      </c>
      <c r="F2057" s="653"/>
    </row>
    <row r="2058" spans="1:6" ht="36.75" customHeight="1" x14ac:dyDescent="0.25">
      <c r="A2058" s="496">
        <f t="shared" si="42"/>
        <v>8</v>
      </c>
      <c r="B2058" s="498" t="s">
        <v>385</v>
      </c>
      <c r="C2058" s="419">
        <f>'XN '!D16</f>
        <v>65300</v>
      </c>
      <c r="D2058" s="419">
        <f>'XN '!E16</f>
        <v>65300</v>
      </c>
      <c r="E2058" s="419">
        <f>'XN '!F16</f>
        <v>75000</v>
      </c>
      <c r="F2058" s="653"/>
    </row>
    <row r="2059" spans="1:6" ht="50.25" customHeight="1" x14ac:dyDescent="0.25">
      <c r="A2059" s="496">
        <f t="shared" si="42"/>
        <v>9</v>
      </c>
      <c r="B2059" s="498" t="s">
        <v>380</v>
      </c>
      <c r="C2059" s="419">
        <f>'XN '!D17</f>
        <v>41500</v>
      </c>
      <c r="D2059" s="419">
        <f>'XN '!E17</f>
        <v>41500</v>
      </c>
      <c r="E2059" s="419">
        <f>'XN '!F17</f>
        <v>55000</v>
      </c>
      <c r="F2059" s="653"/>
    </row>
    <row r="2060" spans="1:6" ht="50.25" customHeight="1" x14ac:dyDescent="0.25">
      <c r="A2060" s="496">
        <f t="shared" si="42"/>
        <v>10</v>
      </c>
      <c r="B2060" s="498" t="s">
        <v>5761</v>
      </c>
      <c r="C2060" s="419">
        <f>'XN '!D18</f>
        <v>110000</v>
      </c>
      <c r="D2060" s="419">
        <f>'XN '!E18</f>
        <v>110000</v>
      </c>
      <c r="E2060" s="419">
        <f>'XN '!F18</f>
        <v>120000</v>
      </c>
      <c r="F2060" s="653"/>
    </row>
    <row r="2061" spans="1:6" ht="21" customHeight="1" x14ac:dyDescent="0.25">
      <c r="A2061" s="496">
        <f t="shared" si="42"/>
        <v>11</v>
      </c>
      <c r="B2061" s="497" t="s">
        <v>371</v>
      </c>
      <c r="C2061" s="419">
        <f>'XN '!D19</f>
        <v>0</v>
      </c>
      <c r="D2061" s="419">
        <f>'XN '!E19</f>
        <v>30000</v>
      </c>
      <c r="E2061" s="419">
        <f>'XN '!F19</f>
        <v>45000</v>
      </c>
      <c r="F2061" s="653"/>
    </row>
    <row r="2062" spans="1:6" ht="21" customHeight="1" x14ac:dyDescent="0.25">
      <c r="A2062" s="496">
        <f t="shared" si="42"/>
        <v>12</v>
      </c>
      <c r="B2062" s="497" t="s">
        <v>369</v>
      </c>
      <c r="C2062" s="419">
        <f>'XN '!D20</f>
        <v>37900</v>
      </c>
      <c r="D2062" s="419">
        <f>'XN '!E20</f>
        <v>37900</v>
      </c>
      <c r="E2062" s="419">
        <f>'XN '!F20</f>
        <v>40000</v>
      </c>
      <c r="F2062" s="653"/>
    </row>
    <row r="2063" spans="1:6" ht="21" customHeight="1" x14ac:dyDescent="0.25">
      <c r="A2063" s="496">
        <f t="shared" si="42"/>
        <v>13</v>
      </c>
      <c r="B2063" s="497" t="s">
        <v>364</v>
      </c>
      <c r="C2063" s="419">
        <f>'XN '!D21</f>
        <v>23700</v>
      </c>
      <c r="D2063" s="419">
        <f>'XN '!E21</f>
        <v>23700</v>
      </c>
      <c r="E2063" s="419">
        <f>'XN '!F21</f>
        <v>30000</v>
      </c>
      <c r="F2063" s="653"/>
    </row>
    <row r="2064" spans="1:6" ht="37.5" customHeight="1" x14ac:dyDescent="0.25">
      <c r="A2064" s="496">
        <f t="shared" si="42"/>
        <v>14</v>
      </c>
      <c r="B2064" s="498" t="s">
        <v>359</v>
      </c>
      <c r="C2064" s="419">
        <f>'XN '!D22</f>
        <v>76900</v>
      </c>
      <c r="D2064" s="419">
        <f>'XN '!E22</f>
        <v>76900</v>
      </c>
      <c r="E2064" s="419">
        <f>'XN '!F22</f>
        <v>96000</v>
      </c>
      <c r="F2064" s="653"/>
    </row>
    <row r="2065" spans="1:6" ht="21" customHeight="1" x14ac:dyDescent="0.25">
      <c r="A2065" s="496">
        <f t="shared" si="42"/>
        <v>15</v>
      </c>
      <c r="B2065" s="497" t="s">
        <v>355</v>
      </c>
      <c r="C2065" s="419">
        <f>'XN '!D23</f>
        <v>83100</v>
      </c>
      <c r="D2065" s="419">
        <f>'XN '!E23</f>
        <v>83100</v>
      </c>
      <c r="E2065" s="419">
        <f>'XN '!F23</f>
        <v>110000</v>
      </c>
      <c r="F2065" s="653"/>
    </row>
    <row r="2066" spans="1:6" ht="21" customHeight="1" x14ac:dyDescent="0.25">
      <c r="A2066" s="496">
        <f t="shared" si="42"/>
        <v>16</v>
      </c>
      <c r="B2066" s="497" t="s">
        <v>352</v>
      </c>
      <c r="C2066" s="419">
        <f>'XN '!D24</f>
        <v>83100</v>
      </c>
      <c r="D2066" s="419">
        <f>'XN '!E24</f>
        <v>83100</v>
      </c>
      <c r="E2066" s="419">
        <f>'XN '!F24</f>
        <v>110000</v>
      </c>
      <c r="F2066" s="653"/>
    </row>
    <row r="2067" spans="1:6" ht="21" customHeight="1" x14ac:dyDescent="0.25">
      <c r="A2067" s="1164" t="s">
        <v>347</v>
      </c>
      <c r="B2067" s="1165"/>
      <c r="C2067" s="1165"/>
      <c r="D2067" s="1165"/>
      <c r="E2067" s="1166"/>
      <c r="F2067" s="656"/>
    </row>
    <row r="2068" spans="1:6" ht="21" customHeight="1" x14ac:dyDescent="0.25">
      <c r="A2068" s="496">
        <f>A2066+1</f>
        <v>17</v>
      </c>
      <c r="B2068" s="497" t="s">
        <v>346</v>
      </c>
      <c r="C2068" s="419">
        <f>'XN '!D26</f>
        <v>27800</v>
      </c>
      <c r="D2068" s="419">
        <f>'XN '!E26</f>
        <v>27800</v>
      </c>
      <c r="E2068" s="419">
        <f>'XN '!F26</f>
        <v>50000</v>
      </c>
      <c r="F2068" s="653"/>
    </row>
    <row r="2069" spans="1:6" ht="21" customHeight="1" x14ac:dyDescent="0.25">
      <c r="A2069" s="496">
        <f>A2068+1</f>
        <v>18</v>
      </c>
      <c r="B2069" s="497" t="s">
        <v>341</v>
      </c>
      <c r="C2069" s="419">
        <f>'XN '!D27</f>
        <v>43700</v>
      </c>
      <c r="D2069" s="419">
        <f>'XN '!E27</f>
        <v>43700</v>
      </c>
      <c r="E2069" s="419">
        <f>'XN '!F27</f>
        <v>50000</v>
      </c>
      <c r="F2069" s="653"/>
    </row>
    <row r="2070" spans="1:6" ht="21" customHeight="1" x14ac:dyDescent="0.25">
      <c r="A2070" s="496">
        <f t="shared" ref="A2070:A2073" si="43">A2069+1</f>
        <v>19</v>
      </c>
      <c r="B2070" s="497" t="s">
        <v>336</v>
      </c>
      <c r="C2070" s="419">
        <f>'XN '!D28</f>
        <v>43700</v>
      </c>
      <c r="D2070" s="419">
        <f>'XN '!E28</f>
        <v>43700</v>
      </c>
      <c r="E2070" s="419">
        <f>'XN '!F28</f>
        <v>50000</v>
      </c>
      <c r="F2070" s="653"/>
    </row>
    <row r="2071" spans="1:6" ht="21" customHeight="1" x14ac:dyDescent="0.25">
      <c r="A2071" s="496">
        <f t="shared" si="43"/>
        <v>20</v>
      </c>
      <c r="B2071" s="497" t="s">
        <v>5237</v>
      </c>
      <c r="C2071" s="419">
        <f>'XN '!D29</f>
        <v>14000</v>
      </c>
      <c r="D2071" s="419">
        <f>'XN '!E29</f>
        <v>14000</v>
      </c>
      <c r="E2071" s="419">
        <f>'XN '!F29</f>
        <v>32000</v>
      </c>
      <c r="F2071" s="653"/>
    </row>
    <row r="2072" spans="1:6" ht="21" customHeight="1" x14ac:dyDescent="0.25">
      <c r="A2072" s="496">
        <f t="shared" si="43"/>
        <v>21</v>
      </c>
      <c r="B2072" s="497" t="s">
        <v>326</v>
      </c>
      <c r="C2072" s="419">
        <f>'XN '!D30</f>
        <v>38200</v>
      </c>
      <c r="D2072" s="419">
        <f>'XN '!E30</f>
        <v>38200</v>
      </c>
      <c r="E2072" s="419">
        <f>'XN '!F30</f>
        <v>45000</v>
      </c>
      <c r="F2072" s="653"/>
    </row>
    <row r="2073" spans="1:6" ht="21" customHeight="1" x14ac:dyDescent="0.25">
      <c r="A2073" s="496">
        <f t="shared" si="43"/>
        <v>22</v>
      </c>
      <c r="B2073" s="497" t="s">
        <v>321</v>
      </c>
      <c r="C2073" s="419">
        <f>'XN '!D31</f>
        <v>16400</v>
      </c>
      <c r="D2073" s="419">
        <f>'XN '!E31</f>
        <v>16400</v>
      </c>
      <c r="E2073" s="419">
        <f>'XN '!F31</f>
        <v>32000</v>
      </c>
      <c r="F2073" s="653"/>
    </row>
    <row r="2074" spans="1:6" ht="21" customHeight="1" x14ac:dyDescent="0.25">
      <c r="A2074" s="1164" t="s">
        <v>316</v>
      </c>
      <c r="B2074" s="1165"/>
      <c r="C2074" s="1165"/>
      <c r="D2074" s="1165"/>
      <c r="E2074" s="1166"/>
      <c r="F2074" s="653"/>
    </row>
    <row r="2075" spans="1:6" ht="21" customHeight="1" x14ac:dyDescent="0.25">
      <c r="A2075" s="496">
        <f>A2073+1</f>
        <v>23</v>
      </c>
      <c r="B2075" s="497" t="s">
        <v>315</v>
      </c>
      <c r="C2075" s="419">
        <f>'XN '!D33</f>
        <v>21800</v>
      </c>
      <c r="D2075" s="419">
        <f>'XN '!E33</f>
        <v>21800</v>
      </c>
      <c r="E2075" s="419">
        <f>'XN '!F33</f>
        <v>25000</v>
      </c>
      <c r="F2075" s="653"/>
    </row>
    <row r="2076" spans="1:6" ht="21" customHeight="1" x14ac:dyDescent="0.25">
      <c r="A2076" s="496">
        <f>A2075+1</f>
        <v>24</v>
      </c>
      <c r="B2076" s="497" t="s">
        <v>312</v>
      </c>
      <c r="C2076" s="419">
        <f>'XN '!D34</f>
        <v>102000</v>
      </c>
      <c r="D2076" s="419">
        <f>'XN '!E34</f>
        <v>102000</v>
      </c>
      <c r="E2076" s="419">
        <f>'XN '!F34</f>
        <v>125000</v>
      </c>
      <c r="F2076" s="653"/>
    </row>
    <row r="2077" spans="1:6" ht="21" customHeight="1" x14ac:dyDescent="0.25">
      <c r="A2077" s="496">
        <f t="shared" ref="A2077:A2103" si="44">A2076+1</f>
        <v>25</v>
      </c>
      <c r="B2077" s="497" t="s">
        <v>307</v>
      </c>
      <c r="C2077" s="419">
        <f>'XN '!D35</f>
        <v>27300</v>
      </c>
      <c r="D2077" s="419">
        <f>'XN '!E35</f>
        <v>27300</v>
      </c>
      <c r="E2077" s="419">
        <f>'XN '!F35</f>
        <v>35000</v>
      </c>
      <c r="F2077" s="656"/>
    </row>
    <row r="2078" spans="1:6" ht="21" customHeight="1" x14ac:dyDescent="0.25">
      <c r="A2078" s="496">
        <f t="shared" si="44"/>
        <v>26</v>
      </c>
      <c r="B2078" s="497" t="s">
        <v>304</v>
      </c>
      <c r="C2078" s="419">
        <f>'XN '!D36</f>
        <v>27300</v>
      </c>
      <c r="D2078" s="419">
        <f>'XN '!E36</f>
        <v>27300</v>
      </c>
      <c r="E2078" s="419">
        <f>'XN '!F36</f>
        <v>35000</v>
      </c>
      <c r="F2078" s="653"/>
    </row>
    <row r="2079" spans="1:6" ht="21" customHeight="1" x14ac:dyDescent="0.25">
      <c r="A2079" s="496">
        <f t="shared" si="44"/>
        <v>27</v>
      </c>
      <c r="B2079" s="497" t="s">
        <v>301</v>
      </c>
      <c r="C2079" s="419">
        <f>'XN '!D37</f>
        <v>27300</v>
      </c>
      <c r="D2079" s="419">
        <f>'XN '!E37</f>
        <v>27300</v>
      </c>
      <c r="E2079" s="419">
        <f>'XN '!F37</f>
        <v>35000</v>
      </c>
      <c r="F2079" s="653"/>
    </row>
    <row r="2080" spans="1:6" ht="21" customHeight="1" x14ac:dyDescent="0.25">
      <c r="A2080" s="496">
        <f t="shared" si="44"/>
        <v>28</v>
      </c>
      <c r="B2080" s="497" t="s">
        <v>296</v>
      </c>
      <c r="C2080" s="419">
        <f>'XN '!D38</f>
        <v>0</v>
      </c>
      <c r="D2080" s="419">
        <f>'XN '!E38</f>
        <v>27300</v>
      </c>
      <c r="E2080" s="419">
        <f>'XN '!F38</f>
        <v>35000</v>
      </c>
      <c r="F2080" s="653"/>
    </row>
    <row r="2081" spans="1:6" ht="21" customHeight="1" x14ac:dyDescent="0.25">
      <c r="A2081" s="496">
        <f t="shared" si="44"/>
        <v>29</v>
      </c>
      <c r="B2081" s="497" t="s">
        <v>295</v>
      </c>
      <c r="C2081" s="419">
        <f>'XN '!D39</f>
        <v>21800</v>
      </c>
      <c r="D2081" s="419">
        <f>'XN '!E39</f>
        <v>21800</v>
      </c>
      <c r="E2081" s="419">
        <f>'XN '!F39</f>
        <v>30000</v>
      </c>
      <c r="F2081" s="653"/>
    </row>
    <row r="2082" spans="1:6" ht="21" customHeight="1" x14ac:dyDescent="0.25">
      <c r="A2082" s="496">
        <f t="shared" si="44"/>
        <v>30</v>
      </c>
      <c r="B2082" s="497" t="s">
        <v>292</v>
      </c>
      <c r="C2082" s="419">
        <f>'XN '!D40</f>
        <v>21800</v>
      </c>
      <c r="D2082" s="419">
        <f>'XN '!E40</f>
        <v>21800</v>
      </c>
      <c r="E2082" s="419">
        <f>'XN '!F40</f>
        <v>30000</v>
      </c>
      <c r="F2082" s="653"/>
    </row>
    <row r="2083" spans="1:6" ht="21" customHeight="1" x14ac:dyDescent="0.25">
      <c r="A2083" s="496">
        <f t="shared" si="44"/>
        <v>31</v>
      </c>
      <c r="B2083" s="497" t="s">
        <v>289</v>
      </c>
      <c r="C2083" s="419">
        <f>'XN '!D41</f>
        <v>19500</v>
      </c>
      <c r="D2083" s="419">
        <f>'XN '!E41</f>
        <v>19500</v>
      </c>
      <c r="E2083" s="419">
        <f>'XN '!F41</f>
        <v>30000</v>
      </c>
      <c r="F2083" s="653"/>
    </row>
    <row r="2084" spans="1:6" ht="21" customHeight="1" x14ac:dyDescent="0.25">
      <c r="A2084" s="496">
        <f t="shared" si="44"/>
        <v>32</v>
      </c>
      <c r="B2084" s="497" t="s">
        <v>284</v>
      </c>
      <c r="C2084" s="419">
        <f>'XN '!D42</f>
        <v>21800</v>
      </c>
      <c r="D2084" s="419">
        <f>'XN '!E42</f>
        <v>21800</v>
      </c>
      <c r="E2084" s="419">
        <f>'XN '!F42</f>
        <v>30000</v>
      </c>
      <c r="F2084" s="653"/>
    </row>
    <row r="2085" spans="1:6" ht="21" customHeight="1" x14ac:dyDescent="0.25">
      <c r="A2085" s="496">
        <f t="shared" si="44"/>
        <v>33</v>
      </c>
      <c r="B2085" s="497" t="s">
        <v>282</v>
      </c>
      <c r="C2085" s="419">
        <f>'XN '!D43</f>
        <v>0</v>
      </c>
      <c r="D2085" s="419">
        <f>'XN '!E43</f>
        <v>0</v>
      </c>
      <c r="E2085" s="419">
        <f>'XN '!F43</f>
        <v>0</v>
      </c>
      <c r="F2085" s="653"/>
    </row>
    <row r="2086" spans="1:6" ht="21" customHeight="1" x14ac:dyDescent="0.25">
      <c r="A2086" s="496">
        <f t="shared" si="44"/>
        <v>34</v>
      </c>
      <c r="B2086" s="497" t="s">
        <v>280</v>
      </c>
      <c r="C2086" s="419">
        <f>'XN '!D44</f>
        <v>21800</v>
      </c>
      <c r="D2086" s="419">
        <f>'XN '!E44</f>
        <v>21800</v>
      </c>
      <c r="E2086" s="419">
        <f>'XN '!F44</f>
        <v>30000</v>
      </c>
      <c r="F2086" s="653"/>
    </row>
    <row r="2087" spans="1:6" ht="21" customHeight="1" x14ac:dyDescent="0.25">
      <c r="A2087" s="496">
        <f t="shared" si="44"/>
        <v>35</v>
      </c>
      <c r="B2087" s="497" t="s">
        <v>275</v>
      </c>
      <c r="C2087" s="419">
        <f>'XN '!D45</f>
        <v>21800</v>
      </c>
      <c r="D2087" s="419">
        <f>'XN '!E45</f>
        <v>21800</v>
      </c>
      <c r="E2087" s="419">
        <f>'XN '!F45</f>
        <v>30000</v>
      </c>
      <c r="F2087" s="653"/>
    </row>
    <row r="2088" spans="1:6" ht="21" customHeight="1" x14ac:dyDescent="0.25">
      <c r="A2088" s="496">
        <f t="shared" si="44"/>
        <v>36</v>
      </c>
      <c r="B2088" s="497" t="s">
        <v>272</v>
      </c>
      <c r="C2088" s="419">
        <f>'XN '!D46</f>
        <v>21800</v>
      </c>
      <c r="D2088" s="419">
        <f>'XN '!E46</f>
        <v>21800</v>
      </c>
      <c r="E2088" s="419">
        <f>'XN '!F46</f>
        <v>30000</v>
      </c>
      <c r="F2088" s="653"/>
    </row>
    <row r="2089" spans="1:6" ht="21" customHeight="1" x14ac:dyDescent="0.25">
      <c r="A2089" s="496">
        <f t="shared" si="44"/>
        <v>37</v>
      </c>
      <c r="B2089" s="497" t="s">
        <v>269</v>
      </c>
      <c r="C2089" s="419">
        <f>'XN '!D47</f>
        <v>21800</v>
      </c>
      <c r="D2089" s="419">
        <f>'XN '!E47</f>
        <v>21800</v>
      </c>
      <c r="E2089" s="419">
        <f>'XN '!F47</f>
        <v>30000</v>
      </c>
      <c r="F2089" s="653"/>
    </row>
    <row r="2090" spans="1:6" ht="21" customHeight="1" x14ac:dyDescent="0.25">
      <c r="A2090" s="496">
        <f t="shared" si="44"/>
        <v>38</v>
      </c>
      <c r="B2090" s="497" t="s">
        <v>266</v>
      </c>
      <c r="C2090" s="419">
        <f>'XN '!D48</f>
        <v>21800</v>
      </c>
      <c r="D2090" s="419">
        <f>'XN '!E48</f>
        <v>21800</v>
      </c>
      <c r="E2090" s="419">
        <f>'XN '!F48</f>
        <v>30000</v>
      </c>
      <c r="F2090" s="653"/>
    </row>
    <row r="2091" spans="1:6" ht="21" customHeight="1" x14ac:dyDescent="0.25">
      <c r="A2091" s="496">
        <f t="shared" si="44"/>
        <v>39</v>
      </c>
      <c r="B2091" s="497" t="s">
        <v>263</v>
      </c>
      <c r="C2091" s="419">
        <f>'XN '!D49</f>
        <v>21800</v>
      </c>
      <c r="D2091" s="419">
        <f>'XN '!E49</f>
        <v>21800</v>
      </c>
      <c r="E2091" s="419">
        <f>'XN '!F49</f>
        <v>30000</v>
      </c>
      <c r="F2091" s="653"/>
    </row>
    <row r="2092" spans="1:6" ht="21" customHeight="1" x14ac:dyDescent="0.25">
      <c r="A2092" s="496">
        <f t="shared" si="44"/>
        <v>40</v>
      </c>
      <c r="B2092" s="497" t="s">
        <v>260</v>
      </c>
      <c r="C2092" s="419">
        <f>'XN '!D50</f>
        <v>29500</v>
      </c>
      <c r="D2092" s="419">
        <f>'XN '!E50</f>
        <v>29500</v>
      </c>
      <c r="E2092" s="419">
        <f>'XN '!F50</f>
        <v>66000</v>
      </c>
      <c r="F2092" s="653"/>
    </row>
    <row r="2093" spans="1:6" ht="21" customHeight="1" x14ac:dyDescent="0.25">
      <c r="A2093" s="496">
        <f t="shared" si="44"/>
        <v>41</v>
      </c>
      <c r="B2093" s="497" t="s">
        <v>255</v>
      </c>
      <c r="C2093" s="419">
        <f>'XN '!D51</f>
        <v>13000</v>
      </c>
      <c r="D2093" s="419">
        <f>'XN '!E51</f>
        <v>13000</v>
      </c>
      <c r="E2093" s="419">
        <f>'XN '!F51</f>
        <v>30000</v>
      </c>
      <c r="F2093" s="653"/>
    </row>
    <row r="2094" spans="1:6" ht="21" customHeight="1" x14ac:dyDescent="0.25">
      <c r="A2094" s="496">
        <f t="shared" si="44"/>
        <v>42</v>
      </c>
      <c r="B2094" s="497" t="s">
        <v>250</v>
      </c>
      <c r="C2094" s="419">
        <f>'XN '!D52</f>
        <v>32800</v>
      </c>
      <c r="D2094" s="419">
        <f>'XN '!E52</f>
        <v>32800</v>
      </c>
      <c r="E2094" s="419">
        <f>'XN '!F52</f>
        <v>40000</v>
      </c>
      <c r="F2094" s="653"/>
    </row>
    <row r="2095" spans="1:6" ht="21" customHeight="1" x14ac:dyDescent="0.25">
      <c r="A2095" s="496">
        <f t="shared" si="44"/>
        <v>43</v>
      </c>
      <c r="B2095" s="497" t="s">
        <v>247</v>
      </c>
      <c r="C2095" s="419">
        <f>'XN '!D53</f>
        <v>32800</v>
      </c>
      <c r="D2095" s="419">
        <f>'XN '!E53</f>
        <v>32800</v>
      </c>
      <c r="E2095" s="419">
        <f>'XN '!F53</f>
        <v>40000</v>
      </c>
      <c r="F2095" s="653"/>
    </row>
    <row r="2096" spans="1:6" ht="21" customHeight="1" x14ac:dyDescent="0.25">
      <c r="A2096" s="496">
        <f t="shared" si="44"/>
        <v>44</v>
      </c>
      <c r="B2096" s="497" t="s">
        <v>242</v>
      </c>
      <c r="C2096" s="419">
        <f>'XN '!D54</f>
        <v>82000</v>
      </c>
      <c r="D2096" s="419">
        <f>'XN '!E54</f>
        <v>82000</v>
      </c>
      <c r="E2096" s="419">
        <f>'XN '!F54</f>
        <v>120000</v>
      </c>
      <c r="F2096" s="653"/>
    </row>
    <row r="2097" spans="1:6" ht="21" customHeight="1" x14ac:dyDescent="0.25">
      <c r="A2097" s="496">
        <f t="shared" si="44"/>
        <v>45</v>
      </c>
      <c r="B2097" s="497" t="s">
        <v>237</v>
      </c>
      <c r="C2097" s="419">
        <f>'XN '!D55</f>
        <v>21800</v>
      </c>
      <c r="D2097" s="419">
        <f>'XN '!E55</f>
        <v>21800</v>
      </c>
      <c r="E2097" s="419">
        <f>'XN '!F55</f>
        <v>45000</v>
      </c>
      <c r="F2097" s="653"/>
    </row>
    <row r="2098" spans="1:6" ht="21" customHeight="1" x14ac:dyDescent="0.25">
      <c r="A2098" s="496">
        <f t="shared" si="44"/>
        <v>46</v>
      </c>
      <c r="B2098" s="497" t="s">
        <v>232</v>
      </c>
      <c r="C2098" s="419">
        <f>'XN '!D56</f>
        <v>38200</v>
      </c>
      <c r="D2098" s="419">
        <f>'XN '!E56</f>
        <v>38200</v>
      </c>
      <c r="E2098" s="419">
        <f>'XN '!F56</f>
        <v>70000</v>
      </c>
      <c r="F2098" s="653"/>
    </row>
    <row r="2099" spans="1:6" ht="21" customHeight="1" x14ac:dyDescent="0.25">
      <c r="A2099" s="496">
        <f t="shared" si="44"/>
        <v>47</v>
      </c>
      <c r="B2099" s="497" t="s">
        <v>5279</v>
      </c>
      <c r="C2099" s="419">
        <f>'XN '!D57</f>
        <v>0</v>
      </c>
      <c r="D2099" s="419">
        <f>'XN '!E57</f>
        <v>150000</v>
      </c>
      <c r="E2099" s="419">
        <f>'XN '!F57</f>
        <v>160000</v>
      </c>
      <c r="F2099" s="653"/>
    </row>
    <row r="2100" spans="1:6" ht="21" customHeight="1" x14ac:dyDescent="0.25">
      <c r="A2100" s="496">
        <f t="shared" si="44"/>
        <v>48</v>
      </c>
      <c r="B2100" s="497" t="s">
        <v>223</v>
      </c>
      <c r="C2100" s="419">
        <f>'XN '!D58</f>
        <v>98400</v>
      </c>
      <c r="D2100" s="419">
        <f>'XN '!E58</f>
        <v>98400</v>
      </c>
      <c r="E2100" s="419">
        <f>'XN '!F58</f>
        <v>120000</v>
      </c>
      <c r="F2100" s="653"/>
    </row>
    <row r="2101" spans="1:6" ht="21" customHeight="1" x14ac:dyDescent="0.25">
      <c r="A2101" s="496">
        <f t="shared" si="44"/>
        <v>49</v>
      </c>
      <c r="B2101" s="497" t="s">
        <v>218</v>
      </c>
      <c r="C2101" s="419">
        <f>'XN '!D59</f>
        <v>0</v>
      </c>
      <c r="D2101" s="419">
        <f>'XN '!E59</f>
        <v>0</v>
      </c>
      <c r="E2101" s="419">
        <f>'XN '!F59</f>
        <v>80000</v>
      </c>
      <c r="F2101" s="653"/>
    </row>
    <row r="2102" spans="1:6" ht="21" customHeight="1" x14ac:dyDescent="0.25">
      <c r="A2102" s="496">
        <f t="shared" si="44"/>
        <v>50</v>
      </c>
      <c r="B2102" s="497" t="s">
        <v>216</v>
      </c>
      <c r="C2102" s="419">
        <f>'XN '!D60</f>
        <v>27300</v>
      </c>
      <c r="D2102" s="419">
        <f>'XN '!E60</f>
        <v>27300</v>
      </c>
      <c r="E2102" s="419">
        <f>'XN '!F60</f>
        <v>40000</v>
      </c>
      <c r="F2102" s="653"/>
    </row>
    <row r="2103" spans="1:6" ht="31.5" customHeight="1" x14ac:dyDescent="0.25">
      <c r="A2103" s="496">
        <f t="shared" si="44"/>
        <v>51</v>
      </c>
      <c r="B2103" s="498" t="s">
        <v>211</v>
      </c>
      <c r="C2103" s="419">
        <f>'XN '!D61</f>
        <v>162000</v>
      </c>
      <c r="D2103" s="419">
        <f>'XN '!E61</f>
        <v>162000</v>
      </c>
      <c r="E2103" s="419">
        <f>'XN '!F61</f>
        <v>175000</v>
      </c>
      <c r="F2103" s="653"/>
    </row>
    <row r="2104" spans="1:6" ht="21" customHeight="1" x14ac:dyDescent="0.25">
      <c r="A2104" s="1164" t="s">
        <v>207</v>
      </c>
      <c r="B2104" s="1165"/>
      <c r="C2104" s="1165"/>
      <c r="D2104" s="1165"/>
      <c r="E2104" s="1166"/>
      <c r="F2104" s="653"/>
    </row>
    <row r="2105" spans="1:6" ht="21" customHeight="1" x14ac:dyDescent="0.25">
      <c r="A2105" s="496">
        <f>A2103+1</f>
        <v>52</v>
      </c>
      <c r="B2105" s="497" t="s">
        <v>206</v>
      </c>
      <c r="C2105" s="419">
        <f>'XN '!D63</f>
        <v>55400</v>
      </c>
      <c r="D2105" s="419">
        <f>'XN '!E63</f>
        <v>55400</v>
      </c>
      <c r="E2105" s="419">
        <f>'XN '!F63</f>
        <v>80000</v>
      </c>
      <c r="F2105" s="653"/>
    </row>
    <row r="2106" spans="1:6" ht="21" customHeight="1" x14ac:dyDescent="0.25">
      <c r="A2106" s="496">
        <f>A2105+1</f>
        <v>53</v>
      </c>
      <c r="B2106" s="497" t="s">
        <v>201</v>
      </c>
      <c r="C2106" s="419">
        <f>'XN '!D64</f>
        <v>61700</v>
      </c>
      <c r="D2106" s="419">
        <f>'XN '!E64</f>
        <v>61700</v>
      </c>
      <c r="E2106" s="419">
        <f>'XN '!F64</f>
        <v>80000</v>
      </c>
      <c r="F2106" s="653"/>
    </row>
    <row r="2107" spans="1:6" ht="21" customHeight="1" x14ac:dyDescent="0.25">
      <c r="A2107" s="496">
        <f t="shared" ref="A2107:A2121" si="45">A2106+1</f>
        <v>54</v>
      </c>
      <c r="B2107" s="497" t="s">
        <v>198</v>
      </c>
      <c r="C2107" s="419">
        <f>'XN '!D65</f>
        <v>119000</v>
      </c>
      <c r="D2107" s="419">
        <f>'XN '!E65</f>
        <v>119000</v>
      </c>
      <c r="E2107" s="419">
        <f>'XN '!F65</f>
        <v>160000</v>
      </c>
      <c r="F2107" s="653"/>
    </row>
    <row r="2108" spans="1:6" ht="21" customHeight="1" x14ac:dyDescent="0.25">
      <c r="A2108" s="496">
        <f t="shared" si="45"/>
        <v>55</v>
      </c>
      <c r="B2108" s="497" t="s">
        <v>193</v>
      </c>
      <c r="C2108" s="419">
        <f>'XN '!D66</f>
        <v>61700</v>
      </c>
      <c r="D2108" s="419">
        <f>'XN '!E66</f>
        <v>61700</v>
      </c>
      <c r="E2108" s="419">
        <f>'XN '!F66</f>
        <v>80000</v>
      </c>
      <c r="F2108" s="653"/>
    </row>
    <row r="2109" spans="1:6" ht="21" customHeight="1" x14ac:dyDescent="0.25">
      <c r="A2109" s="496">
        <f t="shared" si="45"/>
        <v>56</v>
      </c>
      <c r="B2109" s="497" t="s">
        <v>188</v>
      </c>
      <c r="C2109" s="419">
        <f>'XN '!D67</f>
        <v>55400</v>
      </c>
      <c r="D2109" s="419">
        <f>'XN '!E67</f>
        <v>55400</v>
      </c>
      <c r="E2109" s="419">
        <f>'XN '!F67</f>
        <v>80000</v>
      </c>
      <c r="F2109" s="653"/>
    </row>
    <row r="2110" spans="1:6" ht="21" customHeight="1" x14ac:dyDescent="0.25">
      <c r="A2110" s="496">
        <f t="shared" si="45"/>
        <v>57</v>
      </c>
      <c r="B2110" s="497" t="s">
        <v>183</v>
      </c>
      <c r="C2110" s="419">
        <f>'XN '!D68</f>
        <v>55400</v>
      </c>
      <c r="D2110" s="419">
        <f>'XN '!E68</f>
        <v>55400</v>
      </c>
      <c r="E2110" s="419">
        <f>'XN '!F68</f>
        <v>100000</v>
      </c>
      <c r="F2110" s="653"/>
    </row>
    <row r="2111" spans="1:6" ht="21" customHeight="1" x14ac:dyDescent="0.25">
      <c r="A2111" s="496">
        <f t="shared" si="45"/>
        <v>58</v>
      </c>
      <c r="B2111" s="497" t="s">
        <v>178</v>
      </c>
      <c r="C2111" s="419">
        <f>'XN '!D69</f>
        <v>0</v>
      </c>
      <c r="D2111" s="419">
        <f>'XN '!E69</f>
        <v>0</v>
      </c>
      <c r="E2111" s="419">
        <f>'XN '!F69</f>
        <v>80000</v>
      </c>
      <c r="F2111" s="656"/>
    </row>
    <row r="2112" spans="1:6" ht="21" customHeight="1" x14ac:dyDescent="0.25">
      <c r="A2112" s="496">
        <f t="shared" si="45"/>
        <v>59</v>
      </c>
      <c r="B2112" s="499" t="s">
        <v>5764</v>
      </c>
      <c r="C2112" s="419">
        <f>'XN '!D70</f>
        <v>0</v>
      </c>
      <c r="D2112" s="419">
        <f>'XN '!E70</f>
        <v>0</v>
      </c>
      <c r="E2112" s="419">
        <f>'XN '!F70</f>
        <v>100000</v>
      </c>
      <c r="F2112" s="653"/>
    </row>
    <row r="2113" spans="1:6" ht="21" customHeight="1" x14ac:dyDescent="0.25">
      <c r="A2113" s="496">
        <f t="shared" si="45"/>
        <v>60</v>
      </c>
      <c r="B2113" s="498" t="s">
        <v>174</v>
      </c>
      <c r="C2113" s="419">
        <f>'XN '!D71</f>
        <v>135000</v>
      </c>
      <c r="D2113" s="419">
        <f>'XN '!E71</f>
        <v>135000</v>
      </c>
      <c r="E2113" s="419">
        <f>'XN '!F71</f>
        <v>200000</v>
      </c>
      <c r="F2113" s="653"/>
    </row>
    <row r="2114" spans="1:6" ht="21" customHeight="1" x14ac:dyDescent="0.25">
      <c r="A2114" s="496">
        <f t="shared" si="45"/>
        <v>61</v>
      </c>
      <c r="B2114" s="498" t="s">
        <v>171</v>
      </c>
      <c r="C2114" s="419">
        <f>'XN '!D72</f>
        <v>135000</v>
      </c>
      <c r="D2114" s="419">
        <f>'XN '!E72</f>
        <v>135000</v>
      </c>
      <c r="E2114" s="419">
        <f>'XN '!F72</f>
        <v>160000</v>
      </c>
      <c r="F2114" s="653"/>
    </row>
    <row r="2115" spans="1:6" ht="21" customHeight="1" x14ac:dyDescent="0.25">
      <c r="A2115" s="496">
        <f t="shared" si="45"/>
        <v>62</v>
      </c>
      <c r="B2115" s="497" t="s">
        <v>166</v>
      </c>
      <c r="C2115" s="419">
        <f>'XN '!D73</f>
        <v>123000</v>
      </c>
      <c r="D2115" s="419">
        <f>'XN '!E73</f>
        <v>123000</v>
      </c>
      <c r="E2115" s="419">
        <f>'XN '!F73</f>
        <v>160000</v>
      </c>
      <c r="F2115" s="653"/>
    </row>
    <row r="2116" spans="1:6" ht="21" customHeight="1" x14ac:dyDescent="0.25">
      <c r="A2116" s="496">
        <f t="shared" si="45"/>
        <v>63</v>
      </c>
      <c r="B2116" s="497" t="s">
        <v>161</v>
      </c>
      <c r="C2116" s="419">
        <f>'XN '!D74</f>
        <v>148000</v>
      </c>
      <c r="D2116" s="419">
        <f>'XN '!E74</f>
        <v>148000</v>
      </c>
      <c r="E2116" s="419">
        <f>'XN '!F74</f>
        <v>200000</v>
      </c>
      <c r="F2116" s="653"/>
    </row>
    <row r="2117" spans="1:6" ht="21" customHeight="1" x14ac:dyDescent="0.25">
      <c r="A2117" s="496">
        <f t="shared" si="45"/>
        <v>64</v>
      </c>
      <c r="B2117" s="497" t="s">
        <v>156</v>
      </c>
      <c r="C2117" s="419">
        <f>'XN '!D75</f>
        <v>38200</v>
      </c>
      <c r="D2117" s="419">
        <f>'XN '!E75</f>
        <v>38200</v>
      </c>
      <c r="E2117" s="419">
        <f>'XN '!F75</f>
        <v>70000</v>
      </c>
      <c r="F2117" s="653"/>
    </row>
    <row r="2118" spans="1:6" ht="21" customHeight="1" x14ac:dyDescent="0.25">
      <c r="A2118" s="496">
        <f t="shared" si="45"/>
        <v>65</v>
      </c>
      <c r="B2118" s="498" t="s">
        <v>151</v>
      </c>
      <c r="C2118" s="419">
        <f>'XN '!D76</f>
        <v>21800</v>
      </c>
      <c r="D2118" s="419">
        <f>'XN '!E76</f>
        <v>21800</v>
      </c>
      <c r="E2118" s="419">
        <f>'XN '!F76</f>
        <v>50000</v>
      </c>
      <c r="F2118" s="653"/>
    </row>
    <row r="2119" spans="1:6" ht="21" customHeight="1" x14ac:dyDescent="0.25">
      <c r="A2119" s="496">
        <f t="shared" si="45"/>
        <v>66</v>
      </c>
      <c r="B2119" s="497" t="s">
        <v>147</v>
      </c>
      <c r="C2119" s="419">
        <f>'XN '!D77</f>
        <v>54600</v>
      </c>
      <c r="D2119" s="419">
        <f>'XN '!E77</f>
        <v>54600</v>
      </c>
      <c r="E2119" s="419">
        <f>'XN '!F77</f>
        <v>70000</v>
      </c>
      <c r="F2119" s="653"/>
    </row>
    <row r="2120" spans="1:6" ht="21" customHeight="1" x14ac:dyDescent="0.25">
      <c r="A2120" s="496">
        <f t="shared" si="45"/>
        <v>67</v>
      </c>
      <c r="B2120" s="498" t="s">
        <v>141</v>
      </c>
      <c r="C2120" s="419">
        <f>'XN '!D78</f>
        <v>0</v>
      </c>
      <c r="D2120" s="419">
        <f>'XN '!E78</f>
        <v>0</v>
      </c>
      <c r="E2120" s="419">
        <f>'XN '!F78</f>
        <v>90000</v>
      </c>
      <c r="F2120" s="653"/>
    </row>
    <row r="2121" spans="1:6" ht="21" customHeight="1" x14ac:dyDescent="0.25">
      <c r="A2121" s="496">
        <f t="shared" si="45"/>
        <v>68</v>
      </c>
      <c r="B2121" s="498" t="s">
        <v>5710</v>
      </c>
      <c r="C2121" s="419">
        <f>'XN '!D79</f>
        <v>92900</v>
      </c>
      <c r="D2121" s="419">
        <f>'XN '!E79</f>
        <v>92900</v>
      </c>
      <c r="E2121" s="419">
        <f>'XN '!F79</f>
        <v>92900</v>
      </c>
      <c r="F2121" s="653"/>
    </row>
    <row r="2122" spans="1:6" ht="21" customHeight="1" x14ac:dyDescent="0.25">
      <c r="A2122" s="1164" t="s">
        <v>140</v>
      </c>
      <c r="B2122" s="1165"/>
      <c r="C2122" s="1165"/>
      <c r="D2122" s="1165"/>
      <c r="E2122" s="1166"/>
      <c r="F2122" s="653"/>
    </row>
    <row r="2123" spans="1:6" ht="21" customHeight="1" x14ac:dyDescent="0.25">
      <c r="A2123" s="496">
        <f>A2121+1</f>
        <v>69</v>
      </c>
      <c r="B2123" s="497" t="s">
        <v>139</v>
      </c>
      <c r="C2123" s="419">
        <f>'XN '!D81</f>
        <v>65600</v>
      </c>
      <c r="D2123" s="419">
        <f>'XN '!E81</f>
        <v>65600</v>
      </c>
      <c r="E2123" s="419">
        <f>'XN '!F81</f>
        <v>100000</v>
      </c>
      <c r="F2123" s="653"/>
    </row>
    <row r="2124" spans="1:6" ht="21" customHeight="1" x14ac:dyDescent="0.25">
      <c r="A2124" s="496">
        <f>A2123+1</f>
        <v>70</v>
      </c>
      <c r="B2124" s="497" t="s">
        <v>136</v>
      </c>
      <c r="C2124" s="419">
        <f>'XN '!D82</f>
        <v>65600</v>
      </c>
      <c r="D2124" s="419">
        <f>'XN '!E82</f>
        <v>65600</v>
      </c>
      <c r="E2124" s="419">
        <f>'XN '!F82</f>
        <v>100000</v>
      </c>
      <c r="F2124" s="653"/>
    </row>
    <row r="2125" spans="1:6" ht="21" customHeight="1" x14ac:dyDescent="0.25">
      <c r="A2125" s="496">
        <f>A2124+1</f>
        <v>71</v>
      </c>
      <c r="B2125" s="497" t="s">
        <v>131</v>
      </c>
      <c r="C2125" s="419">
        <f>'XN '!D83</f>
        <v>60100</v>
      </c>
      <c r="D2125" s="419">
        <f>'XN '!E83</f>
        <v>60100</v>
      </c>
      <c r="E2125" s="419">
        <f>'XN '!F83</f>
        <v>100000</v>
      </c>
      <c r="F2125" s="653"/>
    </row>
    <row r="2126" spans="1:6" ht="21" customHeight="1" x14ac:dyDescent="0.25">
      <c r="A2126" s="1164" t="s">
        <v>126</v>
      </c>
      <c r="B2126" s="1165"/>
      <c r="C2126" s="1165"/>
      <c r="D2126" s="1165"/>
      <c r="E2126" s="1166"/>
      <c r="F2126" s="653"/>
    </row>
    <row r="2127" spans="1:6" ht="21" customHeight="1" x14ac:dyDescent="0.25">
      <c r="A2127" s="496">
        <f>A2125+1</f>
        <v>72</v>
      </c>
      <c r="B2127" s="497" t="s">
        <v>125</v>
      </c>
      <c r="C2127" s="419">
        <f>'XN '!D85</f>
        <v>92900</v>
      </c>
      <c r="D2127" s="419">
        <f>'XN '!E85</f>
        <v>92900</v>
      </c>
      <c r="E2127" s="419">
        <f>'XN '!F85</f>
        <v>140000</v>
      </c>
      <c r="F2127" s="653"/>
    </row>
    <row r="2128" spans="1:6" ht="21" customHeight="1" x14ac:dyDescent="0.25">
      <c r="A2128" s="496">
        <f>A2127+1</f>
        <v>73</v>
      </c>
      <c r="B2128" s="497" t="s">
        <v>120</v>
      </c>
      <c r="C2128" s="419">
        <f>'XN '!D86</f>
        <v>87500</v>
      </c>
      <c r="D2128" s="419">
        <f>'XN '!E86</f>
        <v>87500</v>
      </c>
      <c r="E2128" s="419">
        <f>'XN '!F86</f>
        <v>140000</v>
      </c>
      <c r="F2128" s="653"/>
    </row>
    <row r="2129" spans="1:6" ht="21" customHeight="1" x14ac:dyDescent="0.25">
      <c r="A2129" s="496">
        <f>A2128+1</f>
        <v>74</v>
      </c>
      <c r="B2129" s="497" t="s">
        <v>115</v>
      </c>
      <c r="C2129" s="419">
        <f>'XN '!D87</f>
        <v>92900</v>
      </c>
      <c r="D2129" s="419">
        <f>'XN '!E87</f>
        <v>92900</v>
      </c>
      <c r="E2129" s="419">
        <f>'XN '!F87</f>
        <v>140000</v>
      </c>
      <c r="F2129" s="653"/>
    </row>
    <row r="2130" spans="1:6" ht="21" customHeight="1" x14ac:dyDescent="0.25">
      <c r="A2130" s="1164" t="s">
        <v>108</v>
      </c>
      <c r="B2130" s="1165"/>
      <c r="C2130" s="1165"/>
      <c r="D2130" s="1165"/>
      <c r="E2130" s="1166"/>
      <c r="F2130" s="653"/>
    </row>
    <row r="2131" spans="1:6" ht="21" customHeight="1" x14ac:dyDescent="0.25">
      <c r="A2131" s="496">
        <f>A2129+1</f>
        <v>75</v>
      </c>
      <c r="B2131" s="497" t="s">
        <v>107</v>
      </c>
      <c r="C2131" s="419">
        <f>'XN '!D89</f>
        <v>87500</v>
      </c>
      <c r="D2131" s="419">
        <f>'XN '!E89</f>
        <v>87500</v>
      </c>
      <c r="E2131" s="419">
        <f>'XN '!F89</f>
        <v>140000</v>
      </c>
      <c r="F2131" s="653"/>
    </row>
    <row r="2132" spans="1:6" ht="21" customHeight="1" x14ac:dyDescent="0.25">
      <c r="A2132" s="1164" t="s">
        <v>102</v>
      </c>
      <c r="B2132" s="1165"/>
      <c r="C2132" s="1165"/>
      <c r="D2132" s="1165"/>
      <c r="E2132" s="1166"/>
      <c r="F2132" s="653"/>
    </row>
    <row r="2133" spans="1:6" ht="21" customHeight="1" x14ac:dyDescent="0.25">
      <c r="A2133" s="496">
        <f>A2131+1</f>
        <v>76</v>
      </c>
      <c r="B2133" s="498" t="s">
        <v>101</v>
      </c>
      <c r="C2133" s="419">
        <f>'XN '!D91</f>
        <v>43100</v>
      </c>
      <c r="D2133" s="419">
        <f>'XN '!E91</f>
        <v>43100</v>
      </c>
      <c r="E2133" s="419">
        <f>'XN '!F91</f>
        <v>50000</v>
      </c>
      <c r="F2133" s="653"/>
    </row>
    <row r="2134" spans="1:6" ht="21" customHeight="1" x14ac:dyDescent="0.25">
      <c r="A2134" s="496">
        <f>A2133+1</f>
        <v>77</v>
      </c>
      <c r="B2134" s="498" t="s">
        <v>99</v>
      </c>
      <c r="C2134" s="419">
        <f>'XN '!D92</f>
        <v>70300</v>
      </c>
      <c r="D2134" s="419">
        <f>'XN '!E92</f>
        <v>70300</v>
      </c>
      <c r="E2134" s="419">
        <f>'XN '!F92</f>
        <v>75000</v>
      </c>
      <c r="F2134" s="653"/>
    </row>
    <row r="2135" spans="1:6" ht="21" customHeight="1" x14ac:dyDescent="0.25">
      <c r="A2135" s="496">
        <f t="shared" ref="A2135:A2144" si="46">A2134+1</f>
        <v>78</v>
      </c>
      <c r="B2135" s="498" t="s">
        <v>97</v>
      </c>
      <c r="C2135" s="419">
        <f>'XN '!D93</f>
        <v>70300</v>
      </c>
      <c r="D2135" s="419">
        <f>'XN '!E93</f>
        <v>70300</v>
      </c>
      <c r="E2135" s="419">
        <f>'XN '!F93</f>
        <v>75000</v>
      </c>
      <c r="F2135" s="653"/>
    </row>
    <row r="2136" spans="1:6" ht="21" customHeight="1" x14ac:dyDescent="0.25">
      <c r="A2136" s="496">
        <f t="shared" si="46"/>
        <v>79</v>
      </c>
      <c r="B2136" s="498" t="s">
        <v>5763</v>
      </c>
      <c r="C2136" s="419">
        <f>'XN '!D94</f>
        <v>70300</v>
      </c>
      <c r="D2136" s="419">
        <f>'XN '!E94</f>
        <v>70300</v>
      </c>
      <c r="E2136" s="419">
        <f>'XN '!F94</f>
        <v>75000</v>
      </c>
      <c r="F2136" s="653"/>
    </row>
    <row r="2137" spans="1:6" ht="21" customHeight="1" x14ac:dyDescent="0.25">
      <c r="A2137" s="496">
        <f t="shared" si="46"/>
        <v>80</v>
      </c>
      <c r="B2137" s="498" t="s">
        <v>96</v>
      </c>
      <c r="C2137" s="419">
        <f>'XN '!D95</f>
        <v>43100</v>
      </c>
      <c r="D2137" s="419">
        <f>'XN '!E95</f>
        <v>43100</v>
      </c>
      <c r="E2137" s="419">
        <f>'XN '!F95</f>
        <v>50000</v>
      </c>
      <c r="F2137" s="653"/>
    </row>
    <row r="2138" spans="1:6" ht="21" customHeight="1" x14ac:dyDescent="0.25">
      <c r="A2138" s="496">
        <f t="shared" si="46"/>
        <v>81</v>
      </c>
      <c r="B2138" s="498" t="s">
        <v>94</v>
      </c>
      <c r="C2138" s="419">
        <f>'XN '!D96</f>
        <v>43100</v>
      </c>
      <c r="D2138" s="419">
        <f>'XN '!E96</f>
        <v>43100</v>
      </c>
      <c r="E2138" s="419">
        <f>'XN '!F96</f>
        <v>50000</v>
      </c>
      <c r="F2138" s="653"/>
    </row>
    <row r="2139" spans="1:6" ht="21" customHeight="1" x14ac:dyDescent="0.25">
      <c r="A2139" s="496">
        <f t="shared" si="46"/>
        <v>82</v>
      </c>
      <c r="B2139" s="498" t="s">
        <v>91</v>
      </c>
      <c r="C2139" s="419">
        <f>'XN '!D97</f>
        <v>246000</v>
      </c>
      <c r="D2139" s="419">
        <f>'XN '!E97</f>
        <v>246000</v>
      </c>
      <c r="E2139" s="419">
        <f>'XN '!F97</f>
        <v>280000</v>
      </c>
      <c r="F2139" s="653"/>
    </row>
    <row r="2140" spans="1:6" ht="21" customHeight="1" x14ac:dyDescent="0.25">
      <c r="A2140" s="496">
        <f t="shared" si="46"/>
        <v>83</v>
      </c>
      <c r="B2140" s="498" t="s">
        <v>86</v>
      </c>
      <c r="C2140" s="419">
        <f>'XN '!D98</f>
        <v>70300</v>
      </c>
      <c r="D2140" s="419">
        <f>'XN '!E98</f>
        <v>70300</v>
      </c>
      <c r="E2140" s="419">
        <f>'XN '!F98</f>
        <v>75000</v>
      </c>
      <c r="F2140" s="653"/>
    </row>
    <row r="2141" spans="1:6" ht="21" customHeight="1" x14ac:dyDescent="0.25">
      <c r="A2141" s="496">
        <f t="shared" si="46"/>
        <v>84</v>
      </c>
      <c r="B2141" s="498" t="s">
        <v>81</v>
      </c>
      <c r="C2141" s="419">
        <f>'XN '!D99</f>
        <v>43100</v>
      </c>
      <c r="D2141" s="419">
        <f>'XN '!E99</f>
        <v>43100</v>
      </c>
      <c r="E2141" s="419">
        <f>'XN '!F99</f>
        <v>50000</v>
      </c>
      <c r="F2141" s="653"/>
    </row>
    <row r="2142" spans="1:6" ht="21" customHeight="1" x14ac:dyDescent="0.25">
      <c r="A2142" s="496">
        <f t="shared" si="46"/>
        <v>85</v>
      </c>
      <c r="B2142" s="498" t="s">
        <v>5787</v>
      </c>
      <c r="C2142" s="419">
        <f>'XN '!D100</f>
        <v>0</v>
      </c>
      <c r="D2142" s="419">
        <f>'XN '!E100</f>
        <v>246000</v>
      </c>
      <c r="E2142" s="419">
        <f>'XN '!F100</f>
        <v>0</v>
      </c>
      <c r="F2142" s="653"/>
    </row>
    <row r="2143" spans="1:6" ht="21" customHeight="1" x14ac:dyDescent="0.25">
      <c r="A2143" s="496">
        <f t="shared" si="46"/>
        <v>86</v>
      </c>
      <c r="B2143" s="498" t="s">
        <v>76</v>
      </c>
      <c r="C2143" s="419">
        <f>'XN '!D101</f>
        <v>39500</v>
      </c>
      <c r="D2143" s="419">
        <f>'XN '!E101</f>
        <v>39500</v>
      </c>
      <c r="E2143" s="419">
        <f>'XN '!F101</f>
        <v>50000</v>
      </c>
      <c r="F2143" s="653"/>
    </row>
    <row r="2144" spans="1:6" ht="21" customHeight="1" x14ac:dyDescent="0.25">
      <c r="A2144" s="496">
        <f t="shared" si="46"/>
        <v>87</v>
      </c>
      <c r="B2144" s="498" t="s">
        <v>71</v>
      </c>
      <c r="C2144" s="419">
        <f>'XN '!D102</f>
        <v>202000</v>
      </c>
      <c r="D2144" s="419">
        <f>'XN '!E102</f>
        <v>202000</v>
      </c>
      <c r="E2144" s="419">
        <f>'XN '!F102</f>
        <v>250000</v>
      </c>
      <c r="F2144" s="653"/>
    </row>
    <row r="2145" spans="1:6" ht="21" customHeight="1" x14ac:dyDescent="0.25">
      <c r="A2145" s="1164" t="s">
        <v>65</v>
      </c>
      <c r="B2145" s="1165"/>
      <c r="C2145" s="1165"/>
      <c r="D2145" s="1165"/>
      <c r="E2145" s="1165"/>
      <c r="F2145" s="1166"/>
    </row>
    <row r="2146" spans="1:6" ht="21" customHeight="1" x14ac:dyDescent="0.25">
      <c r="A2146" s="496">
        <f>A2144+1</f>
        <v>88</v>
      </c>
      <c r="B2146" s="497" t="s">
        <v>64</v>
      </c>
      <c r="C2146" s="419">
        <f>'XN '!D104</f>
        <v>0</v>
      </c>
      <c r="D2146" s="419">
        <f>'XN '!E104</f>
        <v>0</v>
      </c>
      <c r="E2146" s="419">
        <f>'XN '!F104</f>
        <v>80000</v>
      </c>
      <c r="F2146" s="653"/>
    </row>
    <row r="2147" spans="1:6" ht="21" customHeight="1" x14ac:dyDescent="0.25">
      <c r="A2147" s="496">
        <f>A2146+1</f>
        <v>89</v>
      </c>
      <c r="B2147" s="497" t="s">
        <v>62</v>
      </c>
      <c r="C2147" s="419">
        <f>'XN '!D105</f>
        <v>0</v>
      </c>
      <c r="D2147" s="419">
        <f>'XN '!E105</f>
        <v>0</v>
      </c>
      <c r="E2147" s="419">
        <f>'XN '!F105</f>
        <v>160000</v>
      </c>
      <c r="F2147" s="653"/>
    </row>
    <row r="2148" spans="1:6" ht="21" customHeight="1" x14ac:dyDescent="0.25">
      <c r="A2148" s="1176" t="s">
        <v>60</v>
      </c>
      <c r="B2148" s="1177"/>
      <c r="C2148" s="1177"/>
      <c r="D2148" s="1177"/>
      <c r="E2148" s="1178"/>
      <c r="F2148" s="653"/>
    </row>
    <row r="2149" spans="1:6" ht="21" customHeight="1" x14ac:dyDescent="0.25">
      <c r="A2149" s="496">
        <f>A2147+1</f>
        <v>90</v>
      </c>
      <c r="B2149" s="497" t="s">
        <v>59</v>
      </c>
      <c r="C2149" s="419">
        <f>'XN '!D107</f>
        <v>218000</v>
      </c>
      <c r="D2149" s="419">
        <f>'XN '!E107</f>
        <v>218000</v>
      </c>
      <c r="E2149" s="419">
        <f>'XN '!F107</f>
        <v>280000</v>
      </c>
      <c r="F2149" s="653"/>
    </row>
    <row r="2150" spans="1:6" ht="21" customHeight="1" x14ac:dyDescent="0.25">
      <c r="A2150" s="1176" t="s">
        <v>54</v>
      </c>
      <c r="B2150" s="1177"/>
      <c r="C2150" s="1177"/>
      <c r="D2150" s="1177"/>
      <c r="E2150" s="1178"/>
      <c r="F2150" s="653"/>
    </row>
    <row r="2151" spans="1:6" ht="21" customHeight="1" x14ac:dyDescent="0.25">
      <c r="A2151" s="496">
        <f>A2149+1</f>
        <v>91</v>
      </c>
      <c r="B2151" s="497" t="s">
        <v>52</v>
      </c>
      <c r="C2151" s="419">
        <f>'XN '!D109</f>
        <v>0</v>
      </c>
      <c r="D2151" s="419">
        <f>'XN '!E109</f>
        <v>345000</v>
      </c>
      <c r="E2151" s="419">
        <f>'XN '!F109</f>
        <v>400000</v>
      </c>
      <c r="F2151" s="656"/>
    </row>
    <row r="2152" spans="1:6" ht="21" customHeight="1" x14ac:dyDescent="0.25">
      <c r="A2152" s="496">
        <f>A2151+1</f>
        <v>92</v>
      </c>
      <c r="B2152" s="497" t="s">
        <v>49</v>
      </c>
      <c r="C2152" s="419">
        <f>'XN '!D110</f>
        <v>0</v>
      </c>
      <c r="D2152" s="419">
        <f>'XN '!E110</f>
        <v>345000</v>
      </c>
      <c r="E2152" s="419">
        <f>'XN '!F110</f>
        <v>370000</v>
      </c>
      <c r="F2152" s="653"/>
    </row>
    <row r="2153" spans="1:6" ht="21" customHeight="1" x14ac:dyDescent="0.25">
      <c r="A2153" s="1144" t="s">
        <v>4581</v>
      </c>
      <c r="B2153" s="1145"/>
      <c r="C2153" s="1145"/>
      <c r="D2153" s="1145"/>
      <c r="E2153" s="1145"/>
      <c r="F2153" s="1146"/>
    </row>
    <row r="2154" spans="1:6" ht="21" customHeight="1" x14ac:dyDescent="0.25">
      <c r="A2154" s="1172" t="s">
        <v>417</v>
      </c>
      <c r="B2154" s="1173"/>
      <c r="C2154" s="1174"/>
      <c r="D2154" s="500"/>
      <c r="E2154" s="442"/>
      <c r="F2154" s="659"/>
    </row>
    <row r="2155" spans="1:6" ht="21" customHeight="1" x14ac:dyDescent="0.25">
      <c r="A2155" s="496">
        <v>1</v>
      </c>
      <c r="B2155" s="498" t="s">
        <v>5759</v>
      </c>
      <c r="C2155" s="419"/>
      <c r="D2155" s="419">
        <f>'XN gui mau'!C10</f>
        <v>115000</v>
      </c>
      <c r="E2155" s="440"/>
      <c r="F2155" s="653"/>
    </row>
    <row r="2156" spans="1:6" ht="21" customHeight="1" x14ac:dyDescent="0.25">
      <c r="A2156" s="1172" t="s">
        <v>347</v>
      </c>
      <c r="B2156" s="1173"/>
      <c r="C2156" s="1174"/>
      <c r="D2156" s="419">
        <f>'XN gui mau'!C11</f>
        <v>0</v>
      </c>
      <c r="E2156" s="440"/>
      <c r="F2156" s="653"/>
    </row>
    <row r="2157" spans="1:6" ht="21" customHeight="1" x14ac:dyDescent="0.25">
      <c r="A2157" s="501">
        <v>2</v>
      </c>
      <c r="B2157" s="498" t="s">
        <v>5712</v>
      </c>
      <c r="C2157" s="419"/>
      <c r="D2157" s="419">
        <f>'XN gui mau'!C12</f>
        <v>55000</v>
      </c>
      <c r="E2157" s="440"/>
      <c r="F2157" s="653"/>
    </row>
    <row r="2158" spans="1:6" ht="21" customHeight="1" x14ac:dyDescent="0.25">
      <c r="A2158" s="1172" t="s">
        <v>316</v>
      </c>
      <c r="B2158" s="1173"/>
      <c r="C2158" s="1174"/>
      <c r="D2158" s="419">
        <f>'XN gui mau'!C13</f>
        <v>0</v>
      </c>
      <c r="E2158" s="440"/>
      <c r="F2158" s="653"/>
    </row>
    <row r="2159" spans="1:6" ht="21" customHeight="1" x14ac:dyDescent="0.25">
      <c r="A2159" s="496">
        <v>3</v>
      </c>
      <c r="B2159" s="924" t="s">
        <v>5713</v>
      </c>
      <c r="C2159" s="419"/>
      <c r="D2159" s="419">
        <f>'XN gui mau'!C14</f>
        <v>550000</v>
      </c>
      <c r="E2159" s="440"/>
      <c r="F2159" s="653"/>
    </row>
    <row r="2160" spans="1:6" ht="21" customHeight="1" x14ac:dyDescent="0.25">
      <c r="A2160" s="496">
        <f>A2159+1</f>
        <v>4</v>
      </c>
      <c r="B2160" s="924" t="s">
        <v>5714</v>
      </c>
      <c r="C2160" s="419"/>
      <c r="D2160" s="419">
        <f>'XN gui mau'!C15</f>
        <v>90000</v>
      </c>
      <c r="E2160" s="440"/>
      <c r="F2160" s="653"/>
    </row>
    <row r="2161" spans="1:6" ht="21" customHeight="1" x14ac:dyDescent="0.25">
      <c r="A2161" s="496">
        <f t="shared" ref="A2161:A2167" si="47">A2160+1</f>
        <v>5</v>
      </c>
      <c r="B2161" s="924" t="s">
        <v>4367</v>
      </c>
      <c r="C2161" s="419"/>
      <c r="D2161" s="419">
        <f>'XN gui mau'!C16</f>
        <v>130000</v>
      </c>
      <c r="E2161" s="440"/>
      <c r="F2161" s="653"/>
    </row>
    <row r="2162" spans="1:6" ht="21" customHeight="1" x14ac:dyDescent="0.25">
      <c r="A2162" s="496">
        <f t="shared" si="47"/>
        <v>6</v>
      </c>
      <c r="B2162" s="924" t="s">
        <v>5715</v>
      </c>
      <c r="C2162" s="419"/>
      <c r="D2162" s="419">
        <f>'XN gui mau'!C17</f>
        <v>40000</v>
      </c>
      <c r="E2162" s="440"/>
      <c r="F2162" s="653"/>
    </row>
    <row r="2163" spans="1:6" ht="21" customHeight="1" x14ac:dyDescent="0.25">
      <c r="A2163" s="496">
        <f t="shared" si="47"/>
        <v>7</v>
      </c>
      <c r="B2163" s="924" t="s">
        <v>5719</v>
      </c>
      <c r="C2163" s="419"/>
      <c r="D2163" s="419">
        <f>'XN gui mau'!C18</f>
        <v>200000</v>
      </c>
      <c r="E2163" s="440"/>
      <c r="F2163" s="653"/>
    </row>
    <row r="2164" spans="1:6" ht="21" customHeight="1" x14ac:dyDescent="0.25">
      <c r="A2164" s="496">
        <f t="shared" si="47"/>
        <v>8</v>
      </c>
      <c r="B2164" s="924" t="s">
        <v>5716</v>
      </c>
      <c r="C2164" s="419"/>
      <c r="D2164" s="419">
        <f>'XN gui mau'!C19</f>
        <v>200000</v>
      </c>
      <c r="E2164" s="440"/>
      <c r="F2164" s="653"/>
    </row>
    <row r="2165" spans="1:6" ht="21" customHeight="1" x14ac:dyDescent="0.25">
      <c r="A2165" s="496">
        <f t="shared" si="47"/>
        <v>9</v>
      </c>
      <c r="B2165" s="924" t="s">
        <v>5717</v>
      </c>
      <c r="C2165" s="419"/>
      <c r="D2165" s="419">
        <f>'XN gui mau'!C20</f>
        <v>200000</v>
      </c>
      <c r="E2165" s="440"/>
      <c r="F2165" s="653"/>
    </row>
    <row r="2166" spans="1:6" ht="21" customHeight="1" x14ac:dyDescent="0.25">
      <c r="A2166" s="496">
        <f t="shared" si="47"/>
        <v>10</v>
      </c>
      <c r="B2166" s="924" t="s">
        <v>5718</v>
      </c>
      <c r="C2166" s="419"/>
      <c r="D2166" s="419">
        <f>'XN gui mau'!C21</f>
        <v>200000</v>
      </c>
      <c r="E2166" s="440"/>
      <c r="F2166" s="653"/>
    </row>
    <row r="2167" spans="1:6" ht="21" customHeight="1" x14ac:dyDescent="0.25">
      <c r="A2167" s="496">
        <f t="shared" si="47"/>
        <v>11</v>
      </c>
      <c r="B2167" s="497" t="s">
        <v>5720</v>
      </c>
      <c r="C2167" s="419"/>
      <c r="D2167" s="419">
        <f>'XN gui mau'!C22</f>
        <v>60000</v>
      </c>
      <c r="E2167" s="440"/>
      <c r="F2167" s="653"/>
    </row>
    <row r="2168" spans="1:6" ht="21" customHeight="1" x14ac:dyDescent="0.25">
      <c r="A2168" s="1172" t="s">
        <v>207</v>
      </c>
      <c r="B2168" s="1173"/>
      <c r="C2168" s="1174"/>
      <c r="D2168" s="419">
        <f>'XN gui mau'!C23</f>
        <v>0</v>
      </c>
      <c r="E2168" s="440"/>
      <c r="F2168" s="653"/>
    </row>
    <row r="2169" spans="1:6" ht="21" customHeight="1" x14ac:dyDescent="0.25">
      <c r="A2169" s="496">
        <f>A2167+1</f>
        <v>12</v>
      </c>
      <c r="B2169" s="924" t="s">
        <v>4368</v>
      </c>
      <c r="C2169" s="419"/>
      <c r="D2169" s="419">
        <f>'XN gui mau'!C24</f>
        <v>230000</v>
      </c>
      <c r="E2169" s="440"/>
      <c r="F2169" s="653"/>
    </row>
    <row r="2170" spans="1:6" ht="21" customHeight="1" x14ac:dyDescent="0.25">
      <c r="A2170" s="496">
        <f>A2169+1</f>
        <v>13</v>
      </c>
      <c r="B2170" s="924" t="s">
        <v>4369</v>
      </c>
      <c r="C2170" s="419"/>
      <c r="D2170" s="419">
        <f>'XN gui mau'!C25</f>
        <v>230000</v>
      </c>
      <c r="E2170" s="440"/>
      <c r="F2170" s="653"/>
    </row>
    <row r="2171" spans="1:6" ht="21" customHeight="1" x14ac:dyDescent="0.25">
      <c r="A2171" s="496">
        <f t="shared" ref="A2171:A2187" si="48">A2170+1</f>
        <v>14</v>
      </c>
      <c r="B2171" s="924" t="s">
        <v>4370</v>
      </c>
      <c r="C2171" s="419"/>
      <c r="D2171" s="419">
        <f>'XN gui mau'!C26</f>
        <v>220000</v>
      </c>
      <c r="E2171" s="440"/>
      <c r="F2171" s="653"/>
    </row>
    <row r="2172" spans="1:6" ht="21" customHeight="1" x14ac:dyDescent="0.25">
      <c r="A2172" s="496">
        <f t="shared" si="48"/>
        <v>15</v>
      </c>
      <c r="B2172" s="924" t="s">
        <v>4371</v>
      </c>
      <c r="C2172" s="419"/>
      <c r="D2172" s="419">
        <f>'XN gui mau'!C27</f>
        <v>150000</v>
      </c>
      <c r="E2172" s="440"/>
      <c r="F2172" s="653"/>
    </row>
    <row r="2173" spans="1:6" ht="21" customHeight="1" x14ac:dyDescent="0.25">
      <c r="A2173" s="496">
        <f t="shared" si="48"/>
        <v>16</v>
      </c>
      <c r="B2173" s="924" t="s">
        <v>4372</v>
      </c>
      <c r="C2173" s="419"/>
      <c r="D2173" s="419">
        <f>'XN gui mau'!C28</f>
        <v>95000</v>
      </c>
      <c r="E2173" s="440"/>
      <c r="F2173" s="653"/>
    </row>
    <row r="2174" spans="1:6" ht="21" customHeight="1" x14ac:dyDescent="0.25">
      <c r="A2174" s="496">
        <f t="shared" si="48"/>
        <v>17</v>
      </c>
      <c r="B2174" s="924" t="s">
        <v>4373</v>
      </c>
      <c r="C2174" s="419"/>
      <c r="D2174" s="419">
        <f>'XN gui mau'!C29</f>
        <v>300000</v>
      </c>
      <c r="E2174" s="440"/>
      <c r="F2174" s="653"/>
    </row>
    <row r="2175" spans="1:6" ht="21" customHeight="1" x14ac:dyDescent="0.25">
      <c r="A2175" s="496">
        <f t="shared" si="48"/>
        <v>18</v>
      </c>
      <c r="B2175" s="924" t="s">
        <v>4374</v>
      </c>
      <c r="C2175" s="419"/>
      <c r="D2175" s="419">
        <f>'XN gui mau'!C30</f>
        <v>170000</v>
      </c>
      <c r="E2175" s="440"/>
      <c r="F2175" s="653"/>
    </row>
    <row r="2176" spans="1:6" ht="21" customHeight="1" x14ac:dyDescent="0.25">
      <c r="A2176" s="496">
        <f t="shared" si="48"/>
        <v>19</v>
      </c>
      <c r="B2176" s="924" t="s">
        <v>4375</v>
      </c>
      <c r="C2176" s="419"/>
      <c r="D2176" s="419">
        <f>'XN gui mau'!C31</f>
        <v>230000</v>
      </c>
      <c r="E2176" s="440"/>
      <c r="F2176" s="653"/>
    </row>
    <row r="2177" spans="1:6" ht="21" customHeight="1" x14ac:dyDescent="0.25">
      <c r="A2177" s="496">
        <f t="shared" si="48"/>
        <v>20</v>
      </c>
      <c r="B2177" s="924" t="s">
        <v>4376</v>
      </c>
      <c r="C2177" s="419"/>
      <c r="D2177" s="419">
        <f>'XN gui mau'!C32</f>
        <v>230000</v>
      </c>
      <c r="E2177" s="440"/>
      <c r="F2177" s="653"/>
    </row>
    <row r="2178" spans="1:6" ht="21" customHeight="1" x14ac:dyDescent="0.25">
      <c r="A2178" s="496">
        <f t="shared" si="48"/>
        <v>21</v>
      </c>
      <c r="B2178" s="924" t="s">
        <v>5721</v>
      </c>
      <c r="C2178" s="419"/>
      <c r="D2178" s="419">
        <f>'XN gui mau'!C33</f>
        <v>175000</v>
      </c>
      <c r="E2178" s="440"/>
      <c r="F2178" s="653"/>
    </row>
    <row r="2179" spans="1:6" ht="21" customHeight="1" x14ac:dyDescent="0.25">
      <c r="A2179" s="496">
        <f t="shared" si="48"/>
        <v>22</v>
      </c>
      <c r="B2179" s="924" t="s">
        <v>5722</v>
      </c>
      <c r="C2179" s="419"/>
      <c r="D2179" s="419">
        <f>'XN gui mau'!C34</f>
        <v>175000</v>
      </c>
      <c r="E2179" s="440"/>
      <c r="F2179" s="653"/>
    </row>
    <row r="2180" spans="1:6" ht="21" customHeight="1" x14ac:dyDescent="0.25">
      <c r="A2180" s="496">
        <f t="shared" si="48"/>
        <v>23</v>
      </c>
      <c r="B2180" s="924" t="s">
        <v>5723</v>
      </c>
      <c r="C2180" s="419"/>
      <c r="D2180" s="419">
        <f>'XN gui mau'!C35</f>
        <v>150000</v>
      </c>
      <c r="E2180" s="440"/>
      <c r="F2180" s="653"/>
    </row>
    <row r="2181" spans="1:6" ht="21" customHeight="1" x14ac:dyDescent="0.25">
      <c r="A2181" s="496">
        <f t="shared" si="48"/>
        <v>24</v>
      </c>
      <c r="B2181" s="924" t="s">
        <v>5157</v>
      </c>
      <c r="C2181" s="419"/>
      <c r="D2181" s="419">
        <f>'XN gui mau'!C36</f>
        <v>450000</v>
      </c>
      <c r="E2181" s="440"/>
      <c r="F2181" s="653"/>
    </row>
    <row r="2182" spans="1:6" ht="21" customHeight="1" x14ac:dyDescent="0.25">
      <c r="A2182" s="496">
        <f t="shared" si="48"/>
        <v>25</v>
      </c>
      <c r="B2182" s="504" t="s">
        <v>4377</v>
      </c>
      <c r="C2182" s="419"/>
      <c r="D2182" s="419">
        <f>'XN gui mau'!C37</f>
        <v>170000</v>
      </c>
      <c r="E2182" s="440"/>
      <c r="F2182" s="653"/>
    </row>
    <row r="2183" spans="1:6" ht="21" customHeight="1" x14ac:dyDescent="0.25">
      <c r="A2183" s="496">
        <f t="shared" si="48"/>
        <v>26</v>
      </c>
      <c r="B2183" s="924" t="s">
        <v>4378</v>
      </c>
      <c r="C2183" s="419"/>
      <c r="D2183" s="419">
        <f>'XN gui mau'!C38</f>
        <v>145000</v>
      </c>
      <c r="E2183" s="440"/>
      <c r="F2183" s="653"/>
    </row>
    <row r="2184" spans="1:6" ht="21" customHeight="1" x14ac:dyDescent="0.25">
      <c r="A2184" s="496">
        <f t="shared" si="48"/>
        <v>27</v>
      </c>
      <c r="B2184" s="924" t="s">
        <v>4379</v>
      </c>
      <c r="C2184" s="419"/>
      <c r="D2184" s="419">
        <f>'XN gui mau'!C39</f>
        <v>145000</v>
      </c>
      <c r="E2184" s="440"/>
      <c r="F2184" s="653"/>
    </row>
    <row r="2185" spans="1:6" ht="21" customHeight="1" x14ac:dyDescent="0.25">
      <c r="A2185" s="496">
        <f t="shared" si="48"/>
        <v>28</v>
      </c>
      <c r="B2185" s="924" t="s">
        <v>4380</v>
      </c>
      <c r="C2185" s="419"/>
      <c r="D2185" s="419">
        <f>'XN gui mau'!C40</f>
        <v>900000</v>
      </c>
      <c r="E2185" s="440"/>
      <c r="F2185" s="653"/>
    </row>
    <row r="2186" spans="1:6" s="503" customFormat="1" ht="21" customHeight="1" x14ac:dyDescent="0.25">
      <c r="A2186" s="496">
        <f t="shared" si="48"/>
        <v>29</v>
      </c>
      <c r="B2186" s="924" t="s">
        <v>4381</v>
      </c>
      <c r="C2186" s="502"/>
      <c r="D2186" s="419">
        <f>'XN gui mau'!C41</f>
        <v>220000</v>
      </c>
      <c r="E2186" s="440"/>
      <c r="F2186" s="660"/>
    </row>
    <row r="2187" spans="1:6" s="503" customFormat="1" ht="21" customHeight="1" x14ac:dyDescent="0.25">
      <c r="A2187" s="496">
        <f t="shared" si="48"/>
        <v>30</v>
      </c>
      <c r="B2187" s="924" t="s">
        <v>142</v>
      </c>
      <c r="C2187" s="502"/>
      <c r="D2187" s="419">
        <f>'XN gui mau'!C42</f>
        <v>220000</v>
      </c>
      <c r="E2187" s="440"/>
      <c r="F2187" s="660"/>
    </row>
    <row r="2188" spans="1:6" ht="21" customHeight="1" x14ac:dyDescent="0.25">
      <c r="A2188" s="1172" t="s">
        <v>140</v>
      </c>
      <c r="B2188" s="1173"/>
      <c r="C2188" s="1174"/>
      <c r="D2188" s="419">
        <f>'XN gui mau'!C43</f>
        <v>0</v>
      </c>
      <c r="E2188" s="440"/>
      <c r="F2188" s="653"/>
    </row>
    <row r="2189" spans="1:6" ht="21" customHeight="1" x14ac:dyDescent="0.25">
      <c r="A2189" s="496">
        <f>A2187+1</f>
        <v>31</v>
      </c>
      <c r="B2189" s="924" t="s">
        <v>4382</v>
      </c>
      <c r="C2189" s="419"/>
      <c r="D2189" s="419">
        <f>'XN gui mau'!C44</f>
        <v>170000</v>
      </c>
      <c r="E2189" s="440"/>
      <c r="F2189" s="653"/>
    </row>
    <row r="2190" spans="1:6" ht="21" customHeight="1" x14ac:dyDescent="0.25">
      <c r="A2190" s="496">
        <f>A2189+1</f>
        <v>32</v>
      </c>
      <c r="B2190" s="924" t="s">
        <v>4383</v>
      </c>
      <c r="C2190" s="419"/>
      <c r="D2190" s="419">
        <f>'XN gui mau'!C45</f>
        <v>250000</v>
      </c>
      <c r="E2190" s="440"/>
      <c r="F2190" s="653"/>
    </row>
    <row r="2191" spans="1:6" ht="21" customHeight="1" x14ac:dyDescent="0.25">
      <c r="A2191" s="1172" t="s">
        <v>126</v>
      </c>
      <c r="B2191" s="1173"/>
      <c r="C2191" s="1174"/>
      <c r="D2191" s="419">
        <f>'XN gui mau'!C46</f>
        <v>0</v>
      </c>
      <c r="E2191" s="440"/>
      <c r="F2191" s="653"/>
    </row>
    <row r="2192" spans="1:6" ht="21" customHeight="1" x14ac:dyDescent="0.25">
      <c r="A2192" s="496">
        <f>A2190+1</f>
        <v>33</v>
      </c>
      <c r="B2192" s="924" t="s">
        <v>5724</v>
      </c>
      <c r="C2192" s="419"/>
      <c r="D2192" s="419">
        <f>'XN gui mau'!C47</f>
        <v>230000</v>
      </c>
      <c r="E2192" s="440"/>
      <c r="F2192" s="653"/>
    </row>
    <row r="2193" spans="1:6" ht="21" customHeight="1" x14ac:dyDescent="0.25">
      <c r="A2193" s="496">
        <f t="shared" ref="A2193:A2198" si="49">A2192+1</f>
        <v>34</v>
      </c>
      <c r="B2193" s="924" t="s">
        <v>5726</v>
      </c>
      <c r="C2193" s="419"/>
      <c r="D2193" s="419">
        <f>'XN gui mau'!C48</f>
        <v>175000</v>
      </c>
      <c r="E2193" s="440"/>
      <c r="F2193" s="653"/>
    </row>
    <row r="2194" spans="1:6" ht="21" customHeight="1" x14ac:dyDescent="0.25">
      <c r="A2194" s="496">
        <f t="shared" si="49"/>
        <v>35</v>
      </c>
      <c r="B2194" s="924" t="s">
        <v>5725</v>
      </c>
      <c r="C2194" s="419"/>
      <c r="D2194" s="419">
        <f>'XN gui mau'!C49</f>
        <v>175000</v>
      </c>
      <c r="E2194" s="440"/>
      <c r="F2194" s="653"/>
    </row>
    <row r="2195" spans="1:6" ht="21" customHeight="1" x14ac:dyDescent="0.25">
      <c r="A2195" s="496">
        <f t="shared" si="49"/>
        <v>36</v>
      </c>
      <c r="B2195" s="504" t="s">
        <v>5727</v>
      </c>
      <c r="C2195" s="419"/>
      <c r="D2195" s="419">
        <f>'XN gui mau'!C50</f>
        <v>175000</v>
      </c>
      <c r="E2195" s="440"/>
      <c r="F2195" s="653"/>
    </row>
    <row r="2196" spans="1:6" ht="21" customHeight="1" x14ac:dyDescent="0.25">
      <c r="A2196" s="496">
        <f t="shared" si="49"/>
        <v>37</v>
      </c>
      <c r="B2196" s="498" t="s">
        <v>110</v>
      </c>
      <c r="C2196" s="419"/>
      <c r="D2196" s="419">
        <f>'XN gui mau'!C51</f>
        <v>175000</v>
      </c>
      <c r="E2196" s="440"/>
      <c r="F2196" s="653"/>
    </row>
    <row r="2197" spans="1:6" ht="21" customHeight="1" x14ac:dyDescent="0.25">
      <c r="A2197" s="496">
        <f t="shared" si="49"/>
        <v>38</v>
      </c>
      <c r="B2197" s="498" t="s">
        <v>109</v>
      </c>
      <c r="C2197" s="419"/>
      <c r="D2197" s="419">
        <f>'XN gui mau'!C52</f>
        <v>175000</v>
      </c>
      <c r="E2197" s="440"/>
      <c r="F2197" s="653"/>
    </row>
    <row r="2198" spans="1:6" ht="21" customHeight="1" x14ac:dyDescent="0.25">
      <c r="A2198" s="496">
        <f t="shared" si="49"/>
        <v>39</v>
      </c>
      <c r="B2198" s="498" t="s">
        <v>5291</v>
      </c>
      <c r="C2198" s="419"/>
      <c r="D2198" s="419">
        <f>'XN gui mau'!C53</f>
        <v>460000</v>
      </c>
      <c r="E2198" s="440"/>
      <c r="F2198" s="653"/>
    </row>
    <row r="2199" spans="1:6" ht="21" customHeight="1" x14ac:dyDescent="0.25">
      <c r="A2199" s="1172" t="s">
        <v>108</v>
      </c>
      <c r="B2199" s="1173"/>
      <c r="C2199" s="1174"/>
      <c r="D2199" s="419">
        <f>'XN gui mau'!C54</f>
        <v>0</v>
      </c>
      <c r="E2199" s="440"/>
      <c r="F2199" s="653"/>
    </row>
    <row r="2200" spans="1:6" ht="21" customHeight="1" x14ac:dyDescent="0.25">
      <c r="A2200" s="496">
        <f>A2198+1</f>
        <v>40</v>
      </c>
      <c r="B2200" s="924" t="s">
        <v>4384</v>
      </c>
      <c r="C2200" s="419"/>
      <c r="D2200" s="419">
        <f>'XN gui mau'!C55</f>
        <v>180000</v>
      </c>
      <c r="E2200" s="440"/>
      <c r="F2200" s="653"/>
    </row>
    <row r="2201" spans="1:6" ht="21" customHeight="1" x14ac:dyDescent="0.25">
      <c r="A2201" s="496">
        <f>A2200+1</f>
        <v>41</v>
      </c>
      <c r="B2201" s="924" t="s">
        <v>4385</v>
      </c>
      <c r="C2201" s="419"/>
      <c r="D2201" s="419">
        <f>'XN gui mau'!C56</f>
        <v>180000</v>
      </c>
      <c r="E2201" s="440"/>
      <c r="F2201" s="653"/>
    </row>
    <row r="2202" spans="1:6" ht="21" customHeight="1" x14ac:dyDescent="0.25">
      <c r="A2202" s="496">
        <f t="shared" ref="A2202:A2208" si="50">A2201+1</f>
        <v>42</v>
      </c>
      <c r="B2202" s="924" t="s">
        <v>4386</v>
      </c>
      <c r="C2202" s="419"/>
      <c r="D2202" s="419">
        <f>'XN gui mau'!C57</f>
        <v>105000</v>
      </c>
      <c r="E2202" s="440"/>
      <c r="F2202" s="653"/>
    </row>
    <row r="2203" spans="1:6" ht="21" customHeight="1" x14ac:dyDescent="0.25">
      <c r="A2203" s="496">
        <f t="shared" si="50"/>
        <v>43</v>
      </c>
      <c r="B2203" s="924" t="s">
        <v>4387</v>
      </c>
      <c r="C2203" s="500"/>
      <c r="D2203" s="419">
        <f>'XN gui mau'!C58</f>
        <v>105000</v>
      </c>
      <c r="E2203" s="440"/>
      <c r="F2203" s="659"/>
    </row>
    <row r="2204" spans="1:6" ht="21" customHeight="1" x14ac:dyDescent="0.25">
      <c r="A2204" s="496">
        <f t="shared" si="50"/>
        <v>44</v>
      </c>
      <c r="B2204" s="924" t="s">
        <v>5728</v>
      </c>
      <c r="C2204" s="500"/>
      <c r="D2204" s="419">
        <f>'XN gui mau'!C59</f>
        <v>100000</v>
      </c>
      <c r="E2204" s="440"/>
      <c r="F2204" s="659"/>
    </row>
    <row r="2205" spans="1:6" ht="21" customHeight="1" x14ac:dyDescent="0.25">
      <c r="A2205" s="496">
        <f t="shared" si="50"/>
        <v>45</v>
      </c>
      <c r="B2205" s="924" t="s">
        <v>5729</v>
      </c>
      <c r="C2205" s="500"/>
      <c r="D2205" s="419">
        <f>'XN gui mau'!C60</f>
        <v>105000</v>
      </c>
      <c r="E2205" s="440"/>
      <c r="F2205" s="659"/>
    </row>
    <row r="2206" spans="1:6" ht="21" customHeight="1" x14ac:dyDescent="0.25">
      <c r="A2206" s="496">
        <f t="shared" si="50"/>
        <v>46</v>
      </c>
      <c r="B2206" s="924" t="s">
        <v>5730</v>
      </c>
      <c r="C2206" s="500"/>
      <c r="D2206" s="419">
        <f>'XN gui mau'!C61</f>
        <v>105000</v>
      </c>
      <c r="E2206" s="440"/>
      <c r="F2206" s="659"/>
    </row>
    <row r="2207" spans="1:6" ht="21" customHeight="1" x14ac:dyDescent="0.25">
      <c r="A2207" s="496">
        <f t="shared" si="50"/>
        <v>47</v>
      </c>
      <c r="B2207" s="924" t="s">
        <v>4388</v>
      </c>
      <c r="C2207" s="500"/>
      <c r="D2207" s="419">
        <f>'XN gui mau'!C62</f>
        <v>120000</v>
      </c>
      <c r="E2207" s="440"/>
      <c r="F2207" s="659"/>
    </row>
    <row r="2208" spans="1:6" ht="21" customHeight="1" x14ac:dyDescent="0.25">
      <c r="A2208" s="496">
        <f t="shared" si="50"/>
        <v>48</v>
      </c>
      <c r="B2208" s="924" t="s">
        <v>5731</v>
      </c>
      <c r="C2208" s="500"/>
      <c r="D2208" s="419">
        <f>'XN gui mau'!C63</f>
        <v>105000</v>
      </c>
      <c r="E2208" s="440"/>
      <c r="F2208" s="659"/>
    </row>
    <row r="2209" spans="1:6" ht="21" customHeight="1" x14ac:dyDescent="0.25">
      <c r="A2209" s="1172" t="s">
        <v>102</v>
      </c>
      <c r="B2209" s="1173"/>
      <c r="C2209" s="1174"/>
      <c r="D2209" s="419"/>
      <c r="E2209" s="440"/>
      <c r="F2209" s="659"/>
    </row>
    <row r="2210" spans="1:6" ht="21" customHeight="1" x14ac:dyDescent="0.25">
      <c r="A2210" s="496">
        <f>A2208+1</f>
        <v>49</v>
      </c>
      <c r="B2210" s="924" t="s">
        <v>5732</v>
      </c>
      <c r="C2210" s="500"/>
      <c r="D2210" s="419">
        <f>'XN gui mau'!C65</f>
        <v>380000</v>
      </c>
      <c r="E2210" s="440"/>
      <c r="F2210" s="659"/>
    </row>
    <row r="2211" spans="1:6" ht="21" customHeight="1" x14ac:dyDescent="0.25">
      <c r="A2211" s="496">
        <f>A2210+1</f>
        <v>50</v>
      </c>
      <c r="B2211" s="924" t="s">
        <v>5733</v>
      </c>
      <c r="C2211" s="500"/>
      <c r="D2211" s="419">
        <f>'XN gui mau'!C66</f>
        <v>320000</v>
      </c>
      <c r="E2211" s="440"/>
      <c r="F2211" s="659"/>
    </row>
    <row r="2212" spans="1:6" ht="21" customHeight="1" x14ac:dyDescent="0.25">
      <c r="A2212" s="1172" t="s">
        <v>4390</v>
      </c>
      <c r="B2212" s="1173"/>
      <c r="C2212" s="1174"/>
      <c r="D2212" s="419"/>
      <c r="E2212" s="440"/>
      <c r="F2212" s="659"/>
    </row>
    <row r="2213" spans="1:6" ht="21" customHeight="1" x14ac:dyDescent="0.25">
      <c r="A2213" s="496">
        <f>A2211+1</f>
        <v>51</v>
      </c>
      <c r="B2213" s="504" t="s">
        <v>5734</v>
      </c>
      <c r="C2213" s="500"/>
      <c r="D2213" s="419">
        <f>'XN gui mau'!C68</f>
        <v>20000</v>
      </c>
      <c r="E2213" s="440"/>
      <c r="F2213" s="659"/>
    </row>
    <row r="2214" spans="1:6" ht="21" customHeight="1" x14ac:dyDescent="0.25">
      <c r="A2214" s="496">
        <f>A2213+1</f>
        <v>52</v>
      </c>
      <c r="B2214" s="504" t="s">
        <v>5735</v>
      </c>
      <c r="C2214" s="500"/>
      <c r="D2214" s="419">
        <f>'XN gui mau'!C69</f>
        <v>35000</v>
      </c>
      <c r="E2214" s="440"/>
      <c r="F2214" s="659"/>
    </row>
    <row r="2215" spans="1:6" ht="21" customHeight="1" x14ac:dyDescent="0.25">
      <c r="A2215" s="496">
        <f>A2214+1</f>
        <v>53</v>
      </c>
      <c r="B2215" s="504" t="s">
        <v>5736</v>
      </c>
      <c r="C2215" s="500"/>
      <c r="D2215" s="419">
        <f>'XN gui mau'!C70</f>
        <v>55000</v>
      </c>
      <c r="E2215" s="440"/>
      <c r="F2215" s="659"/>
    </row>
    <row r="2216" spans="1:6" ht="21" customHeight="1" x14ac:dyDescent="0.25">
      <c r="A2216" s="496">
        <f>A2215+1</f>
        <v>54</v>
      </c>
      <c r="B2216" s="504" t="s">
        <v>5737</v>
      </c>
      <c r="C2216" s="417"/>
      <c r="D2216" s="419">
        <f>'XN gui mau'!C71</f>
        <v>50000</v>
      </c>
      <c r="E2216" s="440"/>
      <c r="F2216" s="656"/>
    </row>
    <row r="2217" spans="1:6" ht="21" customHeight="1" x14ac:dyDescent="0.25">
      <c r="A2217" s="496">
        <f>A2216+1</f>
        <v>55</v>
      </c>
      <c r="B2217" s="499" t="s">
        <v>5738</v>
      </c>
      <c r="C2217" s="417"/>
      <c r="D2217" s="419">
        <f>'XN gui mau'!C72</f>
        <v>20000</v>
      </c>
      <c r="E2217" s="440"/>
      <c r="F2217" s="656"/>
    </row>
    <row r="2218" spans="1:6" ht="21" customHeight="1" x14ac:dyDescent="0.25">
      <c r="A2218" s="1172" t="s">
        <v>4391</v>
      </c>
      <c r="B2218" s="1173"/>
      <c r="C2218" s="1174"/>
      <c r="D2218" s="419"/>
      <c r="E2218" s="440"/>
      <c r="F2218" s="656"/>
    </row>
    <row r="2219" spans="1:6" ht="21" customHeight="1" x14ac:dyDescent="0.25">
      <c r="A2219" s="496">
        <f>A2217+1</f>
        <v>56</v>
      </c>
      <c r="B2219" s="924" t="s">
        <v>4392</v>
      </c>
      <c r="C2219" s="417"/>
      <c r="D2219" s="419">
        <f>'XN gui mau'!C74</f>
        <v>230000</v>
      </c>
      <c r="E2219" s="440"/>
      <c r="F2219" s="656"/>
    </row>
    <row r="2220" spans="1:6" ht="21" customHeight="1" x14ac:dyDescent="0.25">
      <c r="A2220" s="496">
        <f>A2219+1</f>
        <v>57</v>
      </c>
      <c r="B2220" s="924" t="s">
        <v>4393</v>
      </c>
      <c r="C2220" s="417"/>
      <c r="D2220" s="419">
        <f>'XN gui mau'!C75</f>
        <v>320000</v>
      </c>
      <c r="E2220" s="440"/>
      <c r="F2220" s="656"/>
    </row>
    <row r="2221" spans="1:6" ht="21" customHeight="1" x14ac:dyDescent="0.25">
      <c r="A2221" s="496">
        <f t="shared" ref="A2221:A2226" si="51">A2220+1</f>
        <v>58</v>
      </c>
      <c r="B2221" s="924" t="s">
        <v>4394</v>
      </c>
      <c r="C2221" s="417"/>
      <c r="D2221" s="419">
        <f>'XN gui mau'!C76</f>
        <v>470000</v>
      </c>
      <c r="E2221" s="440"/>
      <c r="F2221" s="656"/>
    </row>
    <row r="2222" spans="1:6" ht="21" customHeight="1" x14ac:dyDescent="0.25">
      <c r="A2222" s="496">
        <f t="shared" si="51"/>
        <v>59</v>
      </c>
      <c r="B2222" s="924" t="s">
        <v>4395</v>
      </c>
      <c r="C2222" s="417"/>
      <c r="D2222" s="419">
        <f>'XN gui mau'!C77</f>
        <v>600000</v>
      </c>
      <c r="E2222" s="440"/>
      <c r="F2222" s="656"/>
    </row>
    <row r="2223" spans="1:6" ht="21" customHeight="1" x14ac:dyDescent="0.25">
      <c r="A2223" s="496">
        <f t="shared" si="51"/>
        <v>60</v>
      </c>
      <c r="B2223" s="924" t="s">
        <v>5739</v>
      </c>
      <c r="C2223" s="417"/>
      <c r="D2223" s="419">
        <f>'XN gui mau'!C78</f>
        <v>300000</v>
      </c>
      <c r="E2223" s="440"/>
      <c r="F2223" s="656"/>
    </row>
    <row r="2224" spans="1:6" ht="21" customHeight="1" x14ac:dyDescent="0.25">
      <c r="A2224" s="496">
        <f t="shared" si="51"/>
        <v>61</v>
      </c>
      <c r="B2224" s="924" t="s">
        <v>5757</v>
      </c>
      <c r="C2224" s="417"/>
      <c r="D2224" s="419">
        <f>'XN gui mau'!C79</f>
        <v>240000</v>
      </c>
      <c r="E2224" s="440"/>
      <c r="F2224" s="656"/>
    </row>
    <row r="2225" spans="1:6" ht="21" customHeight="1" x14ac:dyDescent="0.25">
      <c r="A2225" s="496">
        <f t="shared" si="51"/>
        <v>62</v>
      </c>
      <c r="B2225" s="924" t="s">
        <v>5758</v>
      </c>
      <c r="C2225" s="417"/>
      <c r="D2225" s="419">
        <f>'XN gui mau'!C80</f>
        <v>240000</v>
      </c>
      <c r="E2225" s="440"/>
      <c r="F2225" s="656"/>
    </row>
    <row r="2226" spans="1:6" ht="21" customHeight="1" x14ac:dyDescent="0.25">
      <c r="A2226" s="496">
        <f t="shared" si="51"/>
        <v>63</v>
      </c>
      <c r="B2226" s="497" t="s">
        <v>4396</v>
      </c>
      <c r="C2226" s="417"/>
      <c r="D2226" s="419">
        <f>'XN gui mau'!C81</f>
        <v>500000</v>
      </c>
      <c r="E2226" s="440"/>
      <c r="F2226" s="656"/>
    </row>
    <row r="2227" spans="1:6" ht="21" customHeight="1" x14ac:dyDescent="0.25">
      <c r="A2227" s="1172" t="s">
        <v>4397</v>
      </c>
      <c r="B2227" s="1173"/>
      <c r="C2227" s="1174"/>
      <c r="D2227" s="419"/>
      <c r="E2227" s="440"/>
      <c r="F2227" s="656"/>
    </row>
    <row r="2228" spans="1:6" ht="21" customHeight="1" x14ac:dyDescent="0.25">
      <c r="A2228" s="496">
        <f>A2226+1</f>
        <v>64</v>
      </c>
      <c r="B2228" s="924" t="s">
        <v>5740</v>
      </c>
      <c r="C2228" s="417"/>
      <c r="D2228" s="419">
        <f>'XN gui mau'!C83</f>
        <v>105000</v>
      </c>
      <c r="E2228" s="440"/>
      <c r="F2228" s="656"/>
    </row>
    <row r="2229" spans="1:6" ht="21" customHeight="1" x14ac:dyDescent="0.25">
      <c r="A2229" s="496">
        <f>A2228+1</f>
        <v>65</v>
      </c>
      <c r="B2229" s="504" t="s">
        <v>5741</v>
      </c>
      <c r="C2229" s="417"/>
      <c r="D2229" s="419">
        <f>'XN gui mau'!C84</f>
        <v>100000</v>
      </c>
      <c r="E2229" s="440"/>
      <c r="F2229" s="656"/>
    </row>
    <row r="2230" spans="1:6" ht="21" customHeight="1" x14ac:dyDescent="0.25">
      <c r="A2230" s="496">
        <f t="shared" ref="A2230:A2245" si="52">A2229+1</f>
        <v>66</v>
      </c>
      <c r="B2230" s="504" t="s">
        <v>5742</v>
      </c>
      <c r="C2230" s="417"/>
      <c r="D2230" s="419">
        <f>'XN gui mau'!C85</f>
        <v>100000</v>
      </c>
      <c r="E2230" s="440"/>
      <c r="F2230" s="656"/>
    </row>
    <row r="2231" spans="1:6" ht="21" customHeight="1" x14ac:dyDescent="0.25">
      <c r="A2231" s="496">
        <f t="shared" si="52"/>
        <v>67</v>
      </c>
      <c r="B2231" s="504" t="s">
        <v>5743</v>
      </c>
      <c r="C2231" s="417"/>
      <c r="D2231" s="419">
        <f>'XN gui mau'!C86</f>
        <v>100000</v>
      </c>
      <c r="E2231" s="440"/>
      <c r="F2231" s="656"/>
    </row>
    <row r="2232" spans="1:6" ht="21" customHeight="1" x14ac:dyDescent="0.25">
      <c r="A2232" s="496">
        <f t="shared" si="52"/>
        <v>68</v>
      </c>
      <c r="B2232" s="504" t="s">
        <v>5744</v>
      </c>
      <c r="C2232" s="417"/>
      <c r="D2232" s="419">
        <f>'XN gui mau'!C87</f>
        <v>120000</v>
      </c>
      <c r="E2232" s="440"/>
      <c r="F2232" s="656"/>
    </row>
    <row r="2233" spans="1:6" ht="21" customHeight="1" x14ac:dyDescent="0.25">
      <c r="A2233" s="496">
        <f t="shared" si="52"/>
        <v>69</v>
      </c>
      <c r="B2233" s="504" t="s">
        <v>5745</v>
      </c>
      <c r="C2233" s="417"/>
      <c r="D2233" s="419">
        <f>'XN gui mau'!C88</f>
        <v>95000</v>
      </c>
      <c r="E2233" s="440"/>
      <c r="F2233" s="656"/>
    </row>
    <row r="2234" spans="1:6" ht="21" customHeight="1" x14ac:dyDescent="0.25">
      <c r="A2234" s="496">
        <f t="shared" si="52"/>
        <v>70</v>
      </c>
      <c r="B2234" s="504" t="s">
        <v>5746</v>
      </c>
      <c r="C2234" s="417"/>
      <c r="D2234" s="419">
        <f>'XN gui mau'!C89</f>
        <v>100000</v>
      </c>
      <c r="E2234" s="440"/>
      <c r="F2234" s="656"/>
    </row>
    <row r="2235" spans="1:6" ht="21" customHeight="1" x14ac:dyDescent="0.25">
      <c r="A2235" s="496">
        <f t="shared" si="52"/>
        <v>71</v>
      </c>
      <c r="B2235" s="504" t="s">
        <v>5747</v>
      </c>
      <c r="C2235" s="417"/>
      <c r="D2235" s="419">
        <f>'XN gui mau'!C90</f>
        <v>100000</v>
      </c>
      <c r="E2235" s="440"/>
      <c r="F2235" s="656"/>
    </row>
    <row r="2236" spans="1:6" ht="21" customHeight="1" x14ac:dyDescent="0.25">
      <c r="A2236" s="496">
        <f t="shared" si="52"/>
        <v>72</v>
      </c>
      <c r="B2236" s="498" t="s">
        <v>67</v>
      </c>
      <c r="C2236" s="417"/>
      <c r="D2236" s="419">
        <f>'XN gui mau'!C91</f>
        <v>140000</v>
      </c>
      <c r="E2236" s="440"/>
      <c r="F2236" s="656"/>
    </row>
    <row r="2237" spans="1:6" ht="21" customHeight="1" x14ac:dyDescent="0.25">
      <c r="A2237" s="496">
        <f t="shared" si="52"/>
        <v>73</v>
      </c>
      <c r="B2237" s="498" t="s">
        <v>66</v>
      </c>
      <c r="C2237" s="417"/>
      <c r="D2237" s="419">
        <f>'XN gui mau'!C92</f>
        <v>140000</v>
      </c>
      <c r="E2237" s="440"/>
      <c r="F2237" s="656"/>
    </row>
    <row r="2238" spans="1:6" ht="21" customHeight="1" x14ac:dyDescent="0.25">
      <c r="A2238" s="496">
        <f t="shared" si="52"/>
        <v>74</v>
      </c>
      <c r="B2238" s="504" t="s">
        <v>5748</v>
      </c>
      <c r="C2238" s="417"/>
      <c r="D2238" s="419">
        <f>'XN gui mau'!C93</f>
        <v>100000</v>
      </c>
      <c r="E2238" s="440"/>
      <c r="F2238" s="656"/>
    </row>
    <row r="2239" spans="1:6" ht="21" customHeight="1" x14ac:dyDescent="0.25">
      <c r="A2239" s="496">
        <f t="shared" si="52"/>
        <v>75</v>
      </c>
      <c r="B2239" s="504" t="s">
        <v>5749</v>
      </c>
      <c r="C2239" s="417"/>
      <c r="D2239" s="419">
        <f>'XN gui mau'!C94</f>
        <v>120000</v>
      </c>
      <c r="E2239" s="440"/>
      <c r="F2239" s="656"/>
    </row>
    <row r="2240" spans="1:6" ht="21" customHeight="1" x14ac:dyDescent="0.25">
      <c r="A2240" s="496">
        <f t="shared" si="52"/>
        <v>76</v>
      </c>
      <c r="B2240" s="504" t="s">
        <v>5750</v>
      </c>
      <c r="C2240" s="417"/>
      <c r="D2240" s="419">
        <f>'XN gui mau'!C95</f>
        <v>120000</v>
      </c>
      <c r="E2240" s="440"/>
      <c r="F2240" s="656"/>
    </row>
    <row r="2241" spans="1:6" ht="21" customHeight="1" x14ac:dyDescent="0.25">
      <c r="A2241" s="496">
        <f t="shared" si="52"/>
        <v>77</v>
      </c>
      <c r="B2241" s="504" t="s">
        <v>5751</v>
      </c>
      <c r="C2241" s="417"/>
      <c r="D2241" s="419">
        <f>'XN gui mau'!C96</f>
        <v>100000</v>
      </c>
      <c r="E2241" s="440"/>
      <c r="F2241" s="656"/>
    </row>
    <row r="2242" spans="1:6" ht="21" customHeight="1" x14ac:dyDescent="0.25">
      <c r="A2242" s="496">
        <f t="shared" si="52"/>
        <v>78</v>
      </c>
      <c r="B2242" s="504" t="s">
        <v>5752</v>
      </c>
      <c r="C2242" s="417"/>
      <c r="D2242" s="419">
        <f>'XN gui mau'!C97</f>
        <v>100000</v>
      </c>
      <c r="E2242" s="440"/>
      <c r="F2242" s="656"/>
    </row>
    <row r="2243" spans="1:6" ht="21" customHeight="1" x14ac:dyDescent="0.25">
      <c r="A2243" s="496">
        <f t="shared" si="52"/>
        <v>79</v>
      </c>
      <c r="B2243" s="504" t="s">
        <v>5753</v>
      </c>
      <c r="C2243" s="417"/>
      <c r="D2243" s="419">
        <f>'XN gui mau'!C98</f>
        <v>100000</v>
      </c>
      <c r="E2243" s="440"/>
      <c r="F2243" s="656"/>
    </row>
    <row r="2244" spans="1:6" ht="21" customHeight="1" x14ac:dyDescent="0.25">
      <c r="A2244" s="496">
        <f t="shared" si="52"/>
        <v>80</v>
      </c>
      <c r="B2244" s="504" t="s">
        <v>5754</v>
      </c>
      <c r="C2244" s="417"/>
      <c r="D2244" s="419">
        <f>'XN gui mau'!C99</f>
        <v>120000</v>
      </c>
      <c r="E2244" s="440"/>
      <c r="F2244" s="656"/>
    </row>
    <row r="2245" spans="1:6" ht="21" customHeight="1" x14ac:dyDescent="0.25">
      <c r="A2245" s="496">
        <f t="shared" si="52"/>
        <v>81</v>
      </c>
      <c r="B2245" s="504" t="s">
        <v>5755</v>
      </c>
      <c r="C2245" s="417"/>
      <c r="D2245" s="419">
        <f>'XN gui mau'!C100</f>
        <v>140000</v>
      </c>
      <c r="E2245" s="440"/>
      <c r="F2245" s="656"/>
    </row>
    <row r="2246" spans="1:6" ht="21" customHeight="1" x14ac:dyDescent="0.25">
      <c r="A2246" s="1172" t="s">
        <v>4398</v>
      </c>
      <c r="B2246" s="1173"/>
      <c r="C2246" s="1174"/>
      <c r="D2246" s="419"/>
      <c r="E2246" s="440"/>
      <c r="F2246" s="656"/>
    </row>
    <row r="2247" spans="1:6" ht="21" customHeight="1" x14ac:dyDescent="0.25">
      <c r="A2247" s="496">
        <f>A2245+1</f>
        <v>82</v>
      </c>
      <c r="B2247" s="498" t="s">
        <v>5756</v>
      </c>
      <c r="C2247" s="417"/>
      <c r="D2247" s="419">
        <f>'XN gui mau'!C102</f>
        <v>420000</v>
      </c>
      <c r="E2247" s="440"/>
      <c r="F2247" s="656"/>
    </row>
    <row r="2249" spans="1:6" x14ac:dyDescent="0.25">
      <c r="B2249" s="505"/>
      <c r="C2249" s="1175" t="s">
        <v>5684</v>
      </c>
      <c r="D2249" s="1175"/>
      <c r="E2249" s="1175"/>
      <c r="F2249" s="1175"/>
    </row>
    <row r="2250" spans="1:6" x14ac:dyDescent="0.25">
      <c r="A2250" s="1170" t="s">
        <v>4582</v>
      </c>
      <c r="B2250" s="1170"/>
      <c r="C2250" s="1171" t="s">
        <v>44</v>
      </c>
      <c r="D2250" s="1171"/>
      <c r="E2250" s="1171"/>
      <c r="F2250" s="1171"/>
    </row>
    <row r="2251" spans="1:6" x14ac:dyDescent="0.25">
      <c r="E2251" s="506"/>
    </row>
    <row r="2252" spans="1:6" x14ac:dyDescent="0.25">
      <c r="E2252" s="506"/>
    </row>
    <row r="2253" spans="1:6" x14ac:dyDescent="0.25">
      <c r="E2253" s="506"/>
    </row>
    <row r="2254" spans="1:6" x14ac:dyDescent="0.25">
      <c r="A2254" s="1170" t="s">
        <v>4583</v>
      </c>
      <c r="B2254" s="1170"/>
      <c r="C2254" s="1129" t="s">
        <v>5177</v>
      </c>
      <c r="D2254" s="1129"/>
      <c r="E2254" s="1129"/>
      <c r="F2254" s="1129"/>
    </row>
  </sheetData>
  <mergeCells count="158">
    <mergeCell ref="F1752:F1753"/>
    <mergeCell ref="F1756:F1767"/>
    <mergeCell ref="F1769:F1780"/>
    <mergeCell ref="F1895:F1898"/>
    <mergeCell ref="F1146:F1151"/>
    <mergeCell ref="F1664:F1665"/>
    <mergeCell ref="F1666:F1673"/>
    <mergeCell ref="F1678:F1693"/>
    <mergeCell ref="F1694:F1695"/>
    <mergeCell ref="F1696:F1699"/>
    <mergeCell ref="F1700:F1709"/>
    <mergeCell ref="F1711:F1714"/>
    <mergeCell ref="F1718:F1721"/>
    <mergeCell ref="F1722:F1725"/>
    <mergeCell ref="F1603:F1605"/>
    <mergeCell ref="F1606:F1607"/>
    <mergeCell ref="F1627:F1632"/>
    <mergeCell ref="F1633:F1634"/>
    <mergeCell ref="F1635:F1638"/>
    <mergeCell ref="F1643:F1648"/>
    <mergeCell ref="F1650:F1652"/>
    <mergeCell ref="F1662:F1663"/>
    <mergeCell ref="F1436:F1437"/>
    <mergeCell ref="F1438:F1453"/>
    <mergeCell ref="F1470:F1478"/>
    <mergeCell ref="F1483:F1485"/>
    <mergeCell ref="F1495:F1498"/>
    <mergeCell ref="F1499:F1501"/>
    <mergeCell ref="F1502:F1507"/>
    <mergeCell ref="F1345:F1356"/>
    <mergeCell ref="F1357:F1358"/>
    <mergeCell ref="F1359:F1364"/>
    <mergeCell ref="F1368:F1371"/>
    <mergeCell ref="F1399:F1400"/>
    <mergeCell ref="F1429:F1431"/>
    <mergeCell ref="A2145:F2145"/>
    <mergeCell ref="A2250:B2250"/>
    <mergeCell ref="C2250:F2250"/>
    <mergeCell ref="A2254:B2254"/>
    <mergeCell ref="C2254:F2254"/>
    <mergeCell ref="A2209:C2209"/>
    <mergeCell ref="A2212:C2212"/>
    <mergeCell ref="A2218:C2218"/>
    <mergeCell ref="A2227:C2227"/>
    <mergeCell ref="A2246:C2246"/>
    <mergeCell ref="C2249:F2249"/>
    <mergeCell ref="A2156:C2156"/>
    <mergeCell ref="A2158:C2158"/>
    <mergeCell ref="A2168:C2168"/>
    <mergeCell ref="A2188:C2188"/>
    <mergeCell ref="A2191:C2191"/>
    <mergeCell ref="A2199:C2199"/>
    <mergeCell ref="A2148:E2148"/>
    <mergeCell ref="A2150:E2150"/>
    <mergeCell ref="A2153:F2153"/>
    <mergeCell ref="A2154:C2154"/>
    <mergeCell ref="A2074:E2074"/>
    <mergeCell ref="A2104:E2104"/>
    <mergeCell ref="A2122:E2122"/>
    <mergeCell ref="A2126:E2126"/>
    <mergeCell ref="A2130:E2130"/>
    <mergeCell ref="A2132:E2132"/>
    <mergeCell ref="A1943:F1943"/>
    <mergeCell ref="A1982:F1982"/>
    <mergeCell ref="A2012:F2012"/>
    <mergeCell ref="A2049:F2049"/>
    <mergeCell ref="A2050:E2050"/>
    <mergeCell ref="A2067:E2067"/>
    <mergeCell ref="B1938:F1938"/>
    <mergeCell ref="A1940:A1942"/>
    <mergeCell ref="B1940:B1942"/>
    <mergeCell ref="C1940:E1940"/>
    <mergeCell ref="F1940:F1942"/>
    <mergeCell ref="C1941:C1942"/>
    <mergeCell ref="D1941:D1942"/>
    <mergeCell ref="E1941:E1942"/>
    <mergeCell ref="A767:F767"/>
    <mergeCell ref="A828:B828"/>
    <mergeCell ref="A867:F867"/>
    <mergeCell ref="A1039:F1039"/>
    <mergeCell ref="A1142:F1142"/>
    <mergeCell ref="A1123:B1123"/>
    <mergeCell ref="F1232:F1248"/>
    <mergeCell ref="F1249:F1250"/>
    <mergeCell ref="F1251:F1271"/>
    <mergeCell ref="F1274:F1280"/>
    <mergeCell ref="F1292:F1297"/>
    <mergeCell ref="F1311:F1312"/>
    <mergeCell ref="F1313:F1314"/>
    <mergeCell ref="F1316:F1323"/>
    <mergeCell ref="A447:F447"/>
    <mergeCell ref="A481:F481"/>
    <mergeCell ref="A496:F496"/>
    <mergeCell ref="A529:F529"/>
    <mergeCell ref="F889:F890"/>
    <mergeCell ref="F894:F895"/>
    <mergeCell ref="F902:F903"/>
    <mergeCell ref="F898:F899"/>
    <mergeCell ref="F940:F941"/>
    <mergeCell ref="F450:F452"/>
    <mergeCell ref="D258:D259"/>
    <mergeCell ref="E258:E259"/>
    <mergeCell ref="A260:F260"/>
    <mergeCell ref="A397:F397"/>
    <mergeCell ref="A433:F433"/>
    <mergeCell ref="A204:A206"/>
    <mergeCell ref="B204:B206"/>
    <mergeCell ref="A208:A210"/>
    <mergeCell ref="B208:B210"/>
    <mergeCell ref="A254:F254"/>
    <mergeCell ref="A257:A259"/>
    <mergeCell ref="B257:B259"/>
    <mergeCell ref="C257:E257"/>
    <mergeCell ref="F257:F259"/>
    <mergeCell ref="C258:C259"/>
    <mergeCell ref="B220:B221"/>
    <mergeCell ref="A220:A221"/>
    <mergeCell ref="D380:D391"/>
    <mergeCell ref="D344:D374"/>
    <mergeCell ref="F305:F310"/>
    <mergeCell ref="A198:A199"/>
    <mergeCell ref="B198:B199"/>
    <mergeCell ref="A200:A201"/>
    <mergeCell ref="B200:B201"/>
    <mergeCell ref="A202:A203"/>
    <mergeCell ref="B202:B203"/>
    <mergeCell ref="A98:B98"/>
    <mergeCell ref="A189:F189"/>
    <mergeCell ref="A193:A195"/>
    <mergeCell ref="B193:B195"/>
    <mergeCell ref="A196:A197"/>
    <mergeCell ref="B196:B197"/>
    <mergeCell ref="A95:A97"/>
    <mergeCell ref="B95:B97"/>
    <mergeCell ref="C95:E95"/>
    <mergeCell ref="F95:F97"/>
    <mergeCell ref="C96:C97"/>
    <mergeCell ref="D96:D97"/>
    <mergeCell ref="E96:E97"/>
    <mergeCell ref="A74:A75"/>
    <mergeCell ref="A51:C51"/>
    <mergeCell ref="D11:D12"/>
    <mergeCell ref="E11:E12"/>
    <mergeCell ref="A3:B3"/>
    <mergeCell ref="C3:F3"/>
    <mergeCell ref="A4:B4"/>
    <mergeCell ref="C4:F4"/>
    <mergeCell ref="A7:F7"/>
    <mergeCell ref="A8:F8"/>
    <mergeCell ref="A93:F93"/>
    <mergeCell ref="A13:F13"/>
    <mergeCell ref="A31:F31"/>
    <mergeCell ref="A9:F9"/>
    <mergeCell ref="A10:A12"/>
    <mergeCell ref="B10:B12"/>
    <mergeCell ref="C10:E10"/>
    <mergeCell ref="F10:F12"/>
    <mergeCell ref="C11:C12"/>
  </mergeCells>
  <pageMargins left="0.28999999999999998" right="0.2" top="0.28000000000000003" bottom="0.2" header="0.3" footer="0.2"/>
  <pageSetup paperSize="9" orientation="landscape" verticalDpi="180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G773"/>
  <sheetViews>
    <sheetView showZeros="0" topLeftCell="A705" zoomScaleNormal="100" workbookViewId="0">
      <selection activeCell="A705" sqref="A1:XFD1048576"/>
    </sheetView>
  </sheetViews>
  <sheetFormatPr defaultRowHeight="18.75" x14ac:dyDescent="0.3"/>
  <cols>
    <col min="1" max="1" width="6" style="573" customWidth="1"/>
    <col min="2" max="2" width="66.28515625" style="538" customWidth="1"/>
    <col min="3" max="3" width="12.140625" style="725" customWidth="1"/>
    <col min="4" max="4" width="12.7109375" style="667" customWidth="1"/>
    <col min="5" max="5" width="12" style="667" customWidth="1"/>
    <col min="6" max="6" width="11" style="379" customWidth="1"/>
    <col min="7" max="7" width="15.7109375" style="379" customWidth="1"/>
    <col min="8" max="8" width="13.42578125" style="379" customWidth="1"/>
    <col min="9" max="9" width="15.5703125" style="376" customWidth="1"/>
    <col min="10" max="10" width="14.140625" style="377" customWidth="1"/>
    <col min="11" max="11" width="11.7109375" style="377" customWidth="1"/>
    <col min="12" max="12" width="13.85546875" style="538" customWidth="1"/>
    <col min="13" max="13" width="15.140625" style="571" customWidth="1"/>
    <col min="14" max="14" width="15.140625" style="377" customWidth="1"/>
    <col min="15" max="21" width="9.28515625" style="538" bestFit="1" customWidth="1"/>
    <col min="22" max="25" width="9.140625" style="538"/>
    <col min="26" max="35" width="9.28515625" style="538" bestFit="1" customWidth="1"/>
    <col min="36" max="36" width="15.7109375" style="538" bestFit="1" customWidth="1"/>
    <col min="37" max="39" width="9.28515625" style="538" bestFit="1" customWidth="1"/>
    <col min="40" max="40" width="9.140625" style="538"/>
    <col min="41" max="41" width="9.28515625" style="538" bestFit="1" customWidth="1"/>
    <col min="42" max="42" width="9.140625" style="538"/>
    <col min="43" max="44" width="9.28515625" style="538" bestFit="1" customWidth="1"/>
    <col min="45" max="50" width="9.140625" style="538"/>
    <col min="51" max="54" width="9.28515625" style="538" bestFit="1" customWidth="1"/>
    <col min="55" max="55" width="13.5703125" style="538" bestFit="1" customWidth="1"/>
    <col min="56" max="57" width="9.28515625" style="538" bestFit="1" customWidth="1"/>
    <col min="58" max="257" width="9.140625" style="538"/>
    <col min="258" max="258" width="6.5703125" style="538" customWidth="1"/>
    <col min="259" max="259" width="74.140625" style="538" customWidth="1"/>
    <col min="260" max="260" width="13.140625" style="538" customWidth="1"/>
    <col min="261" max="261" width="14.140625" style="538" customWidth="1"/>
    <col min="262" max="264" width="13.42578125" style="538" customWidth="1"/>
    <col min="265" max="265" width="15.5703125" style="538" customWidth="1"/>
    <col min="266" max="266" width="14.140625" style="538" customWidth="1"/>
    <col min="267" max="267" width="11.7109375" style="538" customWidth="1"/>
    <col min="268" max="268" width="13.85546875" style="538" customWidth="1"/>
    <col min="269" max="270" width="15.140625" style="538" customWidth="1"/>
    <col min="271" max="277" width="9.28515625" style="538" bestFit="1" customWidth="1"/>
    <col min="278" max="281" width="9.140625" style="538"/>
    <col min="282" max="291" width="9.28515625" style="538" bestFit="1" customWidth="1"/>
    <col min="292" max="292" width="15.7109375" style="538" bestFit="1" customWidth="1"/>
    <col min="293" max="295" width="9.28515625" style="538" bestFit="1" customWidth="1"/>
    <col min="296" max="296" width="9.140625" style="538"/>
    <col min="297" max="297" width="9.28515625" style="538" bestFit="1" customWidth="1"/>
    <col min="298" max="298" width="9.140625" style="538"/>
    <col min="299" max="300" width="9.28515625" style="538" bestFit="1" customWidth="1"/>
    <col min="301" max="306" width="9.140625" style="538"/>
    <col min="307" max="310" width="9.28515625" style="538" bestFit="1" customWidth="1"/>
    <col min="311" max="311" width="13.5703125" style="538" bestFit="1" customWidth="1"/>
    <col min="312" max="313" width="9.28515625" style="538" bestFit="1" customWidth="1"/>
    <col min="314" max="513" width="9.140625" style="538"/>
    <col min="514" max="514" width="6.5703125" style="538" customWidth="1"/>
    <col min="515" max="515" width="74.140625" style="538" customWidth="1"/>
    <col min="516" max="516" width="13.140625" style="538" customWidth="1"/>
    <col min="517" max="517" width="14.140625" style="538" customWidth="1"/>
    <col min="518" max="520" width="13.42578125" style="538" customWidth="1"/>
    <col min="521" max="521" width="15.5703125" style="538" customWidth="1"/>
    <col min="522" max="522" width="14.140625" style="538" customWidth="1"/>
    <col min="523" max="523" width="11.7109375" style="538" customWidth="1"/>
    <col min="524" max="524" width="13.85546875" style="538" customWidth="1"/>
    <col min="525" max="526" width="15.140625" style="538" customWidth="1"/>
    <col min="527" max="533" width="9.28515625" style="538" bestFit="1" customWidth="1"/>
    <col min="534" max="537" width="9.140625" style="538"/>
    <col min="538" max="547" width="9.28515625" style="538" bestFit="1" customWidth="1"/>
    <col min="548" max="548" width="15.7109375" style="538" bestFit="1" customWidth="1"/>
    <col min="549" max="551" width="9.28515625" style="538" bestFit="1" customWidth="1"/>
    <col min="552" max="552" width="9.140625" style="538"/>
    <col min="553" max="553" width="9.28515625" style="538" bestFit="1" customWidth="1"/>
    <col min="554" max="554" width="9.140625" style="538"/>
    <col min="555" max="556" width="9.28515625" style="538" bestFit="1" customWidth="1"/>
    <col min="557" max="562" width="9.140625" style="538"/>
    <col min="563" max="566" width="9.28515625" style="538" bestFit="1" customWidth="1"/>
    <col min="567" max="567" width="13.5703125" style="538" bestFit="1" customWidth="1"/>
    <col min="568" max="569" width="9.28515625" style="538" bestFit="1" customWidth="1"/>
    <col min="570" max="769" width="9.140625" style="538"/>
    <col min="770" max="770" width="6.5703125" style="538" customWidth="1"/>
    <col min="771" max="771" width="74.140625" style="538" customWidth="1"/>
    <col min="772" max="772" width="13.140625" style="538" customWidth="1"/>
    <col min="773" max="773" width="14.140625" style="538" customWidth="1"/>
    <col min="774" max="776" width="13.42578125" style="538" customWidth="1"/>
    <col min="777" max="777" width="15.5703125" style="538" customWidth="1"/>
    <col min="778" max="778" width="14.140625" style="538" customWidth="1"/>
    <col min="779" max="779" width="11.7109375" style="538" customWidth="1"/>
    <col min="780" max="780" width="13.85546875" style="538" customWidth="1"/>
    <col min="781" max="782" width="15.140625" style="538" customWidth="1"/>
    <col min="783" max="789" width="9.28515625" style="538" bestFit="1" customWidth="1"/>
    <col min="790" max="793" width="9.140625" style="538"/>
    <col min="794" max="803" width="9.28515625" style="538" bestFit="1" customWidth="1"/>
    <col min="804" max="804" width="15.7109375" style="538" bestFit="1" customWidth="1"/>
    <col min="805" max="807" width="9.28515625" style="538" bestFit="1" customWidth="1"/>
    <col min="808" max="808" width="9.140625" style="538"/>
    <col min="809" max="809" width="9.28515625" style="538" bestFit="1" customWidth="1"/>
    <col min="810" max="810" width="9.140625" style="538"/>
    <col min="811" max="812" width="9.28515625" style="538" bestFit="1" customWidth="1"/>
    <col min="813" max="818" width="9.140625" style="538"/>
    <col min="819" max="822" width="9.28515625" style="538" bestFit="1" customWidth="1"/>
    <col min="823" max="823" width="13.5703125" style="538" bestFit="1" customWidth="1"/>
    <col min="824" max="825" width="9.28515625" style="538" bestFit="1" customWidth="1"/>
    <col min="826" max="1025" width="9.140625" style="538"/>
    <col min="1026" max="1026" width="6.5703125" style="538" customWidth="1"/>
    <col min="1027" max="1027" width="74.140625" style="538" customWidth="1"/>
    <col min="1028" max="1028" width="13.140625" style="538" customWidth="1"/>
    <col min="1029" max="1029" width="14.140625" style="538" customWidth="1"/>
    <col min="1030" max="1032" width="13.42578125" style="538" customWidth="1"/>
    <col min="1033" max="1033" width="15.5703125" style="538" customWidth="1"/>
    <col min="1034" max="1034" width="14.140625" style="538" customWidth="1"/>
    <col min="1035" max="1035" width="11.7109375" style="538" customWidth="1"/>
    <col min="1036" max="1036" width="13.85546875" style="538" customWidth="1"/>
    <col min="1037" max="1038" width="15.140625" style="538" customWidth="1"/>
    <col min="1039" max="1045" width="9.28515625" style="538" bestFit="1" customWidth="1"/>
    <col min="1046" max="1049" width="9.140625" style="538"/>
    <col min="1050" max="1059" width="9.28515625" style="538" bestFit="1" customWidth="1"/>
    <col min="1060" max="1060" width="15.7109375" style="538" bestFit="1" customWidth="1"/>
    <col min="1061" max="1063" width="9.28515625" style="538" bestFit="1" customWidth="1"/>
    <col min="1064" max="1064" width="9.140625" style="538"/>
    <col min="1065" max="1065" width="9.28515625" style="538" bestFit="1" customWidth="1"/>
    <col min="1066" max="1066" width="9.140625" style="538"/>
    <col min="1067" max="1068" width="9.28515625" style="538" bestFit="1" customWidth="1"/>
    <col min="1069" max="1074" width="9.140625" style="538"/>
    <col min="1075" max="1078" width="9.28515625" style="538" bestFit="1" customWidth="1"/>
    <col min="1079" max="1079" width="13.5703125" style="538" bestFit="1" customWidth="1"/>
    <col min="1080" max="1081" width="9.28515625" style="538" bestFit="1" customWidth="1"/>
    <col min="1082" max="1281" width="9.140625" style="538"/>
    <col min="1282" max="1282" width="6.5703125" style="538" customWidth="1"/>
    <col min="1283" max="1283" width="74.140625" style="538" customWidth="1"/>
    <col min="1284" max="1284" width="13.140625" style="538" customWidth="1"/>
    <col min="1285" max="1285" width="14.140625" style="538" customWidth="1"/>
    <col min="1286" max="1288" width="13.42578125" style="538" customWidth="1"/>
    <col min="1289" max="1289" width="15.5703125" style="538" customWidth="1"/>
    <col min="1290" max="1290" width="14.140625" style="538" customWidth="1"/>
    <col min="1291" max="1291" width="11.7109375" style="538" customWidth="1"/>
    <col min="1292" max="1292" width="13.85546875" style="538" customWidth="1"/>
    <col min="1293" max="1294" width="15.140625" style="538" customWidth="1"/>
    <col min="1295" max="1301" width="9.28515625" style="538" bestFit="1" customWidth="1"/>
    <col min="1302" max="1305" width="9.140625" style="538"/>
    <col min="1306" max="1315" width="9.28515625" style="538" bestFit="1" customWidth="1"/>
    <col min="1316" max="1316" width="15.7109375" style="538" bestFit="1" customWidth="1"/>
    <col min="1317" max="1319" width="9.28515625" style="538" bestFit="1" customWidth="1"/>
    <col min="1320" max="1320" width="9.140625" style="538"/>
    <col min="1321" max="1321" width="9.28515625" style="538" bestFit="1" customWidth="1"/>
    <col min="1322" max="1322" width="9.140625" style="538"/>
    <col min="1323" max="1324" width="9.28515625" style="538" bestFit="1" customWidth="1"/>
    <col min="1325" max="1330" width="9.140625" style="538"/>
    <col min="1331" max="1334" width="9.28515625" style="538" bestFit="1" customWidth="1"/>
    <col min="1335" max="1335" width="13.5703125" style="538" bestFit="1" customWidth="1"/>
    <col min="1336" max="1337" width="9.28515625" style="538" bestFit="1" customWidth="1"/>
    <col min="1338" max="1537" width="9.140625" style="538"/>
    <col min="1538" max="1538" width="6.5703125" style="538" customWidth="1"/>
    <col min="1539" max="1539" width="74.140625" style="538" customWidth="1"/>
    <col min="1540" max="1540" width="13.140625" style="538" customWidth="1"/>
    <col min="1541" max="1541" width="14.140625" style="538" customWidth="1"/>
    <col min="1542" max="1544" width="13.42578125" style="538" customWidth="1"/>
    <col min="1545" max="1545" width="15.5703125" style="538" customWidth="1"/>
    <col min="1546" max="1546" width="14.140625" style="538" customWidth="1"/>
    <col min="1547" max="1547" width="11.7109375" style="538" customWidth="1"/>
    <col min="1548" max="1548" width="13.85546875" style="538" customWidth="1"/>
    <col min="1549" max="1550" width="15.140625" style="538" customWidth="1"/>
    <col min="1551" max="1557" width="9.28515625" style="538" bestFit="1" customWidth="1"/>
    <col min="1558" max="1561" width="9.140625" style="538"/>
    <col min="1562" max="1571" width="9.28515625" style="538" bestFit="1" customWidth="1"/>
    <col min="1572" max="1572" width="15.7109375" style="538" bestFit="1" customWidth="1"/>
    <col min="1573" max="1575" width="9.28515625" style="538" bestFit="1" customWidth="1"/>
    <col min="1576" max="1576" width="9.140625" style="538"/>
    <col min="1577" max="1577" width="9.28515625" style="538" bestFit="1" customWidth="1"/>
    <col min="1578" max="1578" width="9.140625" style="538"/>
    <col min="1579" max="1580" width="9.28515625" style="538" bestFit="1" customWidth="1"/>
    <col min="1581" max="1586" width="9.140625" style="538"/>
    <col min="1587" max="1590" width="9.28515625" style="538" bestFit="1" customWidth="1"/>
    <col min="1591" max="1591" width="13.5703125" style="538" bestFit="1" customWidth="1"/>
    <col min="1592" max="1593" width="9.28515625" style="538" bestFit="1" customWidth="1"/>
    <col min="1594" max="1793" width="9.140625" style="538"/>
    <col min="1794" max="1794" width="6.5703125" style="538" customWidth="1"/>
    <col min="1795" max="1795" width="74.140625" style="538" customWidth="1"/>
    <col min="1796" max="1796" width="13.140625" style="538" customWidth="1"/>
    <col min="1797" max="1797" width="14.140625" style="538" customWidth="1"/>
    <col min="1798" max="1800" width="13.42578125" style="538" customWidth="1"/>
    <col min="1801" max="1801" width="15.5703125" style="538" customWidth="1"/>
    <col min="1802" max="1802" width="14.140625" style="538" customWidth="1"/>
    <col min="1803" max="1803" width="11.7109375" style="538" customWidth="1"/>
    <col min="1804" max="1804" width="13.85546875" style="538" customWidth="1"/>
    <col min="1805" max="1806" width="15.140625" style="538" customWidth="1"/>
    <col min="1807" max="1813" width="9.28515625" style="538" bestFit="1" customWidth="1"/>
    <col min="1814" max="1817" width="9.140625" style="538"/>
    <col min="1818" max="1827" width="9.28515625" style="538" bestFit="1" customWidth="1"/>
    <col min="1828" max="1828" width="15.7109375" style="538" bestFit="1" customWidth="1"/>
    <col min="1829" max="1831" width="9.28515625" style="538" bestFit="1" customWidth="1"/>
    <col min="1832" max="1832" width="9.140625" style="538"/>
    <col min="1833" max="1833" width="9.28515625" style="538" bestFit="1" customWidth="1"/>
    <col min="1834" max="1834" width="9.140625" style="538"/>
    <col min="1835" max="1836" width="9.28515625" style="538" bestFit="1" customWidth="1"/>
    <col min="1837" max="1842" width="9.140625" style="538"/>
    <col min="1843" max="1846" width="9.28515625" style="538" bestFit="1" customWidth="1"/>
    <col min="1847" max="1847" width="13.5703125" style="538" bestFit="1" customWidth="1"/>
    <col min="1848" max="1849" width="9.28515625" style="538" bestFit="1" customWidth="1"/>
    <col min="1850" max="2049" width="9.140625" style="538"/>
    <col min="2050" max="2050" width="6.5703125" style="538" customWidth="1"/>
    <col min="2051" max="2051" width="74.140625" style="538" customWidth="1"/>
    <col min="2052" max="2052" width="13.140625" style="538" customWidth="1"/>
    <col min="2053" max="2053" width="14.140625" style="538" customWidth="1"/>
    <col min="2054" max="2056" width="13.42578125" style="538" customWidth="1"/>
    <col min="2057" max="2057" width="15.5703125" style="538" customWidth="1"/>
    <col min="2058" max="2058" width="14.140625" style="538" customWidth="1"/>
    <col min="2059" max="2059" width="11.7109375" style="538" customWidth="1"/>
    <col min="2060" max="2060" width="13.85546875" style="538" customWidth="1"/>
    <col min="2061" max="2062" width="15.140625" style="538" customWidth="1"/>
    <col min="2063" max="2069" width="9.28515625" style="538" bestFit="1" customWidth="1"/>
    <col min="2070" max="2073" width="9.140625" style="538"/>
    <col min="2074" max="2083" width="9.28515625" style="538" bestFit="1" customWidth="1"/>
    <col min="2084" max="2084" width="15.7109375" style="538" bestFit="1" customWidth="1"/>
    <col min="2085" max="2087" width="9.28515625" style="538" bestFit="1" customWidth="1"/>
    <col min="2088" max="2088" width="9.140625" style="538"/>
    <col min="2089" max="2089" width="9.28515625" style="538" bestFit="1" customWidth="1"/>
    <col min="2090" max="2090" width="9.140625" style="538"/>
    <col min="2091" max="2092" width="9.28515625" style="538" bestFit="1" customWidth="1"/>
    <col min="2093" max="2098" width="9.140625" style="538"/>
    <col min="2099" max="2102" width="9.28515625" style="538" bestFit="1" customWidth="1"/>
    <col min="2103" max="2103" width="13.5703125" style="538" bestFit="1" customWidth="1"/>
    <col min="2104" max="2105" width="9.28515625" style="538" bestFit="1" customWidth="1"/>
    <col min="2106" max="2305" width="9.140625" style="538"/>
    <col min="2306" max="2306" width="6.5703125" style="538" customWidth="1"/>
    <col min="2307" max="2307" width="74.140625" style="538" customWidth="1"/>
    <col min="2308" max="2308" width="13.140625" style="538" customWidth="1"/>
    <col min="2309" max="2309" width="14.140625" style="538" customWidth="1"/>
    <col min="2310" max="2312" width="13.42578125" style="538" customWidth="1"/>
    <col min="2313" max="2313" width="15.5703125" style="538" customWidth="1"/>
    <col min="2314" max="2314" width="14.140625" style="538" customWidth="1"/>
    <col min="2315" max="2315" width="11.7109375" style="538" customWidth="1"/>
    <col min="2316" max="2316" width="13.85546875" style="538" customWidth="1"/>
    <col min="2317" max="2318" width="15.140625" style="538" customWidth="1"/>
    <col min="2319" max="2325" width="9.28515625" style="538" bestFit="1" customWidth="1"/>
    <col min="2326" max="2329" width="9.140625" style="538"/>
    <col min="2330" max="2339" width="9.28515625" style="538" bestFit="1" customWidth="1"/>
    <col min="2340" max="2340" width="15.7109375" style="538" bestFit="1" customWidth="1"/>
    <col min="2341" max="2343" width="9.28515625" style="538" bestFit="1" customWidth="1"/>
    <col min="2344" max="2344" width="9.140625" style="538"/>
    <col min="2345" max="2345" width="9.28515625" style="538" bestFit="1" customWidth="1"/>
    <col min="2346" max="2346" width="9.140625" style="538"/>
    <col min="2347" max="2348" width="9.28515625" style="538" bestFit="1" customWidth="1"/>
    <col min="2349" max="2354" width="9.140625" style="538"/>
    <col min="2355" max="2358" width="9.28515625" style="538" bestFit="1" customWidth="1"/>
    <col min="2359" max="2359" width="13.5703125" style="538" bestFit="1" customWidth="1"/>
    <col min="2360" max="2361" width="9.28515625" style="538" bestFit="1" customWidth="1"/>
    <col min="2362" max="2561" width="9.140625" style="538"/>
    <col min="2562" max="2562" width="6.5703125" style="538" customWidth="1"/>
    <col min="2563" max="2563" width="74.140625" style="538" customWidth="1"/>
    <col min="2564" max="2564" width="13.140625" style="538" customWidth="1"/>
    <col min="2565" max="2565" width="14.140625" style="538" customWidth="1"/>
    <col min="2566" max="2568" width="13.42578125" style="538" customWidth="1"/>
    <col min="2569" max="2569" width="15.5703125" style="538" customWidth="1"/>
    <col min="2570" max="2570" width="14.140625" style="538" customWidth="1"/>
    <col min="2571" max="2571" width="11.7109375" style="538" customWidth="1"/>
    <col min="2572" max="2572" width="13.85546875" style="538" customWidth="1"/>
    <col min="2573" max="2574" width="15.140625" style="538" customWidth="1"/>
    <col min="2575" max="2581" width="9.28515625" style="538" bestFit="1" customWidth="1"/>
    <col min="2582" max="2585" width="9.140625" style="538"/>
    <col min="2586" max="2595" width="9.28515625" style="538" bestFit="1" customWidth="1"/>
    <col min="2596" max="2596" width="15.7109375" style="538" bestFit="1" customWidth="1"/>
    <col min="2597" max="2599" width="9.28515625" style="538" bestFit="1" customWidth="1"/>
    <col min="2600" max="2600" width="9.140625" style="538"/>
    <col min="2601" max="2601" width="9.28515625" style="538" bestFit="1" customWidth="1"/>
    <col min="2602" max="2602" width="9.140625" style="538"/>
    <col min="2603" max="2604" width="9.28515625" style="538" bestFit="1" customWidth="1"/>
    <col min="2605" max="2610" width="9.140625" style="538"/>
    <col min="2611" max="2614" width="9.28515625" style="538" bestFit="1" customWidth="1"/>
    <col min="2615" max="2615" width="13.5703125" style="538" bestFit="1" customWidth="1"/>
    <col min="2616" max="2617" width="9.28515625" style="538" bestFit="1" customWidth="1"/>
    <col min="2618" max="2817" width="9.140625" style="538"/>
    <col min="2818" max="2818" width="6.5703125" style="538" customWidth="1"/>
    <col min="2819" max="2819" width="74.140625" style="538" customWidth="1"/>
    <col min="2820" max="2820" width="13.140625" style="538" customWidth="1"/>
    <col min="2821" max="2821" width="14.140625" style="538" customWidth="1"/>
    <col min="2822" max="2824" width="13.42578125" style="538" customWidth="1"/>
    <col min="2825" max="2825" width="15.5703125" style="538" customWidth="1"/>
    <col min="2826" max="2826" width="14.140625" style="538" customWidth="1"/>
    <col min="2827" max="2827" width="11.7109375" style="538" customWidth="1"/>
    <col min="2828" max="2828" width="13.85546875" style="538" customWidth="1"/>
    <col min="2829" max="2830" width="15.140625" style="538" customWidth="1"/>
    <col min="2831" max="2837" width="9.28515625" style="538" bestFit="1" customWidth="1"/>
    <col min="2838" max="2841" width="9.140625" style="538"/>
    <col min="2842" max="2851" width="9.28515625" style="538" bestFit="1" customWidth="1"/>
    <col min="2852" max="2852" width="15.7109375" style="538" bestFit="1" customWidth="1"/>
    <col min="2853" max="2855" width="9.28515625" style="538" bestFit="1" customWidth="1"/>
    <col min="2856" max="2856" width="9.140625" style="538"/>
    <col min="2857" max="2857" width="9.28515625" style="538" bestFit="1" customWidth="1"/>
    <col min="2858" max="2858" width="9.140625" style="538"/>
    <col min="2859" max="2860" width="9.28515625" style="538" bestFit="1" customWidth="1"/>
    <col min="2861" max="2866" width="9.140625" style="538"/>
    <col min="2867" max="2870" width="9.28515625" style="538" bestFit="1" customWidth="1"/>
    <col min="2871" max="2871" width="13.5703125" style="538" bestFit="1" customWidth="1"/>
    <col min="2872" max="2873" width="9.28515625" style="538" bestFit="1" customWidth="1"/>
    <col min="2874" max="3073" width="9.140625" style="538"/>
    <col min="3074" max="3074" width="6.5703125" style="538" customWidth="1"/>
    <col min="3075" max="3075" width="74.140625" style="538" customWidth="1"/>
    <col min="3076" max="3076" width="13.140625" style="538" customWidth="1"/>
    <col min="3077" max="3077" width="14.140625" style="538" customWidth="1"/>
    <col min="3078" max="3080" width="13.42578125" style="538" customWidth="1"/>
    <col min="3081" max="3081" width="15.5703125" style="538" customWidth="1"/>
    <col min="3082" max="3082" width="14.140625" style="538" customWidth="1"/>
    <col min="3083" max="3083" width="11.7109375" style="538" customWidth="1"/>
    <col min="3084" max="3084" width="13.85546875" style="538" customWidth="1"/>
    <col min="3085" max="3086" width="15.140625" style="538" customWidth="1"/>
    <col min="3087" max="3093" width="9.28515625" style="538" bestFit="1" customWidth="1"/>
    <col min="3094" max="3097" width="9.140625" style="538"/>
    <col min="3098" max="3107" width="9.28515625" style="538" bestFit="1" customWidth="1"/>
    <col min="3108" max="3108" width="15.7109375" style="538" bestFit="1" customWidth="1"/>
    <col min="3109" max="3111" width="9.28515625" style="538" bestFit="1" customWidth="1"/>
    <col min="3112" max="3112" width="9.140625" style="538"/>
    <col min="3113" max="3113" width="9.28515625" style="538" bestFit="1" customWidth="1"/>
    <col min="3114" max="3114" width="9.140625" style="538"/>
    <col min="3115" max="3116" width="9.28515625" style="538" bestFit="1" customWidth="1"/>
    <col min="3117" max="3122" width="9.140625" style="538"/>
    <col min="3123" max="3126" width="9.28515625" style="538" bestFit="1" customWidth="1"/>
    <col min="3127" max="3127" width="13.5703125" style="538" bestFit="1" customWidth="1"/>
    <col min="3128" max="3129" width="9.28515625" style="538" bestFit="1" customWidth="1"/>
    <col min="3130" max="3329" width="9.140625" style="538"/>
    <col min="3330" max="3330" width="6.5703125" style="538" customWidth="1"/>
    <col min="3331" max="3331" width="74.140625" style="538" customWidth="1"/>
    <col min="3332" max="3332" width="13.140625" style="538" customWidth="1"/>
    <col min="3333" max="3333" width="14.140625" style="538" customWidth="1"/>
    <col min="3334" max="3336" width="13.42578125" style="538" customWidth="1"/>
    <col min="3337" max="3337" width="15.5703125" style="538" customWidth="1"/>
    <col min="3338" max="3338" width="14.140625" style="538" customWidth="1"/>
    <col min="3339" max="3339" width="11.7109375" style="538" customWidth="1"/>
    <col min="3340" max="3340" width="13.85546875" style="538" customWidth="1"/>
    <col min="3341" max="3342" width="15.140625" style="538" customWidth="1"/>
    <col min="3343" max="3349" width="9.28515625" style="538" bestFit="1" customWidth="1"/>
    <col min="3350" max="3353" width="9.140625" style="538"/>
    <col min="3354" max="3363" width="9.28515625" style="538" bestFit="1" customWidth="1"/>
    <col min="3364" max="3364" width="15.7109375" style="538" bestFit="1" customWidth="1"/>
    <col min="3365" max="3367" width="9.28515625" style="538" bestFit="1" customWidth="1"/>
    <col min="3368" max="3368" width="9.140625" style="538"/>
    <col min="3369" max="3369" width="9.28515625" style="538" bestFit="1" customWidth="1"/>
    <col min="3370" max="3370" width="9.140625" style="538"/>
    <col min="3371" max="3372" width="9.28515625" style="538" bestFit="1" customWidth="1"/>
    <col min="3373" max="3378" width="9.140625" style="538"/>
    <col min="3379" max="3382" width="9.28515625" style="538" bestFit="1" customWidth="1"/>
    <col min="3383" max="3383" width="13.5703125" style="538" bestFit="1" customWidth="1"/>
    <col min="3384" max="3385" width="9.28515625" style="538" bestFit="1" customWidth="1"/>
    <col min="3386" max="3585" width="9.140625" style="538"/>
    <col min="3586" max="3586" width="6.5703125" style="538" customWidth="1"/>
    <col min="3587" max="3587" width="74.140625" style="538" customWidth="1"/>
    <col min="3588" max="3588" width="13.140625" style="538" customWidth="1"/>
    <col min="3589" max="3589" width="14.140625" style="538" customWidth="1"/>
    <col min="3590" max="3592" width="13.42578125" style="538" customWidth="1"/>
    <col min="3593" max="3593" width="15.5703125" style="538" customWidth="1"/>
    <col min="3594" max="3594" width="14.140625" style="538" customWidth="1"/>
    <col min="3595" max="3595" width="11.7109375" style="538" customWidth="1"/>
    <col min="3596" max="3596" width="13.85546875" style="538" customWidth="1"/>
    <col min="3597" max="3598" width="15.140625" style="538" customWidth="1"/>
    <col min="3599" max="3605" width="9.28515625" style="538" bestFit="1" customWidth="1"/>
    <col min="3606" max="3609" width="9.140625" style="538"/>
    <col min="3610" max="3619" width="9.28515625" style="538" bestFit="1" customWidth="1"/>
    <col min="3620" max="3620" width="15.7109375" style="538" bestFit="1" customWidth="1"/>
    <col min="3621" max="3623" width="9.28515625" style="538" bestFit="1" customWidth="1"/>
    <col min="3624" max="3624" width="9.140625" style="538"/>
    <col min="3625" max="3625" width="9.28515625" style="538" bestFit="1" customWidth="1"/>
    <col min="3626" max="3626" width="9.140625" style="538"/>
    <col min="3627" max="3628" width="9.28515625" style="538" bestFit="1" customWidth="1"/>
    <col min="3629" max="3634" width="9.140625" style="538"/>
    <col min="3635" max="3638" width="9.28515625" style="538" bestFit="1" customWidth="1"/>
    <col min="3639" max="3639" width="13.5703125" style="538" bestFit="1" customWidth="1"/>
    <col min="3640" max="3641" width="9.28515625" style="538" bestFit="1" customWidth="1"/>
    <col min="3642" max="3841" width="9.140625" style="538"/>
    <col min="3842" max="3842" width="6.5703125" style="538" customWidth="1"/>
    <col min="3843" max="3843" width="74.140625" style="538" customWidth="1"/>
    <col min="3844" max="3844" width="13.140625" style="538" customWidth="1"/>
    <col min="3845" max="3845" width="14.140625" style="538" customWidth="1"/>
    <col min="3846" max="3848" width="13.42578125" style="538" customWidth="1"/>
    <col min="3849" max="3849" width="15.5703125" style="538" customWidth="1"/>
    <col min="3850" max="3850" width="14.140625" style="538" customWidth="1"/>
    <col min="3851" max="3851" width="11.7109375" style="538" customWidth="1"/>
    <col min="3852" max="3852" width="13.85546875" style="538" customWidth="1"/>
    <col min="3853" max="3854" width="15.140625" style="538" customWidth="1"/>
    <col min="3855" max="3861" width="9.28515625" style="538" bestFit="1" customWidth="1"/>
    <col min="3862" max="3865" width="9.140625" style="538"/>
    <col min="3866" max="3875" width="9.28515625" style="538" bestFit="1" customWidth="1"/>
    <col min="3876" max="3876" width="15.7109375" style="538" bestFit="1" customWidth="1"/>
    <col min="3877" max="3879" width="9.28515625" style="538" bestFit="1" customWidth="1"/>
    <col min="3880" max="3880" width="9.140625" style="538"/>
    <col min="3881" max="3881" width="9.28515625" style="538" bestFit="1" customWidth="1"/>
    <col min="3882" max="3882" width="9.140625" style="538"/>
    <col min="3883" max="3884" width="9.28515625" style="538" bestFit="1" customWidth="1"/>
    <col min="3885" max="3890" width="9.140625" style="538"/>
    <col min="3891" max="3894" width="9.28515625" style="538" bestFit="1" customWidth="1"/>
    <col min="3895" max="3895" width="13.5703125" style="538" bestFit="1" customWidth="1"/>
    <col min="3896" max="3897" width="9.28515625" style="538" bestFit="1" customWidth="1"/>
    <col min="3898" max="4097" width="9.140625" style="538"/>
    <col min="4098" max="4098" width="6.5703125" style="538" customWidth="1"/>
    <col min="4099" max="4099" width="74.140625" style="538" customWidth="1"/>
    <col min="4100" max="4100" width="13.140625" style="538" customWidth="1"/>
    <col min="4101" max="4101" width="14.140625" style="538" customWidth="1"/>
    <col min="4102" max="4104" width="13.42578125" style="538" customWidth="1"/>
    <col min="4105" max="4105" width="15.5703125" style="538" customWidth="1"/>
    <col min="4106" max="4106" width="14.140625" style="538" customWidth="1"/>
    <col min="4107" max="4107" width="11.7109375" style="538" customWidth="1"/>
    <col min="4108" max="4108" width="13.85546875" style="538" customWidth="1"/>
    <col min="4109" max="4110" width="15.140625" style="538" customWidth="1"/>
    <col min="4111" max="4117" width="9.28515625" style="538" bestFit="1" customWidth="1"/>
    <col min="4118" max="4121" width="9.140625" style="538"/>
    <col min="4122" max="4131" width="9.28515625" style="538" bestFit="1" customWidth="1"/>
    <col min="4132" max="4132" width="15.7109375" style="538" bestFit="1" customWidth="1"/>
    <col min="4133" max="4135" width="9.28515625" style="538" bestFit="1" customWidth="1"/>
    <col min="4136" max="4136" width="9.140625" style="538"/>
    <col min="4137" max="4137" width="9.28515625" style="538" bestFit="1" customWidth="1"/>
    <col min="4138" max="4138" width="9.140625" style="538"/>
    <col min="4139" max="4140" width="9.28515625" style="538" bestFit="1" customWidth="1"/>
    <col min="4141" max="4146" width="9.140625" style="538"/>
    <col min="4147" max="4150" width="9.28515625" style="538" bestFit="1" customWidth="1"/>
    <col min="4151" max="4151" width="13.5703125" style="538" bestFit="1" customWidth="1"/>
    <col min="4152" max="4153" width="9.28515625" style="538" bestFit="1" customWidth="1"/>
    <col min="4154" max="4353" width="9.140625" style="538"/>
    <col min="4354" max="4354" width="6.5703125" style="538" customWidth="1"/>
    <col min="4355" max="4355" width="74.140625" style="538" customWidth="1"/>
    <col min="4356" max="4356" width="13.140625" style="538" customWidth="1"/>
    <col min="4357" max="4357" width="14.140625" style="538" customWidth="1"/>
    <col min="4358" max="4360" width="13.42578125" style="538" customWidth="1"/>
    <col min="4361" max="4361" width="15.5703125" style="538" customWidth="1"/>
    <col min="4362" max="4362" width="14.140625" style="538" customWidth="1"/>
    <col min="4363" max="4363" width="11.7109375" style="538" customWidth="1"/>
    <col min="4364" max="4364" width="13.85546875" style="538" customWidth="1"/>
    <col min="4365" max="4366" width="15.140625" style="538" customWidth="1"/>
    <col min="4367" max="4373" width="9.28515625" style="538" bestFit="1" customWidth="1"/>
    <col min="4374" max="4377" width="9.140625" style="538"/>
    <col min="4378" max="4387" width="9.28515625" style="538" bestFit="1" customWidth="1"/>
    <col min="4388" max="4388" width="15.7109375" style="538" bestFit="1" customWidth="1"/>
    <col min="4389" max="4391" width="9.28515625" style="538" bestFit="1" customWidth="1"/>
    <col min="4392" max="4392" width="9.140625" style="538"/>
    <col min="4393" max="4393" width="9.28515625" style="538" bestFit="1" customWidth="1"/>
    <col min="4394" max="4394" width="9.140625" style="538"/>
    <col min="4395" max="4396" width="9.28515625" style="538" bestFit="1" customWidth="1"/>
    <col min="4397" max="4402" width="9.140625" style="538"/>
    <col min="4403" max="4406" width="9.28515625" style="538" bestFit="1" customWidth="1"/>
    <col min="4407" max="4407" width="13.5703125" style="538" bestFit="1" customWidth="1"/>
    <col min="4408" max="4409" width="9.28515625" style="538" bestFit="1" customWidth="1"/>
    <col min="4410" max="4609" width="9.140625" style="538"/>
    <col min="4610" max="4610" width="6.5703125" style="538" customWidth="1"/>
    <col min="4611" max="4611" width="74.140625" style="538" customWidth="1"/>
    <col min="4612" max="4612" width="13.140625" style="538" customWidth="1"/>
    <col min="4613" max="4613" width="14.140625" style="538" customWidth="1"/>
    <col min="4614" max="4616" width="13.42578125" style="538" customWidth="1"/>
    <col min="4617" max="4617" width="15.5703125" style="538" customWidth="1"/>
    <col min="4618" max="4618" width="14.140625" style="538" customWidth="1"/>
    <col min="4619" max="4619" width="11.7109375" style="538" customWidth="1"/>
    <col min="4620" max="4620" width="13.85546875" style="538" customWidth="1"/>
    <col min="4621" max="4622" width="15.140625" style="538" customWidth="1"/>
    <col min="4623" max="4629" width="9.28515625" style="538" bestFit="1" customWidth="1"/>
    <col min="4630" max="4633" width="9.140625" style="538"/>
    <col min="4634" max="4643" width="9.28515625" style="538" bestFit="1" customWidth="1"/>
    <col min="4644" max="4644" width="15.7109375" style="538" bestFit="1" customWidth="1"/>
    <col min="4645" max="4647" width="9.28515625" style="538" bestFit="1" customWidth="1"/>
    <col min="4648" max="4648" width="9.140625" style="538"/>
    <col min="4649" max="4649" width="9.28515625" style="538" bestFit="1" customWidth="1"/>
    <col min="4650" max="4650" width="9.140625" style="538"/>
    <col min="4651" max="4652" width="9.28515625" style="538" bestFit="1" customWidth="1"/>
    <col min="4653" max="4658" width="9.140625" style="538"/>
    <col min="4659" max="4662" width="9.28515625" style="538" bestFit="1" customWidth="1"/>
    <col min="4663" max="4663" width="13.5703125" style="538" bestFit="1" customWidth="1"/>
    <col min="4664" max="4665" width="9.28515625" style="538" bestFit="1" customWidth="1"/>
    <col min="4666" max="4865" width="9.140625" style="538"/>
    <col min="4866" max="4866" width="6.5703125" style="538" customWidth="1"/>
    <col min="4867" max="4867" width="74.140625" style="538" customWidth="1"/>
    <col min="4868" max="4868" width="13.140625" style="538" customWidth="1"/>
    <col min="4869" max="4869" width="14.140625" style="538" customWidth="1"/>
    <col min="4870" max="4872" width="13.42578125" style="538" customWidth="1"/>
    <col min="4873" max="4873" width="15.5703125" style="538" customWidth="1"/>
    <col min="4874" max="4874" width="14.140625" style="538" customWidth="1"/>
    <col min="4875" max="4875" width="11.7109375" style="538" customWidth="1"/>
    <col min="4876" max="4876" width="13.85546875" style="538" customWidth="1"/>
    <col min="4877" max="4878" width="15.140625" style="538" customWidth="1"/>
    <col min="4879" max="4885" width="9.28515625" style="538" bestFit="1" customWidth="1"/>
    <col min="4886" max="4889" width="9.140625" style="538"/>
    <col min="4890" max="4899" width="9.28515625" style="538" bestFit="1" customWidth="1"/>
    <col min="4900" max="4900" width="15.7109375" style="538" bestFit="1" customWidth="1"/>
    <col min="4901" max="4903" width="9.28515625" style="538" bestFit="1" customWidth="1"/>
    <col min="4904" max="4904" width="9.140625" style="538"/>
    <col min="4905" max="4905" width="9.28515625" style="538" bestFit="1" customWidth="1"/>
    <col min="4906" max="4906" width="9.140625" style="538"/>
    <col min="4907" max="4908" width="9.28515625" style="538" bestFit="1" customWidth="1"/>
    <col min="4909" max="4914" width="9.140625" style="538"/>
    <col min="4915" max="4918" width="9.28515625" style="538" bestFit="1" customWidth="1"/>
    <col min="4919" max="4919" width="13.5703125" style="538" bestFit="1" customWidth="1"/>
    <col min="4920" max="4921" width="9.28515625" style="538" bestFit="1" customWidth="1"/>
    <col min="4922" max="5121" width="9.140625" style="538"/>
    <col min="5122" max="5122" width="6.5703125" style="538" customWidth="1"/>
    <col min="5123" max="5123" width="74.140625" style="538" customWidth="1"/>
    <col min="5124" max="5124" width="13.140625" style="538" customWidth="1"/>
    <col min="5125" max="5125" width="14.140625" style="538" customWidth="1"/>
    <col min="5126" max="5128" width="13.42578125" style="538" customWidth="1"/>
    <col min="5129" max="5129" width="15.5703125" style="538" customWidth="1"/>
    <col min="5130" max="5130" width="14.140625" style="538" customWidth="1"/>
    <col min="5131" max="5131" width="11.7109375" style="538" customWidth="1"/>
    <col min="5132" max="5132" width="13.85546875" style="538" customWidth="1"/>
    <col min="5133" max="5134" width="15.140625" style="538" customWidth="1"/>
    <col min="5135" max="5141" width="9.28515625" style="538" bestFit="1" customWidth="1"/>
    <col min="5142" max="5145" width="9.140625" style="538"/>
    <col min="5146" max="5155" width="9.28515625" style="538" bestFit="1" customWidth="1"/>
    <col min="5156" max="5156" width="15.7109375" style="538" bestFit="1" customWidth="1"/>
    <col min="5157" max="5159" width="9.28515625" style="538" bestFit="1" customWidth="1"/>
    <col min="5160" max="5160" width="9.140625" style="538"/>
    <col min="5161" max="5161" width="9.28515625" style="538" bestFit="1" customWidth="1"/>
    <col min="5162" max="5162" width="9.140625" style="538"/>
    <col min="5163" max="5164" width="9.28515625" style="538" bestFit="1" customWidth="1"/>
    <col min="5165" max="5170" width="9.140625" style="538"/>
    <col min="5171" max="5174" width="9.28515625" style="538" bestFit="1" customWidth="1"/>
    <col min="5175" max="5175" width="13.5703125" style="538" bestFit="1" customWidth="1"/>
    <col min="5176" max="5177" width="9.28515625" style="538" bestFit="1" customWidth="1"/>
    <col min="5178" max="5377" width="9.140625" style="538"/>
    <col min="5378" max="5378" width="6.5703125" style="538" customWidth="1"/>
    <col min="5379" max="5379" width="74.140625" style="538" customWidth="1"/>
    <col min="5380" max="5380" width="13.140625" style="538" customWidth="1"/>
    <col min="5381" max="5381" width="14.140625" style="538" customWidth="1"/>
    <col min="5382" max="5384" width="13.42578125" style="538" customWidth="1"/>
    <col min="5385" max="5385" width="15.5703125" style="538" customWidth="1"/>
    <col min="5386" max="5386" width="14.140625" style="538" customWidth="1"/>
    <col min="5387" max="5387" width="11.7109375" style="538" customWidth="1"/>
    <col min="5388" max="5388" width="13.85546875" style="538" customWidth="1"/>
    <col min="5389" max="5390" width="15.140625" style="538" customWidth="1"/>
    <col min="5391" max="5397" width="9.28515625" style="538" bestFit="1" customWidth="1"/>
    <col min="5398" max="5401" width="9.140625" style="538"/>
    <col min="5402" max="5411" width="9.28515625" style="538" bestFit="1" customWidth="1"/>
    <col min="5412" max="5412" width="15.7109375" style="538" bestFit="1" customWidth="1"/>
    <col min="5413" max="5415" width="9.28515625" style="538" bestFit="1" customWidth="1"/>
    <col min="5416" max="5416" width="9.140625" style="538"/>
    <col min="5417" max="5417" width="9.28515625" style="538" bestFit="1" customWidth="1"/>
    <col min="5418" max="5418" width="9.140625" style="538"/>
    <col min="5419" max="5420" width="9.28515625" style="538" bestFit="1" customWidth="1"/>
    <col min="5421" max="5426" width="9.140625" style="538"/>
    <col min="5427" max="5430" width="9.28515625" style="538" bestFit="1" customWidth="1"/>
    <col min="5431" max="5431" width="13.5703125" style="538" bestFit="1" customWidth="1"/>
    <col min="5432" max="5433" width="9.28515625" style="538" bestFit="1" customWidth="1"/>
    <col min="5434" max="5633" width="9.140625" style="538"/>
    <col min="5634" max="5634" width="6.5703125" style="538" customWidth="1"/>
    <col min="5635" max="5635" width="74.140625" style="538" customWidth="1"/>
    <col min="5636" max="5636" width="13.140625" style="538" customWidth="1"/>
    <col min="5637" max="5637" width="14.140625" style="538" customWidth="1"/>
    <col min="5638" max="5640" width="13.42578125" style="538" customWidth="1"/>
    <col min="5641" max="5641" width="15.5703125" style="538" customWidth="1"/>
    <col min="5642" max="5642" width="14.140625" style="538" customWidth="1"/>
    <col min="5643" max="5643" width="11.7109375" style="538" customWidth="1"/>
    <col min="5644" max="5644" width="13.85546875" style="538" customWidth="1"/>
    <col min="5645" max="5646" width="15.140625" style="538" customWidth="1"/>
    <col min="5647" max="5653" width="9.28515625" style="538" bestFit="1" customWidth="1"/>
    <col min="5654" max="5657" width="9.140625" style="538"/>
    <col min="5658" max="5667" width="9.28515625" style="538" bestFit="1" customWidth="1"/>
    <col min="5668" max="5668" width="15.7109375" style="538" bestFit="1" customWidth="1"/>
    <col min="5669" max="5671" width="9.28515625" style="538" bestFit="1" customWidth="1"/>
    <col min="5672" max="5672" width="9.140625" style="538"/>
    <col min="5673" max="5673" width="9.28515625" style="538" bestFit="1" customWidth="1"/>
    <col min="5674" max="5674" width="9.140625" style="538"/>
    <col min="5675" max="5676" width="9.28515625" style="538" bestFit="1" customWidth="1"/>
    <col min="5677" max="5682" width="9.140625" style="538"/>
    <col min="5683" max="5686" width="9.28515625" style="538" bestFit="1" customWidth="1"/>
    <col min="5687" max="5687" width="13.5703125" style="538" bestFit="1" customWidth="1"/>
    <col min="5688" max="5689" width="9.28515625" style="538" bestFit="1" customWidth="1"/>
    <col min="5690" max="5889" width="9.140625" style="538"/>
    <col min="5890" max="5890" width="6.5703125" style="538" customWidth="1"/>
    <col min="5891" max="5891" width="74.140625" style="538" customWidth="1"/>
    <col min="5892" max="5892" width="13.140625" style="538" customWidth="1"/>
    <col min="5893" max="5893" width="14.140625" style="538" customWidth="1"/>
    <col min="5894" max="5896" width="13.42578125" style="538" customWidth="1"/>
    <col min="5897" max="5897" width="15.5703125" style="538" customWidth="1"/>
    <col min="5898" max="5898" width="14.140625" style="538" customWidth="1"/>
    <col min="5899" max="5899" width="11.7109375" style="538" customWidth="1"/>
    <col min="5900" max="5900" width="13.85546875" style="538" customWidth="1"/>
    <col min="5901" max="5902" width="15.140625" style="538" customWidth="1"/>
    <col min="5903" max="5909" width="9.28515625" style="538" bestFit="1" customWidth="1"/>
    <col min="5910" max="5913" width="9.140625" style="538"/>
    <col min="5914" max="5923" width="9.28515625" style="538" bestFit="1" customWidth="1"/>
    <col min="5924" max="5924" width="15.7109375" style="538" bestFit="1" customWidth="1"/>
    <col min="5925" max="5927" width="9.28515625" style="538" bestFit="1" customWidth="1"/>
    <col min="5928" max="5928" width="9.140625" style="538"/>
    <col min="5929" max="5929" width="9.28515625" style="538" bestFit="1" customWidth="1"/>
    <col min="5930" max="5930" width="9.140625" style="538"/>
    <col min="5931" max="5932" width="9.28515625" style="538" bestFit="1" customWidth="1"/>
    <col min="5933" max="5938" width="9.140625" style="538"/>
    <col min="5939" max="5942" width="9.28515625" style="538" bestFit="1" customWidth="1"/>
    <col min="5943" max="5943" width="13.5703125" style="538" bestFit="1" customWidth="1"/>
    <col min="5944" max="5945" width="9.28515625" style="538" bestFit="1" customWidth="1"/>
    <col min="5946" max="6145" width="9.140625" style="538"/>
    <col min="6146" max="6146" width="6.5703125" style="538" customWidth="1"/>
    <col min="6147" max="6147" width="74.140625" style="538" customWidth="1"/>
    <col min="6148" max="6148" width="13.140625" style="538" customWidth="1"/>
    <col min="6149" max="6149" width="14.140625" style="538" customWidth="1"/>
    <col min="6150" max="6152" width="13.42578125" style="538" customWidth="1"/>
    <col min="6153" max="6153" width="15.5703125" style="538" customWidth="1"/>
    <col min="6154" max="6154" width="14.140625" style="538" customWidth="1"/>
    <col min="6155" max="6155" width="11.7109375" style="538" customWidth="1"/>
    <col min="6156" max="6156" width="13.85546875" style="538" customWidth="1"/>
    <col min="6157" max="6158" width="15.140625" style="538" customWidth="1"/>
    <col min="6159" max="6165" width="9.28515625" style="538" bestFit="1" customWidth="1"/>
    <col min="6166" max="6169" width="9.140625" style="538"/>
    <col min="6170" max="6179" width="9.28515625" style="538" bestFit="1" customWidth="1"/>
    <col min="6180" max="6180" width="15.7109375" style="538" bestFit="1" customWidth="1"/>
    <col min="6181" max="6183" width="9.28515625" style="538" bestFit="1" customWidth="1"/>
    <col min="6184" max="6184" width="9.140625" style="538"/>
    <col min="6185" max="6185" width="9.28515625" style="538" bestFit="1" customWidth="1"/>
    <col min="6186" max="6186" width="9.140625" style="538"/>
    <col min="6187" max="6188" width="9.28515625" style="538" bestFit="1" customWidth="1"/>
    <col min="6189" max="6194" width="9.140625" style="538"/>
    <col min="6195" max="6198" width="9.28515625" style="538" bestFit="1" customWidth="1"/>
    <col min="6199" max="6199" width="13.5703125" style="538" bestFit="1" customWidth="1"/>
    <col min="6200" max="6201" width="9.28515625" style="538" bestFit="1" customWidth="1"/>
    <col min="6202" max="6401" width="9.140625" style="538"/>
    <col min="6402" max="6402" width="6.5703125" style="538" customWidth="1"/>
    <col min="6403" max="6403" width="74.140625" style="538" customWidth="1"/>
    <col min="6404" max="6404" width="13.140625" style="538" customWidth="1"/>
    <col min="6405" max="6405" width="14.140625" style="538" customWidth="1"/>
    <col min="6406" max="6408" width="13.42578125" style="538" customWidth="1"/>
    <col min="6409" max="6409" width="15.5703125" style="538" customWidth="1"/>
    <col min="6410" max="6410" width="14.140625" style="538" customWidth="1"/>
    <col min="6411" max="6411" width="11.7109375" style="538" customWidth="1"/>
    <col min="6412" max="6412" width="13.85546875" style="538" customWidth="1"/>
    <col min="6413" max="6414" width="15.140625" style="538" customWidth="1"/>
    <col min="6415" max="6421" width="9.28515625" style="538" bestFit="1" customWidth="1"/>
    <col min="6422" max="6425" width="9.140625" style="538"/>
    <col min="6426" max="6435" width="9.28515625" style="538" bestFit="1" customWidth="1"/>
    <col min="6436" max="6436" width="15.7109375" style="538" bestFit="1" customWidth="1"/>
    <col min="6437" max="6439" width="9.28515625" style="538" bestFit="1" customWidth="1"/>
    <col min="6440" max="6440" width="9.140625" style="538"/>
    <col min="6441" max="6441" width="9.28515625" style="538" bestFit="1" customWidth="1"/>
    <col min="6442" max="6442" width="9.140625" style="538"/>
    <col min="6443" max="6444" width="9.28515625" style="538" bestFit="1" customWidth="1"/>
    <col min="6445" max="6450" width="9.140625" style="538"/>
    <col min="6451" max="6454" width="9.28515625" style="538" bestFit="1" customWidth="1"/>
    <col min="6455" max="6455" width="13.5703125" style="538" bestFit="1" customWidth="1"/>
    <col min="6456" max="6457" width="9.28515625" style="538" bestFit="1" customWidth="1"/>
    <col min="6458" max="6657" width="9.140625" style="538"/>
    <col min="6658" max="6658" width="6.5703125" style="538" customWidth="1"/>
    <col min="6659" max="6659" width="74.140625" style="538" customWidth="1"/>
    <col min="6660" max="6660" width="13.140625" style="538" customWidth="1"/>
    <col min="6661" max="6661" width="14.140625" style="538" customWidth="1"/>
    <col min="6662" max="6664" width="13.42578125" style="538" customWidth="1"/>
    <col min="6665" max="6665" width="15.5703125" style="538" customWidth="1"/>
    <col min="6666" max="6666" width="14.140625" style="538" customWidth="1"/>
    <col min="6667" max="6667" width="11.7109375" style="538" customWidth="1"/>
    <col min="6668" max="6668" width="13.85546875" style="538" customWidth="1"/>
    <col min="6669" max="6670" width="15.140625" style="538" customWidth="1"/>
    <col min="6671" max="6677" width="9.28515625" style="538" bestFit="1" customWidth="1"/>
    <col min="6678" max="6681" width="9.140625" style="538"/>
    <col min="6682" max="6691" width="9.28515625" style="538" bestFit="1" customWidth="1"/>
    <col min="6692" max="6692" width="15.7109375" style="538" bestFit="1" customWidth="1"/>
    <col min="6693" max="6695" width="9.28515625" style="538" bestFit="1" customWidth="1"/>
    <col min="6696" max="6696" width="9.140625" style="538"/>
    <col min="6697" max="6697" width="9.28515625" style="538" bestFit="1" customWidth="1"/>
    <col min="6698" max="6698" width="9.140625" style="538"/>
    <col min="6699" max="6700" width="9.28515625" style="538" bestFit="1" customWidth="1"/>
    <col min="6701" max="6706" width="9.140625" style="538"/>
    <col min="6707" max="6710" width="9.28515625" style="538" bestFit="1" customWidth="1"/>
    <col min="6711" max="6711" width="13.5703125" style="538" bestFit="1" customWidth="1"/>
    <col min="6712" max="6713" width="9.28515625" style="538" bestFit="1" customWidth="1"/>
    <col min="6714" max="6913" width="9.140625" style="538"/>
    <col min="6914" max="6914" width="6.5703125" style="538" customWidth="1"/>
    <col min="6915" max="6915" width="74.140625" style="538" customWidth="1"/>
    <col min="6916" max="6916" width="13.140625" style="538" customWidth="1"/>
    <col min="6917" max="6917" width="14.140625" style="538" customWidth="1"/>
    <col min="6918" max="6920" width="13.42578125" style="538" customWidth="1"/>
    <col min="6921" max="6921" width="15.5703125" style="538" customWidth="1"/>
    <col min="6922" max="6922" width="14.140625" style="538" customWidth="1"/>
    <col min="6923" max="6923" width="11.7109375" style="538" customWidth="1"/>
    <col min="6924" max="6924" width="13.85546875" style="538" customWidth="1"/>
    <col min="6925" max="6926" width="15.140625" style="538" customWidth="1"/>
    <col min="6927" max="6933" width="9.28515625" style="538" bestFit="1" customWidth="1"/>
    <col min="6934" max="6937" width="9.140625" style="538"/>
    <col min="6938" max="6947" width="9.28515625" style="538" bestFit="1" customWidth="1"/>
    <col min="6948" max="6948" width="15.7109375" style="538" bestFit="1" customWidth="1"/>
    <col min="6949" max="6951" width="9.28515625" style="538" bestFit="1" customWidth="1"/>
    <col min="6952" max="6952" width="9.140625" style="538"/>
    <col min="6953" max="6953" width="9.28515625" style="538" bestFit="1" customWidth="1"/>
    <col min="6954" max="6954" width="9.140625" style="538"/>
    <col min="6955" max="6956" width="9.28515625" style="538" bestFit="1" customWidth="1"/>
    <col min="6957" max="6962" width="9.140625" style="538"/>
    <col min="6963" max="6966" width="9.28515625" style="538" bestFit="1" customWidth="1"/>
    <col min="6967" max="6967" width="13.5703125" style="538" bestFit="1" customWidth="1"/>
    <col min="6968" max="6969" width="9.28515625" style="538" bestFit="1" customWidth="1"/>
    <col min="6970" max="7169" width="9.140625" style="538"/>
    <col min="7170" max="7170" width="6.5703125" style="538" customWidth="1"/>
    <col min="7171" max="7171" width="74.140625" style="538" customWidth="1"/>
    <col min="7172" max="7172" width="13.140625" style="538" customWidth="1"/>
    <col min="7173" max="7173" width="14.140625" style="538" customWidth="1"/>
    <col min="7174" max="7176" width="13.42578125" style="538" customWidth="1"/>
    <col min="7177" max="7177" width="15.5703125" style="538" customWidth="1"/>
    <col min="7178" max="7178" width="14.140625" style="538" customWidth="1"/>
    <col min="7179" max="7179" width="11.7109375" style="538" customWidth="1"/>
    <col min="7180" max="7180" width="13.85546875" style="538" customWidth="1"/>
    <col min="7181" max="7182" width="15.140625" style="538" customWidth="1"/>
    <col min="7183" max="7189" width="9.28515625" style="538" bestFit="1" customWidth="1"/>
    <col min="7190" max="7193" width="9.140625" style="538"/>
    <col min="7194" max="7203" width="9.28515625" style="538" bestFit="1" customWidth="1"/>
    <col min="7204" max="7204" width="15.7109375" style="538" bestFit="1" customWidth="1"/>
    <col min="7205" max="7207" width="9.28515625" style="538" bestFit="1" customWidth="1"/>
    <col min="7208" max="7208" width="9.140625" style="538"/>
    <col min="7209" max="7209" width="9.28515625" style="538" bestFit="1" customWidth="1"/>
    <col min="7210" max="7210" width="9.140625" style="538"/>
    <col min="7211" max="7212" width="9.28515625" style="538" bestFit="1" customWidth="1"/>
    <col min="7213" max="7218" width="9.140625" style="538"/>
    <col min="7219" max="7222" width="9.28515625" style="538" bestFit="1" customWidth="1"/>
    <col min="7223" max="7223" width="13.5703125" style="538" bestFit="1" customWidth="1"/>
    <col min="7224" max="7225" width="9.28515625" style="538" bestFit="1" customWidth="1"/>
    <col min="7226" max="7425" width="9.140625" style="538"/>
    <col min="7426" max="7426" width="6.5703125" style="538" customWidth="1"/>
    <col min="7427" max="7427" width="74.140625" style="538" customWidth="1"/>
    <col min="7428" max="7428" width="13.140625" style="538" customWidth="1"/>
    <col min="7429" max="7429" width="14.140625" style="538" customWidth="1"/>
    <col min="7430" max="7432" width="13.42578125" style="538" customWidth="1"/>
    <col min="7433" max="7433" width="15.5703125" style="538" customWidth="1"/>
    <col min="7434" max="7434" width="14.140625" style="538" customWidth="1"/>
    <col min="7435" max="7435" width="11.7109375" style="538" customWidth="1"/>
    <col min="7436" max="7436" width="13.85546875" style="538" customWidth="1"/>
    <col min="7437" max="7438" width="15.140625" style="538" customWidth="1"/>
    <col min="7439" max="7445" width="9.28515625" style="538" bestFit="1" customWidth="1"/>
    <col min="7446" max="7449" width="9.140625" style="538"/>
    <col min="7450" max="7459" width="9.28515625" style="538" bestFit="1" customWidth="1"/>
    <col min="7460" max="7460" width="15.7109375" style="538" bestFit="1" customWidth="1"/>
    <col min="7461" max="7463" width="9.28515625" style="538" bestFit="1" customWidth="1"/>
    <col min="7464" max="7464" width="9.140625" style="538"/>
    <col min="7465" max="7465" width="9.28515625" style="538" bestFit="1" customWidth="1"/>
    <col min="7466" max="7466" width="9.140625" style="538"/>
    <col min="7467" max="7468" width="9.28515625" style="538" bestFit="1" customWidth="1"/>
    <col min="7469" max="7474" width="9.140625" style="538"/>
    <col min="7475" max="7478" width="9.28515625" style="538" bestFit="1" customWidth="1"/>
    <col min="7479" max="7479" width="13.5703125" style="538" bestFit="1" customWidth="1"/>
    <col min="7480" max="7481" width="9.28515625" style="538" bestFit="1" customWidth="1"/>
    <col min="7482" max="7681" width="9.140625" style="538"/>
    <col min="7682" max="7682" width="6.5703125" style="538" customWidth="1"/>
    <col min="7683" max="7683" width="74.140625" style="538" customWidth="1"/>
    <col min="7684" max="7684" width="13.140625" style="538" customWidth="1"/>
    <col min="7685" max="7685" width="14.140625" style="538" customWidth="1"/>
    <col min="7686" max="7688" width="13.42578125" style="538" customWidth="1"/>
    <col min="7689" max="7689" width="15.5703125" style="538" customWidth="1"/>
    <col min="7690" max="7690" width="14.140625" style="538" customWidth="1"/>
    <col min="7691" max="7691" width="11.7109375" style="538" customWidth="1"/>
    <col min="7692" max="7692" width="13.85546875" style="538" customWidth="1"/>
    <col min="7693" max="7694" width="15.140625" style="538" customWidth="1"/>
    <col min="7695" max="7701" width="9.28515625" style="538" bestFit="1" customWidth="1"/>
    <col min="7702" max="7705" width="9.140625" style="538"/>
    <col min="7706" max="7715" width="9.28515625" style="538" bestFit="1" customWidth="1"/>
    <col min="7716" max="7716" width="15.7109375" style="538" bestFit="1" customWidth="1"/>
    <col min="7717" max="7719" width="9.28515625" style="538" bestFit="1" customWidth="1"/>
    <col min="7720" max="7720" width="9.140625" style="538"/>
    <col min="7721" max="7721" width="9.28515625" style="538" bestFit="1" customWidth="1"/>
    <col min="7722" max="7722" width="9.140625" style="538"/>
    <col min="7723" max="7724" width="9.28515625" style="538" bestFit="1" customWidth="1"/>
    <col min="7725" max="7730" width="9.140625" style="538"/>
    <col min="7731" max="7734" width="9.28515625" style="538" bestFit="1" customWidth="1"/>
    <col min="7735" max="7735" width="13.5703125" style="538" bestFit="1" customWidth="1"/>
    <col min="7736" max="7737" width="9.28515625" style="538" bestFit="1" customWidth="1"/>
    <col min="7738" max="7937" width="9.140625" style="538"/>
    <col min="7938" max="7938" width="6.5703125" style="538" customWidth="1"/>
    <col min="7939" max="7939" width="74.140625" style="538" customWidth="1"/>
    <col min="7940" max="7940" width="13.140625" style="538" customWidth="1"/>
    <col min="7941" max="7941" width="14.140625" style="538" customWidth="1"/>
    <col min="7942" max="7944" width="13.42578125" style="538" customWidth="1"/>
    <col min="7945" max="7945" width="15.5703125" style="538" customWidth="1"/>
    <col min="7946" max="7946" width="14.140625" style="538" customWidth="1"/>
    <col min="7947" max="7947" width="11.7109375" style="538" customWidth="1"/>
    <col min="7948" max="7948" width="13.85546875" style="538" customWidth="1"/>
    <col min="7949" max="7950" width="15.140625" style="538" customWidth="1"/>
    <col min="7951" max="7957" width="9.28515625" style="538" bestFit="1" customWidth="1"/>
    <col min="7958" max="7961" width="9.140625" style="538"/>
    <col min="7962" max="7971" width="9.28515625" style="538" bestFit="1" customWidth="1"/>
    <col min="7972" max="7972" width="15.7109375" style="538" bestFit="1" customWidth="1"/>
    <col min="7973" max="7975" width="9.28515625" style="538" bestFit="1" customWidth="1"/>
    <col min="7976" max="7976" width="9.140625" style="538"/>
    <col min="7977" max="7977" width="9.28515625" style="538" bestFit="1" customWidth="1"/>
    <col min="7978" max="7978" width="9.140625" style="538"/>
    <col min="7979" max="7980" width="9.28515625" style="538" bestFit="1" customWidth="1"/>
    <col min="7981" max="7986" width="9.140625" style="538"/>
    <col min="7987" max="7990" width="9.28515625" style="538" bestFit="1" customWidth="1"/>
    <col min="7991" max="7991" width="13.5703125" style="538" bestFit="1" customWidth="1"/>
    <col min="7992" max="7993" width="9.28515625" style="538" bestFit="1" customWidth="1"/>
    <col min="7994" max="8193" width="9.140625" style="538"/>
    <col min="8194" max="8194" width="6.5703125" style="538" customWidth="1"/>
    <col min="8195" max="8195" width="74.140625" style="538" customWidth="1"/>
    <col min="8196" max="8196" width="13.140625" style="538" customWidth="1"/>
    <col min="8197" max="8197" width="14.140625" style="538" customWidth="1"/>
    <col min="8198" max="8200" width="13.42578125" style="538" customWidth="1"/>
    <col min="8201" max="8201" width="15.5703125" style="538" customWidth="1"/>
    <col min="8202" max="8202" width="14.140625" style="538" customWidth="1"/>
    <col min="8203" max="8203" width="11.7109375" style="538" customWidth="1"/>
    <col min="8204" max="8204" width="13.85546875" style="538" customWidth="1"/>
    <col min="8205" max="8206" width="15.140625" style="538" customWidth="1"/>
    <col min="8207" max="8213" width="9.28515625" style="538" bestFit="1" customWidth="1"/>
    <col min="8214" max="8217" width="9.140625" style="538"/>
    <col min="8218" max="8227" width="9.28515625" style="538" bestFit="1" customWidth="1"/>
    <col min="8228" max="8228" width="15.7109375" style="538" bestFit="1" customWidth="1"/>
    <col min="8229" max="8231" width="9.28515625" style="538" bestFit="1" customWidth="1"/>
    <col min="8232" max="8232" width="9.140625" style="538"/>
    <col min="8233" max="8233" width="9.28515625" style="538" bestFit="1" customWidth="1"/>
    <col min="8234" max="8234" width="9.140625" style="538"/>
    <col min="8235" max="8236" width="9.28515625" style="538" bestFit="1" customWidth="1"/>
    <col min="8237" max="8242" width="9.140625" style="538"/>
    <col min="8243" max="8246" width="9.28515625" style="538" bestFit="1" customWidth="1"/>
    <col min="8247" max="8247" width="13.5703125" style="538" bestFit="1" customWidth="1"/>
    <col min="8248" max="8249" width="9.28515625" style="538" bestFit="1" customWidth="1"/>
    <col min="8250" max="8449" width="9.140625" style="538"/>
    <col min="8450" max="8450" width="6.5703125" style="538" customWidth="1"/>
    <col min="8451" max="8451" width="74.140625" style="538" customWidth="1"/>
    <col min="8452" max="8452" width="13.140625" style="538" customWidth="1"/>
    <col min="8453" max="8453" width="14.140625" style="538" customWidth="1"/>
    <col min="8454" max="8456" width="13.42578125" style="538" customWidth="1"/>
    <col min="8457" max="8457" width="15.5703125" style="538" customWidth="1"/>
    <col min="8458" max="8458" width="14.140625" style="538" customWidth="1"/>
    <col min="8459" max="8459" width="11.7109375" style="538" customWidth="1"/>
    <col min="8460" max="8460" width="13.85546875" style="538" customWidth="1"/>
    <col min="8461" max="8462" width="15.140625" style="538" customWidth="1"/>
    <col min="8463" max="8469" width="9.28515625" style="538" bestFit="1" customWidth="1"/>
    <col min="8470" max="8473" width="9.140625" style="538"/>
    <col min="8474" max="8483" width="9.28515625" style="538" bestFit="1" customWidth="1"/>
    <col min="8484" max="8484" width="15.7109375" style="538" bestFit="1" customWidth="1"/>
    <col min="8485" max="8487" width="9.28515625" style="538" bestFit="1" customWidth="1"/>
    <col min="8488" max="8488" width="9.140625" style="538"/>
    <col min="8489" max="8489" width="9.28515625" style="538" bestFit="1" customWidth="1"/>
    <col min="8490" max="8490" width="9.140625" style="538"/>
    <col min="8491" max="8492" width="9.28515625" style="538" bestFit="1" customWidth="1"/>
    <col min="8493" max="8498" width="9.140625" style="538"/>
    <col min="8499" max="8502" width="9.28515625" style="538" bestFit="1" customWidth="1"/>
    <col min="8503" max="8503" width="13.5703125" style="538" bestFit="1" customWidth="1"/>
    <col min="8504" max="8505" width="9.28515625" style="538" bestFit="1" customWidth="1"/>
    <col min="8506" max="8705" width="9.140625" style="538"/>
    <col min="8706" max="8706" width="6.5703125" style="538" customWidth="1"/>
    <col min="8707" max="8707" width="74.140625" style="538" customWidth="1"/>
    <col min="8708" max="8708" width="13.140625" style="538" customWidth="1"/>
    <col min="8709" max="8709" width="14.140625" style="538" customWidth="1"/>
    <col min="8710" max="8712" width="13.42578125" style="538" customWidth="1"/>
    <col min="8713" max="8713" width="15.5703125" style="538" customWidth="1"/>
    <col min="8714" max="8714" width="14.140625" style="538" customWidth="1"/>
    <col min="8715" max="8715" width="11.7109375" style="538" customWidth="1"/>
    <col min="8716" max="8716" width="13.85546875" style="538" customWidth="1"/>
    <col min="8717" max="8718" width="15.140625" style="538" customWidth="1"/>
    <col min="8719" max="8725" width="9.28515625" style="538" bestFit="1" customWidth="1"/>
    <col min="8726" max="8729" width="9.140625" style="538"/>
    <col min="8730" max="8739" width="9.28515625" style="538" bestFit="1" customWidth="1"/>
    <col min="8740" max="8740" width="15.7109375" style="538" bestFit="1" customWidth="1"/>
    <col min="8741" max="8743" width="9.28515625" style="538" bestFit="1" customWidth="1"/>
    <col min="8744" max="8744" width="9.140625" style="538"/>
    <col min="8745" max="8745" width="9.28515625" style="538" bestFit="1" customWidth="1"/>
    <col min="8746" max="8746" width="9.140625" style="538"/>
    <col min="8747" max="8748" width="9.28515625" style="538" bestFit="1" customWidth="1"/>
    <col min="8749" max="8754" width="9.140625" style="538"/>
    <col min="8755" max="8758" width="9.28515625" style="538" bestFit="1" customWidth="1"/>
    <col min="8759" max="8759" width="13.5703125" style="538" bestFit="1" customWidth="1"/>
    <col min="8760" max="8761" width="9.28515625" style="538" bestFit="1" customWidth="1"/>
    <col min="8762" max="8961" width="9.140625" style="538"/>
    <col min="8962" max="8962" width="6.5703125" style="538" customWidth="1"/>
    <col min="8963" max="8963" width="74.140625" style="538" customWidth="1"/>
    <col min="8964" max="8964" width="13.140625" style="538" customWidth="1"/>
    <col min="8965" max="8965" width="14.140625" style="538" customWidth="1"/>
    <col min="8966" max="8968" width="13.42578125" style="538" customWidth="1"/>
    <col min="8969" max="8969" width="15.5703125" style="538" customWidth="1"/>
    <col min="8970" max="8970" width="14.140625" style="538" customWidth="1"/>
    <col min="8971" max="8971" width="11.7109375" style="538" customWidth="1"/>
    <col min="8972" max="8972" width="13.85546875" style="538" customWidth="1"/>
    <col min="8973" max="8974" width="15.140625" style="538" customWidth="1"/>
    <col min="8975" max="8981" width="9.28515625" style="538" bestFit="1" customWidth="1"/>
    <col min="8982" max="8985" width="9.140625" style="538"/>
    <col min="8986" max="8995" width="9.28515625" style="538" bestFit="1" customWidth="1"/>
    <col min="8996" max="8996" width="15.7109375" style="538" bestFit="1" customWidth="1"/>
    <col min="8997" max="8999" width="9.28515625" style="538" bestFit="1" customWidth="1"/>
    <col min="9000" max="9000" width="9.140625" style="538"/>
    <col min="9001" max="9001" width="9.28515625" style="538" bestFit="1" customWidth="1"/>
    <col min="9002" max="9002" width="9.140625" style="538"/>
    <col min="9003" max="9004" width="9.28515625" style="538" bestFit="1" customWidth="1"/>
    <col min="9005" max="9010" width="9.140625" style="538"/>
    <col min="9011" max="9014" width="9.28515625" style="538" bestFit="1" customWidth="1"/>
    <col min="9015" max="9015" width="13.5703125" style="538" bestFit="1" customWidth="1"/>
    <col min="9016" max="9017" width="9.28515625" style="538" bestFit="1" customWidth="1"/>
    <col min="9018" max="9217" width="9.140625" style="538"/>
    <col min="9218" max="9218" width="6.5703125" style="538" customWidth="1"/>
    <col min="9219" max="9219" width="74.140625" style="538" customWidth="1"/>
    <col min="9220" max="9220" width="13.140625" style="538" customWidth="1"/>
    <col min="9221" max="9221" width="14.140625" style="538" customWidth="1"/>
    <col min="9222" max="9224" width="13.42578125" style="538" customWidth="1"/>
    <col min="9225" max="9225" width="15.5703125" style="538" customWidth="1"/>
    <col min="9226" max="9226" width="14.140625" style="538" customWidth="1"/>
    <col min="9227" max="9227" width="11.7109375" style="538" customWidth="1"/>
    <col min="9228" max="9228" width="13.85546875" style="538" customWidth="1"/>
    <col min="9229" max="9230" width="15.140625" style="538" customWidth="1"/>
    <col min="9231" max="9237" width="9.28515625" style="538" bestFit="1" customWidth="1"/>
    <col min="9238" max="9241" width="9.140625" style="538"/>
    <col min="9242" max="9251" width="9.28515625" style="538" bestFit="1" customWidth="1"/>
    <col min="9252" max="9252" width="15.7109375" style="538" bestFit="1" customWidth="1"/>
    <col min="9253" max="9255" width="9.28515625" style="538" bestFit="1" customWidth="1"/>
    <col min="9256" max="9256" width="9.140625" style="538"/>
    <col min="9257" max="9257" width="9.28515625" style="538" bestFit="1" customWidth="1"/>
    <col min="9258" max="9258" width="9.140625" style="538"/>
    <col min="9259" max="9260" width="9.28515625" style="538" bestFit="1" customWidth="1"/>
    <col min="9261" max="9266" width="9.140625" style="538"/>
    <col min="9267" max="9270" width="9.28515625" style="538" bestFit="1" customWidth="1"/>
    <col min="9271" max="9271" width="13.5703125" style="538" bestFit="1" customWidth="1"/>
    <col min="9272" max="9273" width="9.28515625" style="538" bestFit="1" customWidth="1"/>
    <col min="9274" max="9473" width="9.140625" style="538"/>
    <col min="9474" max="9474" width="6.5703125" style="538" customWidth="1"/>
    <col min="9475" max="9475" width="74.140625" style="538" customWidth="1"/>
    <col min="9476" max="9476" width="13.140625" style="538" customWidth="1"/>
    <col min="9477" max="9477" width="14.140625" style="538" customWidth="1"/>
    <col min="9478" max="9480" width="13.42578125" style="538" customWidth="1"/>
    <col min="9481" max="9481" width="15.5703125" style="538" customWidth="1"/>
    <col min="9482" max="9482" width="14.140625" style="538" customWidth="1"/>
    <col min="9483" max="9483" width="11.7109375" style="538" customWidth="1"/>
    <col min="9484" max="9484" width="13.85546875" style="538" customWidth="1"/>
    <col min="9485" max="9486" width="15.140625" style="538" customWidth="1"/>
    <col min="9487" max="9493" width="9.28515625" style="538" bestFit="1" customWidth="1"/>
    <col min="9494" max="9497" width="9.140625" style="538"/>
    <col min="9498" max="9507" width="9.28515625" style="538" bestFit="1" customWidth="1"/>
    <col min="9508" max="9508" width="15.7109375" style="538" bestFit="1" customWidth="1"/>
    <col min="9509" max="9511" width="9.28515625" style="538" bestFit="1" customWidth="1"/>
    <col min="9512" max="9512" width="9.140625" style="538"/>
    <col min="9513" max="9513" width="9.28515625" style="538" bestFit="1" customWidth="1"/>
    <col min="9514" max="9514" width="9.140625" style="538"/>
    <col min="9515" max="9516" width="9.28515625" style="538" bestFit="1" customWidth="1"/>
    <col min="9517" max="9522" width="9.140625" style="538"/>
    <col min="9523" max="9526" width="9.28515625" style="538" bestFit="1" customWidth="1"/>
    <col min="9527" max="9527" width="13.5703125" style="538" bestFit="1" customWidth="1"/>
    <col min="9528" max="9529" width="9.28515625" style="538" bestFit="1" customWidth="1"/>
    <col min="9530" max="9729" width="9.140625" style="538"/>
    <col min="9730" max="9730" width="6.5703125" style="538" customWidth="1"/>
    <col min="9731" max="9731" width="74.140625" style="538" customWidth="1"/>
    <col min="9732" max="9732" width="13.140625" style="538" customWidth="1"/>
    <col min="9733" max="9733" width="14.140625" style="538" customWidth="1"/>
    <col min="9734" max="9736" width="13.42578125" style="538" customWidth="1"/>
    <col min="9737" max="9737" width="15.5703125" style="538" customWidth="1"/>
    <col min="9738" max="9738" width="14.140625" style="538" customWidth="1"/>
    <col min="9739" max="9739" width="11.7109375" style="538" customWidth="1"/>
    <col min="9740" max="9740" width="13.85546875" style="538" customWidth="1"/>
    <col min="9741" max="9742" width="15.140625" style="538" customWidth="1"/>
    <col min="9743" max="9749" width="9.28515625" style="538" bestFit="1" customWidth="1"/>
    <col min="9750" max="9753" width="9.140625" style="538"/>
    <col min="9754" max="9763" width="9.28515625" style="538" bestFit="1" customWidth="1"/>
    <col min="9764" max="9764" width="15.7109375" style="538" bestFit="1" customWidth="1"/>
    <col min="9765" max="9767" width="9.28515625" style="538" bestFit="1" customWidth="1"/>
    <col min="9768" max="9768" width="9.140625" style="538"/>
    <col min="9769" max="9769" width="9.28515625" style="538" bestFit="1" customWidth="1"/>
    <col min="9770" max="9770" width="9.140625" style="538"/>
    <col min="9771" max="9772" width="9.28515625" style="538" bestFit="1" customWidth="1"/>
    <col min="9773" max="9778" width="9.140625" style="538"/>
    <col min="9779" max="9782" width="9.28515625" style="538" bestFit="1" customWidth="1"/>
    <col min="9783" max="9783" width="13.5703125" style="538" bestFit="1" customWidth="1"/>
    <col min="9784" max="9785" width="9.28515625" style="538" bestFit="1" customWidth="1"/>
    <col min="9786" max="9985" width="9.140625" style="538"/>
    <col min="9986" max="9986" width="6.5703125" style="538" customWidth="1"/>
    <col min="9987" max="9987" width="74.140625" style="538" customWidth="1"/>
    <col min="9988" max="9988" width="13.140625" style="538" customWidth="1"/>
    <col min="9989" max="9989" width="14.140625" style="538" customWidth="1"/>
    <col min="9990" max="9992" width="13.42578125" style="538" customWidth="1"/>
    <col min="9993" max="9993" width="15.5703125" style="538" customWidth="1"/>
    <col min="9994" max="9994" width="14.140625" style="538" customWidth="1"/>
    <col min="9995" max="9995" width="11.7109375" style="538" customWidth="1"/>
    <col min="9996" max="9996" width="13.85546875" style="538" customWidth="1"/>
    <col min="9997" max="9998" width="15.140625" style="538" customWidth="1"/>
    <col min="9999" max="10005" width="9.28515625" style="538" bestFit="1" customWidth="1"/>
    <col min="10006" max="10009" width="9.140625" style="538"/>
    <col min="10010" max="10019" width="9.28515625" style="538" bestFit="1" customWidth="1"/>
    <col min="10020" max="10020" width="15.7109375" style="538" bestFit="1" customWidth="1"/>
    <col min="10021" max="10023" width="9.28515625" style="538" bestFit="1" customWidth="1"/>
    <col min="10024" max="10024" width="9.140625" style="538"/>
    <col min="10025" max="10025" width="9.28515625" style="538" bestFit="1" customWidth="1"/>
    <col min="10026" max="10026" width="9.140625" style="538"/>
    <col min="10027" max="10028" width="9.28515625" style="538" bestFit="1" customWidth="1"/>
    <col min="10029" max="10034" width="9.140625" style="538"/>
    <col min="10035" max="10038" width="9.28515625" style="538" bestFit="1" customWidth="1"/>
    <col min="10039" max="10039" width="13.5703125" style="538" bestFit="1" customWidth="1"/>
    <col min="10040" max="10041" width="9.28515625" style="538" bestFit="1" customWidth="1"/>
    <col min="10042" max="10241" width="9.140625" style="538"/>
    <col min="10242" max="10242" width="6.5703125" style="538" customWidth="1"/>
    <col min="10243" max="10243" width="74.140625" style="538" customWidth="1"/>
    <col min="10244" max="10244" width="13.140625" style="538" customWidth="1"/>
    <col min="10245" max="10245" width="14.140625" style="538" customWidth="1"/>
    <col min="10246" max="10248" width="13.42578125" style="538" customWidth="1"/>
    <col min="10249" max="10249" width="15.5703125" style="538" customWidth="1"/>
    <col min="10250" max="10250" width="14.140625" style="538" customWidth="1"/>
    <col min="10251" max="10251" width="11.7109375" style="538" customWidth="1"/>
    <col min="10252" max="10252" width="13.85546875" style="538" customWidth="1"/>
    <col min="10253" max="10254" width="15.140625" style="538" customWidth="1"/>
    <col min="10255" max="10261" width="9.28515625" style="538" bestFit="1" customWidth="1"/>
    <col min="10262" max="10265" width="9.140625" style="538"/>
    <col min="10266" max="10275" width="9.28515625" style="538" bestFit="1" customWidth="1"/>
    <col min="10276" max="10276" width="15.7109375" style="538" bestFit="1" customWidth="1"/>
    <col min="10277" max="10279" width="9.28515625" style="538" bestFit="1" customWidth="1"/>
    <col min="10280" max="10280" width="9.140625" style="538"/>
    <col min="10281" max="10281" width="9.28515625" style="538" bestFit="1" customWidth="1"/>
    <col min="10282" max="10282" width="9.140625" style="538"/>
    <col min="10283" max="10284" width="9.28515625" style="538" bestFit="1" customWidth="1"/>
    <col min="10285" max="10290" width="9.140625" style="538"/>
    <col min="10291" max="10294" width="9.28515625" style="538" bestFit="1" customWidth="1"/>
    <col min="10295" max="10295" width="13.5703125" style="538" bestFit="1" customWidth="1"/>
    <col min="10296" max="10297" width="9.28515625" style="538" bestFit="1" customWidth="1"/>
    <col min="10298" max="10497" width="9.140625" style="538"/>
    <col min="10498" max="10498" width="6.5703125" style="538" customWidth="1"/>
    <col min="10499" max="10499" width="74.140625" style="538" customWidth="1"/>
    <col min="10500" max="10500" width="13.140625" style="538" customWidth="1"/>
    <col min="10501" max="10501" width="14.140625" style="538" customWidth="1"/>
    <col min="10502" max="10504" width="13.42578125" style="538" customWidth="1"/>
    <col min="10505" max="10505" width="15.5703125" style="538" customWidth="1"/>
    <col min="10506" max="10506" width="14.140625" style="538" customWidth="1"/>
    <col min="10507" max="10507" width="11.7109375" style="538" customWidth="1"/>
    <col min="10508" max="10508" width="13.85546875" style="538" customWidth="1"/>
    <col min="10509" max="10510" width="15.140625" style="538" customWidth="1"/>
    <col min="10511" max="10517" width="9.28515625" style="538" bestFit="1" customWidth="1"/>
    <col min="10518" max="10521" width="9.140625" style="538"/>
    <col min="10522" max="10531" width="9.28515625" style="538" bestFit="1" customWidth="1"/>
    <col min="10532" max="10532" width="15.7109375" style="538" bestFit="1" customWidth="1"/>
    <col min="10533" max="10535" width="9.28515625" style="538" bestFit="1" customWidth="1"/>
    <col min="10536" max="10536" width="9.140625" style="538"/>
    <col min="10537" max="10537" width="9.28515625" style="538" bestFit="1" customWidth="1"/>
    <col min="10538" max="10538" width="9.140625" style="538"/>
    <col min="10539" max="10540" width="9.28515625" style="538" bestFit="1" customWidth="1"/>
    <col min="10541" max="10546" width="9.140625" style="538"/>
    <col min="10547" max="10550" width="9.28515625" style="538" bestFit="1" customWidth="1"/>
    <col min="10551" max="10551" width="13.5703125" style="538" bestFit="1" customWidth="1"/>
    <col min="10552" max="10553" width="9.28515625" style="538" bestFit="1" customWidth="1"/>
    <col min="10554" max="10753" width="9.140625" style="538"/>
    <col min="10754" max="10754" width="6.5703125" style="538" customWidth="1"/>
    <col min="10755" max="10755" width="74.140625" style="538" customWidth="1"/>
    <col min="10756" max="10756" width="13.140625" style="538" customWidth="1"/>
    <col min="10757" max="10757" width="14.140625" style="538" customWidth="1"/>
    <col min="10758" max="10760" width="13.42578125" style="538" customWidth="1"/>
    <col min="10761" max="10761" width="15.5703125" style="538" customWidth="1"/>
    <col min="10762" max="10762" width="14.140625" style="538" customWidth="1"/>
    <col min="10763" max="10763" width="11.7109375" style="538" customWidth="1"/>
    <col min="10764" max="10764" width="13.85546875" style="538" customWidth="1"/>
    <col min="10765" max="10766" width="15.140625" style="538" customWidth="1"/>
    <col min="10767" max="10773" width="9.28515625" style="538" bestFit="1" customWidth="1"/>
    <col min="10774" max="10777" width="9.140625" style="538"/>
    <col min="10778" max="10787" width="9.28515625" style="538" bestFit="1" customWidth="1"/>
    <col min="10788" max="10788" width="15.7109375" style="538" bestFit="1" customWidth="1"/>
    <col min="10789" max="10791" width="9.28515625" style="538" bestFit="1" customWidth="1"/>
    <col min="10792" max="10792" width="9.140625" style="538"/>
    <col min="10793" max="10793" width="9.28515625" style="538" bestFit="1" customWidth="1"/>
    <col min="10794" max="10794" width="9.140625" style="538"/>
    <col min="10795" max="10796" width="9.28515625" style="538" bestFit="1" customWidth="1"/>
    <col min="10797" max="10802" width="9.140625" style="538"/>
    <col min="10803" max="10806" width="9.28515625" style="538" bestFit="1" customWidth="1"/>
    <col min="10807" max="10807" width="13.5703125" style="538" bestFit="1" customWidth="1"/>
    <col min="10808" max="10809" width="9.28515625" style="538" bestFit="1" customWidth="1"/>
    <col min="10810" max="11009" width="9.140625" style="538"/>
    <col min="11010" max="11010" width="6.5703125" style="538" customWidth="1"/>
    <col min="11011" max="11011" width="74.140625" style="538" customWidth="1"/>
    <col min="11012" max="11012" width="13.140625" style="538" customWidth="1"/>
    <col min="11013" max="11013" width="14.140625" style="538" customWidth="1"/>
    <col min="11014" max="11016" width="13.42578125" style="538" customWidth="1"/>
    <col min="11017" max="11017" width="15.5703125" style="538" customWidth="1"/>
    <col min="11018" max="11018" width="14.140625" style="538" customWidth="1"/>
    <col min="11019" max="11019" width="11.7109375" style="538" customWidth="1"/>
    <col min="11020" max="11020" width="13.85546875" style="538" customWidth="1"/>
    <col min="11021" max="11022" width="15.140625" style="538" customWidth="1"/>
    <col min="11023" max="11029" width="9.28515625" style="538" bestFit="1" customWidth="1"/>
    <col min="11030" max="11033" width="9.140625" style="538"/>
    <col min="11034" max="11043" width="9.28515625" style="538" bestFit="1" customWidth="1"/>
    <col min="11044" max="11044" width="15.7109375" style="538" bestFit="1" customWidth="1"/>
    <col min="11045" max="11047" width="9.28515625" style="538" bestFit="1" customWidth="1"/>
    <col min="11048" max="11048" width="9.140625" style="538"/>
    <col min="11049" max="11049" width="9.28515625" style="538" bestFit="1" customWidth="1"/>
    <col min="11050" max="11050" width="9.140625" style="538"/>
    <col min="11051" max="11052" width="9.28515625" style="538" bestFit="1" customWidth="1"/>
    <col min="11053" max="11058" width="9.140625" style="538"/>
    <col min="11059" max="11062" width="9.28515625" style="538" bestFit="1" customWidth="1"/>
    <col min="11063" max="11063" width="13.5703125" style="538" bestFit="1" customWidth="1"/>
    <col min="11064" max="11065" width="9.28515625" style="538" bestFit="1" customWidth="1"/>
    <col min="11066" max="11265" width="9.140625" style="538"/>
    <col min="11266" max="11266" width="6.5703125" style="538" customWidth="1"/>
    <col min="11267" max="11267" width="74.140625" style="538" customWidth="1"/>
    <col min="11268" max="11268" width="13.140625" style="538" customWidth="1"/>
    <col min="11269" max="11269" width="14.140625" style="538" customWidth="1"/>
    <col min="11270" max="11272" width="13.42578125" style="538" customWidth="1"/>
    <col min="11273" max="11273" width="15.5703125" style="538" customWidth="1"/>
    <col min="11274" max="11274" width="14.140625" style="538" customWidth="1"/>
    <col min="11275" max="11275" width="11.7109375" style="538" customWidth="1"/>
    <col min="11276" max="11276" width="13.85546875" style="538" customWidth="1"/>
    <col min="11277" max="11278" width="15.140625" style="538" customWidth="1"/>
    <col min="11279" max="11285" width="9.28515625" style="538" bestFit="1" customWidth="1"/>
    <col min="11286" max="11289" width="9.140625" style="538"/>
    <col min="11290" max="11299" width="9.28515625" style="538" bestFit="1" customWidth="1"/>
    <col min="11300" max="11300" width="15.7109375" style="538" bestFit="1" customWidth="1"/>
    <col min="11301" max="11303" width="9.28515625" style="538" bestFit="1" customWidth="1"/>
    <col min="11304" max="11304" width="9.140625" style="538"/>
    <col min="11305" max="11305" width="9.28515625" style="538" bestFit="1" customWidth="1"/>
    <col min="11306" max="11306" width="9.140625" style="538"/>
    <col min="11307" max="11308" width="9.28515625" style="538" bestFit="1" customWidth="1"/>
    <col min="11309" max="11314" width="9.140625" style="538"/>
    <col min="11315" max="11318" width="9.28515625" style="538" bestFit="1" customWidth="1"/>
    <col min="11319" max="11319" width="13.5703125" style="538" bestFit="1" customWidth="1"/>
    <col min="11320" max="11321" width="9.28515625" style="538" bestFit="1" customWidth="1"/>
    <col min="11322" max="11521" width="9.140625" style="538"/>
    <col min="11522" max="11522" width="6.5703125" style="538" customWidth="1"/>
    <col min="11523" max="11523" width="74.140625" style="538" customWidth="1"/>
    <col min="11524" max="11524" width="13.140625" style="538" customWidth="1"/>
    <col min="11525" max="11525" width="14.140625" style="538" customWidth="1"/>
    <col min="11526" max="11528" width="13.42578125" style="538" customWidth="1"/>
    <col min="11529" max="11529" width="15.5703125" style="538" customWidth="1"/>
    <col min="11530" max="11530" width="14.140625" style="538" customWidth="1"/>
    <col min="11531" max="11531" width="11.7109375" style="538" customWidth="1"/>
    <col min="11532" max="11532" width="13.85546875" style="538" customWidth="1"/>
    <col min="11533" max="11534" width="15.140625" style="538" customWidth="1"/>
    <col min="11535" max="11541" width="9.28515625" style="538" bestFit="1" customWidth="1"/>
    <col min="11542" max="11545" width="9.140625" style="538"/>
    <col min="11546" max="11555" width="9.28515625" style="538" bestFit="1" customWidth="1"/>
    <col min="11556" max="11556" width="15.7109375" style="538" bestFit="1" customWidth="1"/>
    <col min="11557" max="11559" width="9.28515625" style="538" bestFit="1" customWidth="1"/>
    <col min="11560" max="11560" width="9.140625" style="538"/>
    <col min="11561" max="11561" width="9.28515625" style="538" bestFit="1" customWidth="1"/>
    <col min="11562" max="11562" width="9.140625" style="538"/>
    <col min="11563" max="11564" width="9.28515625" style="538" bestFit="1" customWidth="1"/>
    <col min="11565" max="11570" width="9.140625" style="538"/>
    <col min="11571" max="11574" width="9.28515625" style="538" bestFit="1" customWidth="1"/>
    <col min="11575" max="11575" width="13.5703125" style="538" bestFit="1" customWidth="1"/>
    <col min="11576" max="11577" width="9.28515625" style="538" bestFit="1" customWidth="1"/>
    <col min="11578" max="11777" width="9.140625" style="538"/>
    <col min="11778" max="11778" width="6.5703125" style="538" customWidth="1"/>
    <col min="11779" max="11779" width="74.140625" style="538" customWidth="1"/>
    <col min="11780" max="11780" width="13.140625" style="538" customWidth="1"/>
    <col min="11781" max="11781" width="14.140625" style="538" customWidth="1"/>
    <col min="11782" max="11784" width="13.42578125" style="538" customWidth="1"/>
    <col min="11785" max="11785" width="15.5703125" style="538" customWidth="1"/>
    <col min="11786" max="11786" width="14.140625" style="538" customWidth="1"/>
    <col min="11787" max="11787" width="11.7109375" style="538" customWidth="1"/>
    <col min="11788" max="11788" width="13.85546875" style="538" customWidth="1"/>
    <col min="11789" max="11790" width="15.140625" style="538" customWidth="1"/>
    <col min="11791" max="11797" width="9.28515625" style="538" bestFit="1" customWidth="1"/>
    <col min="11798" max="11801" width="9.140625" style="538"/>
    <col min="11802" max="11811" width="9.28515625" style="538" bestFit="1" customWidth="1"/>
    <col min="11812" max="11812" width="15.7109375" style="538" bestFit="1" customWidth="1"/>
    <col min="11813" max="11815" width="9.28515625" style="538" bestFit="1" customWidth="1"/>
    <col min="11816" max="11816" width="9.140625" style="538"/>
    <col min="11817" max="11817" width="9.28515625" style="538" bestFit="1" customWidth="1"/>
    <col min="11818" max="11818" width="9.140625" style="538"/>
    <col min="11819" max="11820" width="9.28515625" style="538" bestFit="1" customWidth="1"/>
    <col min="11821" max="11826" width="9.140625" style="538"/>
    <col min="11827" max="11830" width="9.28515625" style="538" bestFit="1" customWidth="1"/>
    <col min="11831" max="11831" width="13.5703125" style="538" bestFit="1" customWidth="1"/>
    <col min="11832" max="11833" width="9.28515625" style="538" bestFit="1" customWidth="1"/>
    <col min="11834" max="12033" width="9.140625" style="538"/>
    <col min="12034" max="12034" width="6.5703125" style="538" customWidth="1"/>
    <col min="12035" max="12035" width="74.140625" style="538" customWidth="1"/>
    <col min="12036" max="12036" width="13.140625" style="538" customWidth="1"/>
    <col min="12037" max="12037" width="14.140625" style="538" customWidth="1"/>
    <col min="12038" max="12040" width="13.42578125" style="538" customWidth="1"/>
    <col min="12041" max="12041" width="15.5703125" style="538" customWidth="1"/>
    <col min="12042" max="12042" width="14.140625" style="538" customWidth="1"/>
    <col min="12043" max="12043" width="11.7109375" style="538" customWidth="1"/>
    <col min="12044" max="12044" width="13.85546875" style="538" customWidth="1"/>
    <col min="12045" max="12046" width="15.140625" style="538" customWidth="1"/>
    <col min="12047" max="12053" width="9.28515625" style="538" bestFit="1" customWidth="1"/>
    <col min="12054" max="12057" width="9.140625" style="538"/>
    <col min="12058" max="12067" width="9.28515625" style="538" bestFit="1" customWidth="1"/>
    <col min="12068" max="12068" width="15.7109375" style="538" bestFit="1" customWidth="1"/>
    <col min="12069" max="12071" width="9.28515625" style="538" bestFit="1" customWidth="1"/>
    <col min="12072" max="12072" width="9.140625" style="538"/>
    <col min="12073" max="12073" width="9.28515625" style="538" bestFit="1" customWidth="1"/>
    <col min="12074" max="12074" width="9.140625" style="538"/>
    <col min="12075" max="12076" width="9.28515625" style="538" bestFit="1" customWidth="1"/>
    <col min="12077" max="12082" width="9.140625" style="538"/>
    <col min="12083" max="12086" width="9.28515625" style="538" bestFit="1" customWidth="1"/>
    <col min="12087" max="12087" width="13.5703125" style="538" bestFit="1" customWidth="1"/>
    <col min="12088" max="12089" width="9.28515625" style="538" bestFit="1" customWidth="1"/>
    <col min="12090" max="12289" width="9.140625" style="538"/>
    <col min="12290" max="12290" width="6.5703125" style="538" customWidth="1"/>
    <col min="12291" max="12291" width="74.140625" style="538" customWidth="1"/>
    <col min="12292" max="12292" width="13.140625" style="538" customWidth="1"/>
    <col min="12293" max="12293" width="14.140625" style="538" customWidth="1"/>
    <col min="12294" max="12296" width="13.42578125" style="538" customWidth="1"/>
    <col min="12297" max="12297" width="15.5703125" style="538" customWidth="1"/>
    <col min="12298" max="12298" width="14.140625" style="538" customWidth="1"/>
    <col min="12299" max="12299" width="11.7109375" style="538" customWidth="1"/>
    <col min="12300" max="12300" width="13.85546875" style="538" customWidth="1"/>
    <col min="12301" max="12302" width="15.140625" style="538" customWidth="1"/>
    <col min="12303" max="12309" width="9.28515625" style="538" bestFit="1" customWidth="1"/>
    <col min="12310" max="12313" width="9.140625" style="538"/>
    <col min="12314" max="12323" width="9.28515625" style="538" bestFit="1" customWidth="1"/>
    <col min="12324" max="12324" width="15.7109375" style="538" bestFit="1" customWidth="1"/>
    <col min="12325" max="12327" width="9.28515625" style="538" bestFit="1" customWidth="1"/>
    <col min="12328" max="12328" width="9.140625" style="538"/>
    <col min="12329" max="12329" width="9.28515625" style="538" bestFit="1" customWidth="1"/>
    <col min="12330" max="12330" width="9.140625" style="538"/>
    <col min="12331" max="12332" width="9.28515625" style="538" bestFit="1" customWidth="1"/>
    <col min="12333" max="12338" width="9.140625" style="538"/>
    <col min="12339" max="12342" width="9.28515625" style="538" bestFit="1" customWidth="1"/>
    <col min="12343" max="12343" width="13.5703125" style="538" bestFit="1" customWidth="1"/>
    <col min="12344" max="12345" width="9.28515625" style="538" bestFit="1" customWidth="1"/>
    <col min="12346" max="12545" width="9.140625" style="538"/>
    <col min="12546" max="12546" width="6.5703125" style="538" customWidth="1"/>
    <col min="12547" max="12547" width="74.140625" style="538" customWidth="1"/>
    <col min="12548" max="12548" width="13.140625" style="538" customWidth="1"/>
    <col min="12549" max="12549" width="14.140625" style="538" customWidth="1"/>
    <col min="12550" max="12552" width="13.42578125" style="538" customWidth="1"/>
    <col min="12553" max="12553" width="15.5703125" style="538" customWidth="1"/>
    <col min="12554" max="12554" width="14.140625" style="538" customWidth="1"/>
    <col min="12555" max="12555" width="11.7109375" style="538" customWidth="1"/>
    <col min="12556" max="12556" width="13.85546875" style="538" customWidth="1"/>
    <col min="12557" max="12558" width="15.140625" style="538" customWidth="1"/>
    <col min="12559" max="12565" width="9.28515625" style="538" bestFit="1" customWidth="1"/>
    <col min="12566" max="12569" width="9.140625" style="538"/>
    <col min="12570" max="12579" width="9.28515625" style="538" bestFit="1" customWidth="1"/>
    <col min="12580" max="12580" width="15.7109375" style="538" bestFit="1" customWidth="1"/>
    <col min="12581" max="12583" width="9.28515625" style="538" bestFit="1" customWidth="1"/>
    <col min="12584" max="12584" width="9.140625" style="538"/>
    <col min="12585" max="12585" width="9.28515625" style="538" bestFit="1" customWidth="1"/>
    <col min="12586" max="12586" width="9.140625" style="538"/>
    <col min="12587" max="12588" width="9.28515625" style="538" bestFit="1" customWidth="1"/>
    <col min="12589" max="12594" width="9.140625" style="538"/>
    <col min="12595" max="12598" width="9.28515625" style="538" bestFit="1" customWidth="1"/>
    <col min="12599" max="12599" width="13.5703125" style="538" bestFit="1" customWidth="1"/>
    <col min="12600" max="12601" width="9.28515625" style="538" bestFit="1" customWidth="1"/>
    <col min="12602" max="12801" width="9.140625" style="538"/>
    <col min="12802" max="12802" width="6.5703125" style="538" customWidth="1"/>
    <col min="12803" max="12803" width="74.140625" style="538" customWidth="1"/>
    <col min="12804" max="12804" width="13.140625" style="538" customWidth="1"/>
    <col min="12805" max="12805" width="14.140625" style="538" customWidth="1"/>
    <col min="12806" max="12808" width="13.42578125" style="538" customWidth="1"/>
    <col min="12809" max="12809" width="15.5703125" style="538" customWidth="1"/>
    <col min="12810" max="12810" width="14.140625" style="538" customWidth="1"/>
    <col min="12811" max="12811" width="11.7109375" style="538" customWidth="1"/>
    <col min="12812" max="12812" width="13.85546875" style="538" customWidth="1"/>
    <col min="12813" max="12814" width="15.140625" style="538" customWidth="1"/>
    <col min="12815" max="12821" width="9.28515625" style="538" bestFit="1" customWidth="1"/>
    <col min="12822" max="12825" width="9.140625" style="538"/>
    <col min="12826" max="12835" width="9.28515625" style="538" bestFit="1" customWidth="1"/>
    <col min="12836" max="12836" width="15.7109375" style="538" bestFit="1" customWidth="1"/>
    <col min="12837" max="12839" width="9.28515625" style="538" bestFit="1" customWidth="1"/>
    <col min="12840" max="12840" width="9.140625" style="538"/>
    <col min="12841" max="12841" width="9.28515625" style="538" bestFit="1" customWidth="1"/>
    <col min="12842" max="12842" width="9.140625" style="538"/>
    <col min="12843" max="12844" width="9.28515625" style="538" bestFit="1" customWidth="1"/>
    <col min="12845" max="12850" width="9.140625" style="538"/>
    <col min="12851" max="12854" width="9.28515625" style="538" bestFit="1" customWidth="1"/>
    <col min="12855" max="12855" width="13.5703125" style="538" bestFit="1" customWidth="1"/>
    <col min="12856" max="12857" width="9.28515625" style="538" bestFit="1" customWidth="1"/>
    <col min="12858" max="13057" width="9.140625" style="538"/>
    <col min="13058" max="13058" width="6.5703125" style="538" customWidth="1"/>
    <col min="13059" max="13059" width="74.140625" style="538" customWidth="1"/>
    <col min="13060" max="13060" width="13.140625" style="538" customWidth="1"/>
    <col min="13061" max="13061" width="14.140625" style="538" customWidth="1"/>
    <col min="13062" max="13064" width="13.42578125" style="538" customWidth="1"/>
    <col min="13065" max="13065" width="15.5703125" style="538" customWidth="1"/>
    <col min="13066" max="13066" width="14.140625" style="538" customWidth="1"/>
    <col min="13067" max="13067" width="11.7109375" style="538" customWidth="1"/>
    <col min="13068" max="13068" width="13.85546875" style="538" customWidth="1"/>
    <col min="13069" max="13070" width="15.140625" style="538" customWidth="1"/>
    <col min="13071" max="13077" width="9.28515625" style="538" bestFit="1" customWidth="1"/>
    <col min="13078" max="13081" width="9.140625" style="538"/>
    <col min="13082" max="13091" width="9.28515625" style="538" bestFit="1" customWidth="1"/>
    <col min="13092" max="13092" width="15.7109375" style="538" bestFit="1" customWidth="1"/>
    <col min="13093" max="13095" width="9.28515625" style="538" bestFit="1" customWidth="1"/>
    <col min="13096" max="13096" width="9.140625" style="538"/>
    <col min="13097" max="13097" width="9.28515625" style="538" bestFit="1" customWidth="1"/>
    <col min="13098" max="13098" width="9.140625" style="538"/>
    <col min="13099" max="13100" width="9.28515625" style="538" bestFit="1" customWidth="1"/>
    <col min="13101" max="13106" width="9.140625" style="538"/>
    <col min="13107" max="13110" width="9.28515625" style="538" bestFit="1" customWidth="1"/>
    <col min="13111" max="13111" width="13.5703125" style="538" bestFit="1" customWidth="1"/>
    <col min="13112" max="13113" width="9.28515625" style="538" bestFit="1" customWidth="1"/>
    <col min="13114" max="13313" width="9.140625" style="538"/>
    <col min="13314" max="13314" width="6.5703125" style="538" customWidth="1"/>
    <col min="13315" max="13315" width="74.140625" style="538" customWidth="1"/>
    <col min="13316" max="13316" width="13.140625" style="538" customWidth="1"/>
    <col min="13317" max="13317" width="14.140625" style="538" customWidth="1"/>
    <col min="13318" max="13320" width="13.42578125" style="538" customWidth="1"/>
    <col min="13321" max="13321" width="15.5703125" style="538" customWidth="1"/>
    <col min="13322" max="13322" width="14.140625" style="538" customWidth="1"/>
    <col min="13323" max="13323" width="11.7109375" style="538" customWidth="1"/>
    <col min="13324" max="13324" width="13.85546875" style="538" customWidth="1"/>
    <col min="13325" max="13326" width="15.140625" style="538" customWidth="1"/>
    <col min="13327" max="13333" width="9.28515625" style="538" bestFit="1" customWidth="1"/>
    <col min="13334" max="13337" width="9.140625" style="538"/>
    <col min="13338" max="13347" width="9.28515625" style="538" bestFit="1" customWidth="1"/>
    <col min="13348" max="13348" width="15.7109375" style="538" bestFit="1" customWidth="1"/>
    <col min="13349" max="13351" width="9.28515625" style="538" bestFit="1" customWidth="1"/>
    <col min="13352" max="13352" width="9.140625" style="538"/>
    <col min="13353" max="13353" width="9.28515625" style="538" bestFit="1" customWidth="1"/>
    <col min="13354" max="13354" width="9.140625" style="538"/>
    <col min="13355" max="13356" width="9.28515625" style="538" bestFit="1" customWidth="1"/>
    <col min="13357" max="13362" width="9.140625" style="538"/>
    <col min="13363" max="13366" width="9.28515625" style="538" bestFit="1" customWidth="1"/>
    <col min="13367" max="13367" width="13.5703125" style="538" bestFit="1" customWidth="1"/>
    <col min="13368" max="13369" width="9.28515625" style="538" bestFit="1" customWidth="1"/>
    <col min="13370" max="13569" width="9.140625" style="538"/>
    <col min="13570" max="13570" width="6.5703125" style="538" customWidth="1"/>
    <col min="13571" max="13571" width="74.140625" style="538" customWidth="1"/>
    <col min="13572" max="13572" width="13.140625" style="538" customWidth="1"/>
    <col min="13573" max="13573" width="14.140625" style="538" customWidth="1"/>
    <col min="13574" max="13576" width="13.42578125" style="538" customWidth="1"/>
    <col min="13577" max="13577" width="15.5703125" style="538" customWidth="1"/>
    <col min="13578" max="13578" width="14.140625" style="538" customWidth="1"/>
    <col min="13579" max="13579" width="11.7109375" style="538" customWidth="1"/>
    <col min="13580" max="13580" width="13.85546875" style="538" customWidth="1"/>
    <col min="13581" max="13582" width="15.140625" style="538" customWidth="1"/>
    <col min="13583" max="13589" width="9.28515625" style="538" bestFit="1" customWidth="1"/>
    <col min="13590" max="13593" width="9.140625" style="538"/>
    <col min="13594" max="13603" width="9.28515625" style="538" bestFit="1" customWidth="1"/>
    <col min="13604" max="13604" width="15.7109375" style="538" bestFit="1" customWidth="1"/>
    <col min="13605" max="13607" width="9.28515625" style="538" bestFit="1" customWidth="1"/>
    <col min="13608" max="13608" width="9.140625" style="538"/>
    <col min="13609" max="13609" width="9.28515625" style="538" bestFit="1" customWidth="1"/>
    <col min="13610" max="13610" width="9.140625" style="538"/>
    <col min="13611" max="13612" width="9.28515625" style="538" bestFit="1" customWidth="1"/>
    <col min="13613" max="13618" width="9.140625" style="538"/>
    <col min="13619" max="13622" width="9.28515625" style="538" bestFit="1" customWidth="1"/>
    <col min="13623" max="13623" width="13.5703125" style="538" bestFit="1" customWidth="1"/>
    <col min="13624" max="13625" width="9.28515625" style="538" bestFit="1" customWidth="1"/>
    <col min="13626" max="13825" width="9.140625" style="538"/>
    <col min="13826" max="13826" width="6.5703125" style="538" customWidth="1"/>
    <col min="13827" max="13827" width="74.140625" style="538" customWidth="1"/>
    <col min="13828" max="13828" width="13.140625" style="538" customWidth="1"/>
    <col min="13829" max="13829" width="14.140625" style="538" customWidth="1"/>
    <col min="13830" max="13832" width="13.42578125" style="538" customWidth="1"/>
    <col min="13833" max="13833" width="15.5703125" style="538" customWidth="1"/>
    <col min="13834" max="13834" width="14.140625" style="538" customWidth="1"/>
    <col min="13835" max="13835" width="11.7109375" style="538" customWidth="1"/>
    <col min="13836" max="13836" width="13.85546875" style="538" customWidth="1"/>
    <col min="13837" max="13838" width="15.140625" style="538" customWidth="1"/>
    <col min="13839" max="13845" width="9.28515625" style="538" bestFit="1" customWidth="1"/>
    <col min="13846" max="13849" width="9.140625" style="538"/>
    <col min="13850" max="13859" width="9.28515625" style="538" bestFit="1" customWidth="1"/>
    <col min="13860" max="13860" width="15.7109375" style="538" bestFit="1" customWidth="1"/>
    <col min="13861" max="13863" width="9.28515625" style="538" bestFit="1" customWidth="1"/>
    <col min="13864" max="13864" width="9.140625" style="538"/>
    <col min="13865" max="13865" width="9.28515625" style="538" bestFit="1" customWidth="1"/>
    <col min="13866" max="13866" width="9.140625" style="538"/>
    <col min="13867" max="13868" width="9.28515625" style="538" bestFit="1" customWidth="1"/>
    <col min="13869" max="13874" width="9.140625" style="538"/>
    <col min="13875" max="13878" width="9.28515625" style="538" bestFit="1" customWidth="1"/>
    <col min="13879" max="13879" width="13.5703125" style="538" bestFit="1" customWidth="1"/>
    <col min="13880" max="13881" width="9.28515625" style="538" bestFit="1" customWidth="1"/>
    <col min="13882" max="14081" width="9.140625" style="538"/>
    <col min="14082" max="14082" width="6.5703125" style="538" customWidth="1"/>
    <col min="14083" max="14083" width="74.140625" style="538" customWidth="1"/>
    <col min="14084" max="14084" width="13.140625" style="538" customWidth="1"/>
    <col min="14085" max="14085" width="14.140625" style="538" customWidth="1"/>
    <col min="14086" max="14088" width="13.42578125" style="538" customWidth="1"/>
    <col min="14089" max="14089" width="15.5703125" style="538" customWidth="1"/>
    <col min="14090" max="14090" width="14.140625" style="538" customWidth="1"/>
    <col min="14091" max="14091" width="11.7109375" style="538" customWidth="1"/>
    <col min="14092" max="14092" width="13.85546875" style="538" customWidth="1"/>
    <col min="14093" max="14094" width="15.140625" style="538" customWidth="1"/>
    <col min="14095" max="14101" width="9.28515625" style="538" bestFit="1" customWidth="1"/>
    <col min="14102" max="14105" width="9.140625" style="538"/>
    <col min="14106" max="14115" width="9.28515625" style="538" bestFit="1" customWidth="1"/>
    <col min="14116" max="14116" width="15.7109375" style="538" bestFit="1" customWidth="1"/>
    <col min="14117" max="14119" width="9.28515625" style="538" bestFit="1" customWidth="1"/>
    <col min="14120" max="14120" width="9.140625" style="538"/>
    <col min="14121" max="14121" width="9.28515625" style="538" bestFit="1" customWidth="1"/>
    <col min="14122" max="14122" width="9.140625" style="538"/>
    <col min="14123" max="14124" width="9.28515625" style="538" bestFit="1" customWidth="1"/>
    <col min="14125" max="14130" width="9.140625" style="538"/>
    <col min="14131" max="14134" width="9.28515625" style="538" bestFit="1" customWidth="1"/>
    <col min="14135" max="14135" width="13.5703125" style="538" bestFit="1" customWidth="1"/>
    <col min="14136" max="14137" width="9.28515625" style="538" bestFit="1" customWidth="1"/>
    <col min="14138" max="14337" width="9.140625" style="538"/>
    <col min="14338" max="14338" width="6.5703125" style="538" customWidth="1"/>
    <col min="14339" max="14339" width="74.140625" style="538" customWidth="1"/>
    <col min="14340" max="14340" width="13.140625" style="538" customWidth="1"/>
    <col min="14341" max="14341" width="14.140625" style="538" customWidth="1"/>
    <col min="14342" max="14344" width="13.42578125" style="538" customWidth="1"/>
    <col min="14345" max="14345" width="15.5703125" style="538" customWidth="1"/>
    <col min="14346" max="14346" width="14.140625" style="538" customWidth="1"/>
    <col min="14347" max="14347" width="11.7109375" style="538" customWidth="1"/>
    <col min="14348" max="14348" width="13.85546875" style="538" customWidth="1"/>
    <col min="14349" max="14350" width="15.140625" style="538" customWidth="1"/>
    <col min="14351" max="14357" width="9.28515625" style="538" bestFit="1" customWidth="1"/>
    <col min="14358" max="14361" width="9.140625" style="538"/>
    <col min="14362" max="14371" width="9.28515625" style="538" bestFit="1" customWidth="1"/>
    <col min="14372" max="14372" width="15.7109375" style="538" bestFit="1" customWidth="1"/>
    <col min="14373" max="14375" width="9.28515625" style="538" bestFit="1" customWidth="1"/>
    <col min="14376" max="14376" width="9.140625" style="538"/>
    <col min="14377" max="14377" width="9.28515625" style="538" bestFit="1" customWidth="1"/>
    <col min="14378" max="14378" width="9.140625" style="538"/>
    <col min="14379" max="14380" width="9.28515625" style="538" bestFit="1" customWidth="1"/>
    <col min="14381" max="14386" width="9.140625" style="538"/>
    <col min="14387" max="14390" width="9.28515625" style="538" bestFit="1" customWidth="1"/>
    <col min="14391" max="14391" width="13.5703125" style="538" bestFit="1" customWidth="1"/>
    <col min="14392" max="14393" width="9.28515625" style="538" bestFit="1" customWidth="1"/>
    <col min="14394" max="14593" width="9.140625" style="538"/>
    <col min="14594" max="14594" width="6.5703125" style="538" customWidth="1"/>
    <col min="14595" max="14595" width="74.140625" style="538" customWidth="1"/>
    <col min="14596" max="14596" width="13.140625" style="538" customWidth="1"/>
    <col min="14597" max="14597" width="14.140625" style="538" customWidth="1"/>
    <col min="14598" max="14600" width="13.42578125" style="538" customWidth="1"/>
    <col min="14601" max="14601" width="15.5703125" style="538" customWidth="1"/>
    <col min="14602" max="14602" width="14.140625" style="538" customWidth="1"/>
    <col min="14603" max="14603" width="11.7109375" style="538" customWidth="1"/>
    <col min="14604" max="14604" width="13.85546875" style="538" customWidth="1"/>
    <col min="14605" max="14606" width="15.140625" style="538" customWidth="1"/>
    <col min="14607" max="14613" width="9.28515625" style="538" bestFit="1" customWidth="1"/>
    <col min="14614" max="14617" width="9.140625" style="538"/>
    <col min="14618" max="14627" width="9.28515625" style="538" bestFit="1" customWidth="1"/>
    <col min="14628" max="14628" width="15.7109375" style="538" bestFit="1" customWidth="1"/>
    <col min="14629" max="14631" width="9.28515625" style="538" bestFit="1" customWidth="1"/>
    <col min="14632" max="14632" width="9.140625" style="538"/>
    <col min="14633" max="14633" width="9.28515625" style="538" bestFit="1" customWidth="1"/>
    <col min="14634" max="14634" width="9.140625" style="538"/>
    <col min="14635" max="14636" width="9.28515625" style="538" bestFit="1" customWidth="1"/>
    <col min="14637" max="14642" width="9.140625" style="538"/>
    <col min="14643" max="14646" width="9.28515625" style="538" bestFit="1" customWidth="1"/>
    <col min="14647" max="14647" width="13.5703125" style="538" bestFit="1" customWidth="1"/>
    <col min="14648" max="14649" width="9.28515625" style="538" bestFit="1" customWidth="1"/>
    <col min="14650" max="14849" width="9.140625" style="538"/>
    <col min="14850" max="14850" width="6.5703125" style="538" customWidth="1"/>
    <col min="14851" max="14851" width="74.140625" style="538" customWidth="1"/>
    <col min="14852" max="14852" width="13.140625" style="538" customWidth="1"/>
    <col min="14853" max="14853" width="14.140625" style="538" customWidth="1"/>
    <col min="14854" max="14856" width="13.42578125" style="538" customWidth="1"/>
    <col min="14857" max="14857" width="15.5703125" style="538" customWidth="1"/>
    <col min="14858" max="14858" width="14.140625" style="538" customWidth="1"/>
    <col min="14859" max="14859" width="11.7109375" style="538" customWidth="1"/>
    <col min="14860" max="14860" width="13.85546875" style="538" customWidth="1"/>
    <col min="14861" max="14862" width="15.140625" style="538" customWidth="1"/>
    <col min="14863" max="14869" width="9.28515625" style="538" bestFit="1" customWidth="1"/>
    <col min="14870" max="14873" width="9.140625" style="538"/>
    <col min="14874" max="14883" width="9.28515625" style="538" bestFit="1" customWidth="1"/>
    <col min="14884" max="14884" width="15.7109375" style="538" bestFit="1" customWidth="1"/>
    <col min="14885" max="14887" width="9.28515625" style="538" bestFit="1" customWidth="1"/>
    <col min="14888" max="14888" width="9.140625" style="538"/>
    <col min="14889" max="14889" width="9.28515625" style="538" bestFit="1" customWidth="1"/>
    <col min="14890" max="14890" width="9.140625" style="538"/>
    <col min="14891" max="14892" width="9.28515625" style="538" bestFit="1" customWidth="1"/>
    <col min="14893" max="14898" width="9.140625" style="538"/>
    <col min="14899" max="14902" width="9.28515625" style="538" bestFit="1" customWidth="1"/>
    <col min="14903" max="14903" width="13.5703125" style="538" bestFit="1" customWidth="1"/>
    <col min="14904" max="14905" width="9.28515625" style="538" bestFit="1" customWidth="1"/>
    <col min="14906" max="15105" width="9.140625" style="538"/>
    <col min="15106" max="15106" width="6.5703125" style="538" customWidth="1"/>
    <col min="15107" max="15107" width="74.140625" style="538" customWidth="1"/>
    <col min="15108" max="15108" width="13.140625" style="538" customWidth="1"/>
    <col min="15109" max="15109" width="14.140625" style="538" customWidth="1"/>
    <col min="15110" max="15112" width="13.42578125" style="538" customWidth="1"/>
    <col min="15113" max="15113" width="15.5703125" style="538" customWidth="1"/>
    <col min="15114" max="15114" width="14.140625" style="538" customWidth="1"/>
    <col min="15115" max="15115" width="11.7109375" style="538" customWidth="1"/>
    <col min="15116" max="15116" width="13.85546875" style="538" customWidth="1"/>
    <col min="15117" max="15118" width="15.140625" style="538" customWidth="1"/>
    <col min="15119" max="15125" width="9.28515625" style="538" bestFit="1" customWidth="1"/>
    <col min="15126" max="15129" width="9.140625" style="538"/>
    <col min="15130" max="15139" width="9.28515625" style="538" bestFit="1" customWidth="1"/>
    <col min="15140" max="15140" width="15.7109375" style="538" bestFit="1" customWidth="1"/>
    <col min="15141" max="15143" width="9.28515625" style="538" bestFit="1" customWidth="1"/>
    <col min="15144" max="15144" width="9.140625" style="538"/>
    <col min="15145" max="15145" width="9.28515625" style="538" bestFit="1" customWidth="1"/>
    <col min="15146" max="15146" width="9.140625" style="538"/>
    <col min="15147" max="15148" width="9.28515625" style="538" bestFit="1" customWidth="1"/>
    <col min="15149" max="15154" width="9.140625" style="538"/>
    <col min="15155" max="15158" width="9.28515625" style="538" bestFit="1" customWidth="1"/>
    <col min="15159" max="15159" width="13.5703125" style="538" bestFit="1" customWidth="1"/>
    <col min="15160" max="15161" width="9.28515625" style="538" bestFit="1" customWidth="1"/>
    <col min="15162" max="15361" width="9.140625" style="538"/>
    <col min="15362" max="15362" width="6.5703125" style="538" customWidth="1"/>
    <col min="15363" max="15363" width="74.140625" style="538" customWidth="1"/>
    <col min="15364" max="15364" width="13.140625" style="538" customWidth="1"/>
    <col min="15365" max="15365" width="14.140625" style="538" customWidth="1"/>
    <col min="15366" max="15368" width="13.42578125" style="538" customWidth="1"/>
    <col min="15369" max="15369" width="15.5703125" style="538" customWidth="1"/>
    <col min="15370" max="15370" width="14.140625" style="538" customWidth="1"/>
    <col min="15371" max="15371" width="11.7109375" style="538" customWidth="1"/>
    <col min="15372" max="15372" width="13.85546875" style="538" customWidth="1"/>
    <col min="15373" max="15374" width="15.140625" style="538" customWidth="1"/>
    <col min="15375" max="15381" width="9.28515625" style="538" bestFit="1" customWidth="1"/>
    <col min="15382" max="15385" width="9.140625" style="538"/>
    <col min="15386" max="15395" width="9.28515625" style="538" bestFit="1" customWidth="1"/>
    <col min="15396" max="15396" width="15.7109375" style="538" bestFit="1" customWidth="1"/>
    <col min="15397" max="15399" width="9.28515625" style="538" bestFit="1" customWidth="1"/>
    <col min="15400" max="15400" width="9.140625" style="538"/>
    <col min="15401" max="15401" width="9.28515625" style="538" bestFit="1" customWidth="1"/>
    <col min="15402" max="15402" width="9.140625" style="538"/>
    <col min="15403" max="15404" width="9.28515625" style="538" bestFit="1" customWidth="1"/>
    <col min="15405" max="15410" width="9.140625" style="538"/>
    <col min="15411" max="15414" width="9.28515625" style="538" bestFit="1" customWidth="1"/>
    <col min="15415" max="15415" width="13.5703125" style="538" bestFit="1" customWidth="1"/>
    <col min="15416" max="15417" width="9.28515625" style="538" bestFit="1" customWidth="1"/>
    <col min="15418" max="15617" width="9.140625" style="538"/>
    <col min="15618" max="15618" width="6.5703125" style="538" customWidth="1"/>
    <col min="15619" max="15619" width="74.140625" style="538" customWidth="1"/>
    <col min="15620" max="15620" width="13.140625" style="538" customWidth="1"/>
    <col min="15621" max="15621" width="14.140625" style="538" customWidth="1"/>
    <col min="15622" max="15624" width="13.42578125" style="538" customWidth="1"/>
    <col min="15625" max="15625" width="15.5703125" style="538" customWidth="1"/>
    <col min="15626" max="15626" width="14.140625" style="538" customWidth="1"/>
    <col min="15627" max="15627" width="11.7109375" style="538" customWidth="1"/>
    <col min="15628" max="15628" width="13.85546875" style="538" customWidth="1"/>
    <col min="15629" max="15630" width="15.140625" style="538" customWidth="1"/>
    <col min="15631" max="15637" width="9.28515625" style="538" bestFit="1" customWidth="1"/>
    <col min="15638" max="15641" width="9.140625" style="538"/>
    <col min="15642" max="15651" width="9.28515625" style="538" bestFit="1" customWidth="1"/>
    <col min="15652" max="15652" width="15.7109375" style="538" bestFit="1" customWidth="1"/>
    <col min="15653" max="15655" width="9.28515625" style="538" bestFit="1" customWidth="1"/>
    <col min="15656" max="15656" width="9.140625" style="538"/>
    <col min="15657" max="15657" width="9.28515625" style="538" bestFit="1" customWidth="1"/>
    <col min="15658" max="15658" width="9.140625" style="538"/>
    <col min="15659" max="15660" width="9.28515625" style="538" bestFit="1" customWidth="1"/>
    <col min="15661" max="15666" width="9.140625" style="538"/>
    <col min="15667" max="15670" width="9.28515625" style="538" bestFit="1" customWidth="1"/>
    <col min="15671" max="15671" width="13.5703125" style="538" bestFit="1" customWidth="1"/>
    <col min="15672" max="15673" width="9.28515625" style="538" bestFit="1" customWidth="1"/>
    <col min="15674" max="15873" width="9.140625" style="538"/>
    <col min="15874" max="15874" width="6.5703125" style="538" customWidth="1"/>
    <col min="15875" max="15875" width="74.140625" style="538" customWidth="1"/>
    <col min="15876" max="15876" width="13.140625" style="538" customWidth="1"/>
    <col min="15877" max="15877" width="14.140625" style="538" customWidth="1"/>
    <col min="15878" max="15880" width="13.42578125" style="538" customWidth="1"/>
    <col min="15881" max="15881" width="15.5703125" style="538" customWidth="1"/>
    <col min="15882" max="15882" width="14.140625" style="538" customWidth="1"/>
    <col min="15883" max="15883" width="11.7109375" style="538" customWidth="1"/>
    <col min="15884" max="15884" width="13.85546875" style="538" customWidth="1"/>
    <col min="15885" max="15886" width="15.140625" style="538" customWidth="1"/>
    <col min="15887" max="15893" width="9.28515625" style="538" bestFit="1" customWidth="1"/>
    <col min="15894" max="15897" width="9.140625" style="538"/>
    <col min="15898" max="15907" width="9.28515625" style="538" bestFit="1" customWidth="1"/>
    <col min="15908" max="15908" width="15.7109375" style="538" bestFit="1" customWidth="1"/>
    <col min="15909" max="15911" width="9.28515625" style="538" bestFit="1" customWidth="1"/>
    <col min="15912" max="15912" width="9.140625" style="538"/>
    <col min="15913" max="15913" width="9.28515625" style="538" bestFit="1" customWidth="1"/>
    <col min="15914" max="15914" width="9.140625" style="538"/>
    <col min="15915" max="15916" width="9.28515625" style="538" bestFit="1" customWidth="1"/>
    <col min="15917" max="15922" width="9.140625" style="538"/>
    <col min="15923" max="15926" width="9.28515625" style="538" bestFit="1" customWidth="1"/>
    <col min="15927" max="15927" width="13.5703125" style="538" bestFit="1" customWidth="1"/>
    <col min="15928" max="15929" width="9.28515625" style="538" bestFit="1" customWidth="1"/>
    <col min="15930" max="16129" width="9.140625" style="538"/>
    <col min="16130" max="16130" width="6.5703125" style="538" customWidth="1"/>
    <col min="16131" max="16131" width="74.140625" style="538" customWidth="1"/>
    <col min="16132" max="16132" width="13.140625" style="538" customWidth="1"/>
    <col min="16133" max="16133" width="14.140625" style="538" customWidth="1"/>
    <col min="16134" max="16136" width="13.42578125" style="538" customWidth="1"/>
    <col min="16137" max="16137" width="15.5703125" style="538" customWidth="1"/>
    <col min="16138" max="16138" width="14.140625" style="538" customWidth="1"/>
    <col min="16139" max="16139" width="11.7109375" style="538" customWidth="1"/>
    <col min="16140" max="16140" width="13.85546875" style="538" customWidth="1"/>
    <col min="16141" max="16142" width="15.140625" style="538" customWidth="1"/>
    <col min="16143" max="16149" width="9.28515625" style="538" bestFit="1" customWidth="1"/>
    <col min="16150" max="16153" width="9.140625" style="538"/>
    <col min="16154" max="16163" width="9.28515625" style="538" bestFit="1" customWidth="1"/>
    <col min="16164" max="16164" width="15.7109375" style="538" bestFit="1" customWidth="1"/>
    <col min="16165" max="16167" width="9.28515625" style="538" bestFit="1" customWidth="1"/>
    <col min="16168" max="16168" width="9.140625" style="538"/>
    <col min="16169" max="16169" width="9.28515625" style="538" bestFit="1" customWidth="1"/>
    <col min="16170" max="16170" width="9.140625" style="538"/>
    <col min="16171" max="16172" width="9.28515625" style="538" bestFit="1" customWidth="1"/>
    <col min="16173" max="16178" width="9.140625" style="538"/>
    <col min="16179" max="16182" width="9.28515625" style="538" bestFit="1" customWidth="1"/>
    <col min="16183" max="16183" width="13.5703125" style="538" bestFit="1" customWidth="1"/>
    <col min="16184" max="16185" width="9.28515625" style="538" bestFit="1" customWidth="1"/>
    <col min="16186" max="16384" width="9.140625" style="538"/>
  </cols>
  <sheetData>
    <row r="1" spans="1:14" s="530" customFormat="1" ht="20.25" customHeight="1" x14ac:dyDescent="0.25">
      <c r="A1" s="1031" t="s">
        <v>5121</v>
      </c>
      <c r="B1" s="1031"/>
      <c r="C1" s="1031"/>
      <c r="D1" s="1031"/>
      <c r="E1" s="1031"/>
      <c r="F1" s="1031"/>
      <c r="G1" s="947"/>
      <c r="H1" s="947"/>
      <c r="I1" s="529"/>
    </row>
    <row r="2" spans="1:14" s="530" customFormat="1" ht="20.25" customHeight="1" x14ac:dyDescent="0.25">
      <c r="A2" s="1031" t="s">
        <v>2725</v>
      </c>
      <c r="B2" s="1031"/>
      <c r="C2" s="1031"/>
      <c r="D2" s="1031"/>
      <c r="E2" s="1031"/>
      <c r="F2" s="1031"/>
      <c r="G2" s="947"/>
      <c r="H2" s="947"/>
      <c r="I2" s="529"/>
    </row>
    <row r="3" spans="1:14" s="531" customFormat="1" ht="57.75" customHeight="1" x14ac:dyDescent="0.35">
      <c r="A3" s="1181" t="s">
        <v>2726</v>
      </c>
      <c r="B3" s="1181"/>
      <c r="C3" s="1181"/>
      <c r="D3" s="1181"/>
      <c r="E3" s="1181"/>
      <c r="F3" s="1181"/>
      <c r="G3" s="962"/>
      <c r="H3" s="962"/>
      <c r="I3" s="529"/>
    </row>
    <row r="4" spans="1:14" s="531" customFormat="1" ht="33.75" customHeight="1" x14ac:dyDescent="0.25">
      <c r="A4" s="1182" t="s">
        <v>5707</v>
      </c>
      <c r="B4" s="1182"/>
      <c r="C4" s="1182"/>
      <c r="D4" s="1182"/>
      <c r="E4" s="1182"/>
      <c r="F4" s="1182"/>
      <c r="G4" s="952"/>
      <c r="H4" s="952"/>
      <c r="I4" s="532"/>
    </row>
    <row r="5" spans="1:14" s="537" customFormat="1" ht="28.5" customHeight="1" x14ac:dyDescent="0.25">
      <c r="A5" s="1183" t="s">
        <v>2</v>
      </c>
      <c r="B5" s="1184" t="s">
        <v>427</v>
      </c>
      <c r="C5" s="1185" t="s">
        <v>550</v>
      </c>
      <c r="D5" s="1185"/>
      <c r="E5" s="1185"/>
      <c r="F5" s="1186" t="s">
        <v>630</v>
      </c>
      <c r="G5" s="533"/>
      <c r="H5" s="534"/>
      <c r="I5" s="535" t="s">
        <v>423</v>
      </c>
      <c r="J5" s="536" t="s">
        <v>2505</v>
      </c>
      <c r="K5" s="536" t="s">
        <v>421</v>
      </c>
      <c r="L5" s="536" t="s">
        <v>2727</v>
      </c>
      <c r="M5" s="1038" t="s">
        <v>550</v>
      </c>
      <c r="N5" s="1040"/>
    </row>
    <row r="6" spans="1:14" ht="70.5" customHeight="1" x14ac:dyDescent="0.25">
      <c r="A6" s="1183"/>
      <c r="B6" s="1184"/>
      <c r="C6" s="661" t="s">
        <v>5373</v>
      </c>
      <c r="D6" s="661" t="s">
        <v>5414</v>
      </c>
      <c r="E6" s="661" t="s">
        <v>5351</v>
      </c>
      <c r="F6" s="1186"/>
      <c r="G6" s="533"/>
      <c r="H6" s="534"/>
      <c r="M6" s="964" t="s">
        <v>2728</v>
      </c>
      <c r="N6" s="964" t="s">
        <v>2729</v>
      </c>
    </row>
    <row r="7" spans="1:14" ht="27" customHeight="1" x14ac:dyDescent="0.25">
      <c r="A7" s="963" t="s">
        <v>470</v>
      </c>
      <c r="B7" s="539" t="s">
        <v>2730</v>
      </c>
      <c r="C7" s="661"/>
      <c r="D7" s="661"/>
      <c r="E7" s="661"/>
      <c r="F7" s="378"/>
      <c r="M7" s="940"/>
      <c r="N7" s="940"/>
    </row>
    <row r="8" spans="1:14" ht="17.25" customHeight="1" x14ac:dyDescent="0.25">
      <c r="A8" s="540">
        <v>1</v>
      </c>
      <c r="B8" s="541" t="s">
        <v>745</v>
      </c>
      <c r="C8" s="662">
        <v>35600</v>
      </c>
      <c r="D8" s="662">
        <v>35600</v>
      </c>
      <c r="E8" s="662">
        <v>50000</v>
      </c>
      <c r="F8" s="378"/>
      <c r="I8" s="381" t="s">
        <v>748</v>
      </c>
      <c r="J8" s="377" t="s">
        <v>749</v>
      </c>
      <c r="K8" s="377" t="s">
        <v>748</v>
      </c>
      <c r="L8" s="531" t="s">
        <v>1166</v>
      </c>
      <c r="M8" s="382">
        <v>32000</v>
      </c>
      <c r="N8" s="382">
        <v>32000</v>
      </c>
    </row>
    <row r="9" spans="1:14" ht="17.25" customHeight="1" x14ac:dyDescent="0.25">
      <c r="A9" s="540">
        <f>A8+1</f>
        <v>2</v>
      </c>
      <c r="B9" s="541" t="s">
        <v>751</v>
      </c>
      <c r="C9" s="662"/>
      <c r="D9" s="662">
        <v>35000</v>
      </c>
      <c r="E9" s="662">
        <v>50000</v>
      </c>
      <c r="F9" s="378"/>
      <c r="I9" s="381"/>
      <c r="L9" s="531" t="s">
        <v>1998</v>
      </c>
      <c r="M9" s="382"/>
      <c r="N9" s="382">
        <v>35000</v>
      </c>
    </row>
    <row r="10" spans="1:14" ht="30.75" customHeight="1" x14ac:dyDescent="0.25">
      <c r="A10" s="540">
        <f t="shared" ref="A10:A61" si="0">A9+1</f>
        <v>3</v>
      </c>
      <c r="B10" s="541" t="s">
        <v>5199</v>
      </c>
      <c r="C10" s="662">
        <v>60000</v>
      </c>
      <c r="D10" s="662">
        <v>60000</v>
      </c>
      <c r="E10" s="662">
        <v>70000</v>
      </c>
      <c r="F10" s="1180" t="s">
        <v>5191</v>
      </c>
      <c r="I10" s="381" t="s">
        <v>754</v>
      </c>
      <c r="J10" s="542" t="s">
        <v>5213</v>
      </c>
      <c r="K10" s="377" t="s">
        <v>754</v>
      </c>
      <c r="L10" s="531" t="s">
        <v>1998</v>
      </c>
      <c r="M10" s="382">
        <v>56800</v>
      </c>
      <c r="N10" s="382">
        <v>56800</v>
      </c>
    </row>
    <row r="11" spans="1:14" ht="30.75" customHeight="1" x14ac:dyDescent="0.25">
      <c r="A11" s="540">
        <f t="shared" si="0"/>
        <v>4</v>
      </c>
      <c r="B11" s="543" t="s">
        <v>5200</v>
      </c>
      <c r="C11" s="662">
        <v>85000</v>
      </c>
      <c r="D11" s="662">
        <v>85000</v>
      </c>
      <c r="E11" s="662">
        <v>100000</v>
      </c>
      <c r="F11" s="1180"/>
      <c r="I11" s="381" t="s">
        <v>1997</v>
      </c>
      <c r="J11" s="542" t="s">
        <v>5214</v>
      </c>
      <c r="K11" s="377" t="s">
        <v>1997</v>
      </c>
      <c r="L11" s="531" t="s">
        <v>2138</v>
      </c>
      <c r="M11" s="382">
        <v>81600</v>
      </c>
      <c r="N11" s="382">
        <v>81600</v>
      </c>
    </row>
    <row r="12" spans="1:14" ht="33" customHeight="1" x14ac:dyDescent="0.25">
      <c r="A12" s="540">
        <f t="shared" si="0"/>
        <v>5</v>
      </c>
      <c r="B12" s="543" t="s">
        <v>5201</v>
      </c>
      <c r="C12" s="662">
        <v>115000</v>
      </c>
      <c r="D12" s="662">
        <v>115000</v>
      </c>
      <c r="E12" s="662">
        <v>130000</v>
      </c>
      <c r="F12" s="1180"/>
      <c r="I12" s="381" t="s">
        <v>757</v>
      </c>
      <c r="J12" s="542" t="s">
        <v>5215</v>
      </c>
      <c r="K12" s="377" t="s">
        <v>757</v>
      </c>
      <c r="L12" s="531" t="s">
        <v>2139</v>
      </c>
      <c r="M12" s="382">
        <v>111000</v>
      </c>
      <c r="N12" s="382">
        <v>111000</v>
      </c>
    </row>
    <row r="13" spans="1:14" ht="33" customHeight="1" x14ac:dyDescent="0.25">
      <c r="A13" s="540">
        <f t="shared" si="0"/>
        <v>6</v>
      </c>
      <c r="B13" s="543" t="s">
        <v>5202</v>
      </c>
      <c r="C13" s="662">
        <v>139000</v>
      </c>
      <c r="D13" s="662">
        <v>139000</v>
      </c>
      <c r="E13" s="662">
        <v>160000</v>
      </c>
      <c r="F13" s="1180"/>
      <c r="I13" s="381" t="s">
        <v>762</v>
      </c>
      <c r="J13" s="542" t="s">
        <v>5216</v>
      </c>
      <c r="K13" s="377" t="s">
        <v>762</v>
      </c>
      <c r="L13" s="531" t="s">
        <v>2140</v>
      </c>
      <c r="M13" s="382">
        <v>132000</v>
      </c>
      <c r="N13" s="382">
        <v>132000</v>
      </c>
    </row>
    <row r="14" spans="1:14" ht="33" customHeight="1" x14ac:dyDescent="0.25">
      <c r="A14" s="540">
        <f t="shared" si="0"/>
        <v>7</v>
      </c>
      <c r="B14" s="543" t="s">
        <v>5203</v>
      </c>
      <c r="C14" s="662">
        <v>184000</v>
      </c>
      <c r="D14" s="662">
        <v>184000</v>
      </c>
      <c r="E14" s="662">
        <v>200000</v>
      </c>
      <c r="F14" s="1180"/>
      <c r="I14" s="381" t="s">
        <v>765</v>
      </c>
      <c r="J14" s="542" t="s">
        <v>5217</v>
      </c>
      <c r="K14" s="377" t="s">
        <v>765</v>
      </c>
      <c r="L14" s="531" t="s">
        <v>2141</v>
      </c>
      <c r="M14" s="382">
        <v>177000</v>
      </c>
      <c r="N14" s="382">
        <v>177000</v>
      </c>
    </row>
    <row r="15" spans="1:14" ht="33" customHeight="1" x14ac:dyDescent="0.25">
      <c r="A15" s="540">
        <f t="shared" si="0"/>
        <v>8</v>
      </c>
      <c r="B15" s="543" t="s">
        <v>5204</v>
      </c>
      <c r="C15" s="662">
        <v>253000</v>
      </c>
      <c r="D15" s="662">
        <v>253000</v>
      </c>
      <c r="E15" s="662">
        <v>270000</v>
      </c>
      <c r="F15" s="1180"/>
      <c r="I15" s="381" t="s">
        <v>768</v>
      </c>
      <c r="J15" s="542" t="s">
        <v>5218</v>
      </c>
      <c r="K15" s="377" t="s">
        <v>768</v>
      </c>
      <c r="L15" s="531" t="s">
        <v>2142</v>
      </c>
      <c r="M15" s="382">
        <v>236000</v>
      </c>
      <c r="N15" s="382">
        <v>236000</v>
      </c>
    </row>
    <row r="16" spans="1:14" ht="17.25" customHeight="1" x14ac:dyDescent="0.25">
      <c r="A16" s="540">
        <f t="shared" si="0"/>
        <v>9</v>
      </c>
      <c r="B16" s="541" t="s">
        <v>2731</v>
      </c>
      <c r="C16" s="662"/>
      <c r="D16" s="668"/>
      <c r="E16" s="662" t="s">
        <v>777</v>
      </c>
      <c r="F16" s="378"/>
      <c r="L16" s="531"/>
      <c r="M16" s="382"/>
      <c r="N16" s="382" t="s">
        <v>777</v>
      </c>
    </row>
    <row r="17" spans="1:14" ht="17.25" customHeight="1" x14ac:dyDescent="0.25">
      <c r="A17" s="540">
        <f t="shared" si="0"/>
        <v>10</v>
      </c>
      <c r="B17" s="544" t="s">
        <v>2732</v>
      </c>
      <c r="C17" s="663">
        <v>573000</v>
      </c>
      <c r="D17" s="663">
        <v>573000</v>
      </c>
      <c r="E17" s="663">
        <v>650000</v>
      </c>
      <c r="F17" s="378"/>
      <c r="H17" s="379">
        <f>E17*98%</f>
        <v>637000</v>
      </c>
      <c r="I17" s="376" t="s">
        <v>2733</v>
      </c>
      <c r="J17" s="377" t="s">
        <v>2734</v>
      </c>
      <c r="K17" s="545"/>
      <c r="L17" s="531" t="s">
        <v>2735</v>
      </c>
      <c r="M17" s="384">
        <v>539000</v>
      </c>
      <c r="N17" s="384">
        <v>539000</v>
      </c>
    </row>
    <row r="18" spans="1:14" ht="17.25" customHeight="1" x14ac:dyDescent="0.25">
      <c r="A18" s="540">
        <f t="shared" si="0"/>
        <v>11</v>
      </c>
      <c r="B18" s="544" t="s">
        <v>2736</v>
      </c>
      <c r="C18" s="663">
        <v>428000</v>
      </c>
      <c r="D18" s="663">
        <v>428000</v>
      </c>
      <c r="E18" s="663">
        <v>490000</v>
      </c>
      <c r="F18" s="378"/>
      <c r="H18" s="379">
        <f t="shared" ref="H18:H54" si="1">E18*98%</f>
        <v>480200</v>
      </c>
      <c r="I18" s="376" t="s">
        <v>2737</v>
      </c>
      <c r="J18" s="377" t="s">
        <v>2738</v>
      </c>
      <c r="K18" s="545"/>
      <c r="L18" s="531" t="s">
        <v>2739</v>
      </c>
      <c r="M18" s="384">
        <v>405000</v>
      </c>
      <c r="N18" s="384">
        <v>405000</v>
      </c>
    </row>
    <row r="19" spans="1:14" ht="17.25" customHeight="1" x14ac:dyDescent="0.25">
      <c r="A19" s="540">
        <f t="shared" si="0"/>
        <v>12</v>
      </c>
      <c r="B19" s="544" t="s">
        <v>2740</v>
      </c>
      <c r="C19" s="663">
        <v>258000</v>
      </c>
      <c r="D19" s="663">
        <v>258000</v>
      </c>
      <c r="E19" s="663">
        <v>290000</v>
      </c>
      <c r="F19" s="378"/>
      <c r="H19" s="379">
        <f t="shared" si="1"/>
        <v>284200</v>
      </c>
      <c r="I19" s="376" t="s">
        <v>2741</v>
      </c>
      <c r="J19" s="377" t="s">
        <v>2742</v>
      </c>
      <c r="K19" s="545"/>
      <c r="L19" s="531" t="s">
        <v>2743</v>
      </c>
      <c r="M19" s="384">
        <v>240000</v>
      </c>
      <c r="N19" s="384">
        <v>240000</v>
      </c>
    </row>
    <row r="20" spans="1:14" ht="19.5" customHeight="1" x14ac:dyDescent="0.25">
      <c r="A20" s="540">
        <f t="shared" si="0"/>
        <v>13</v>
      </c>
      <c r="B20" s="385" t="s">
        <v>2744</v>
      </c>
      <c r="C20" s="663">
        <v>258000</v>
      </c>
      <c r="D20" s="663">
        <v>258000</v>
      </c>
      <c r="E20" s="663">
        <v>290000</v>
      </c>
      <c r="F20" s="386"/>
      <c r="H20" s="379">
        <f t="shared" si="1"/>
        <v>284200</v>
      </c>
      <c r="I20" s="376" t="s">
        <v>772</v>
      </c>
      <c r="J20" s="377" t="s">
        <v>773</v>
      </c>
      <c r="L20" s="531" t="s">
        <v>2745</v>
      </c>
      <c r="M20" s="384">
        <v>242000</v>
      </c>
      <c r="N20" s="384">
        <v>242000</v>
      </c>
    </row>
    <row r="21" spans="1:14" ht="21.75" customHeight="1" x14ac:dyDescent="0.25">
      <c r="A21" s="540">
        <f t="shared" si="0"/>
        <v>14</v>
      </c>
      <c r="B21" s="541" t="s">
        <v>1000</v>
      </c>
      <c r="C21" s="663">
        <v>23000</v>
      </c>
      <c r="D21" s="663">
        <v>23000</v>
      </c>
      <c r="E21" s="663"/>
      <c r="F21" s="378" t="s">
        <v>2746</v>
      </c>
      <c r="H21" s="379">
        <f t="shared" si="1"/>
        <v>0</v>
      </c>
      <c r="I21" s="376" t="s">
        <v>586</v>
      </c>
      <c r="J21" s="377" t="s">
        <v>1001</v>
      </c>
      <c r="K21" s="377" t="s">
        <v>586</v>
      </c>
      <c r="L21" s="531" t="s">
        <v>1733</v>
      </c>
      <c r="M21" s="384">
        <v>19600</v>
      </c>
      <c r="N21" s="384">
        <v>19600</v>
      </c>
    </row>
    <row r="22" spans="1:14" ht="17.25" customHeight="1" x14ac:dyDescent="0.25">
      <c r="A22" s="540">
        <f t="shared" si="0"/>
        <v>15</v>
      </c>
      <c r="B22" s="541" t="s">
        <v>559</v>
      </c>
      <c r="C22" s="663">
        <v>35400</v>
      </c>
      <c r="D22" s="663">
        <v>35400</v>
      </c>
      <c r="E22" s="663">
        <v>60000</v>
      </c>
      <c r="F22" s="378"/>
      <c r="H22" s="379">
        <f t="shared" si="1"/>
        <v>58800</v>
      </c>
      <c r="I22" s="377" t="s">
        <v>560</v>
      </c>
      <c r="J22" s="377" t="s">
        <v>999</v>
      </c>
      <c r="K22" s="377" t="s">
        <v>560</v>
      </c>
      <c r="L22" s="531" t="s">
        <v>2747</v>
      </c>
      <c r="M22" s="384">
        <v>32000</v>
      </c>
      <c r="N22" s="384">
        <v>32000</v>
      </c>
    </row>
    <row r="23" spans="1:14" ht="17.25" customHeight="1" x14ac:dyDescent="0.25">
      <c r="A23" s="540">
        <f t="shared" si="0"/>
        <v>16</v>
      </c>
      <c r="B23" s="541" t="s">
        <v>2748</v>
      </c>
      <c r="C23" s="663">
        <v>85900</v>
      </c>
      <c r="D23" s="663">
        <v>85900</v>
      </c>
      <c r="E23" s="663"/>
      <c r="F23" s="378"/>
      <c r="H23" s="379">
        <f t="shared" si="1"/>
        <v>0</v>
      </c>
      <c r="I23" s="377" t="s">
        <v>600</v>
      </c>
      <c r="J23" s="377" t="s">
        <v>2749</v>
      </c>
      <c r="K23" s="377" t="s">
        <v>600</v>
      </c>
      <c r="L23" s="531" t="s">
        <v>2237</v>
      </c>
      <c r="M23" s="384">
        <v>80900</v>
      </c>
      <c r="N23" s="384">
        <v>80900</v>
      </c>
    </row>
    <row r="24" spans="1:14" ht="17.25" customHeight="1" x14ac:dyDescent="0.25">
      <c r="A24" s="540">
        <f t="shared" si="0"/>
        <v>17</v>
      </c>
      <c r="B24" s="541" t="s">
        <v>2750</v>
      </c>
      <c r="C24" s="662"/>
      <c r="D24" s="662">
        <v>197000</v>
      </c>
      <c r="E24" s="662">
        <v>230000</v>
      </c>
      <c r="F24" s="378"/>
      <c r="H24" s="379">
        <f t="shared" si="1"/>
        <v>225400</v>
      </c>
      <c r="I24" s="377" t="s">
        <v>1988</v>
      </c>
      <c r="J24" s="377" t="s">
        <v>2751</v>
      </c>
      <c r="K24" s="546"/>
      <c r="L24" s="538" t="s">
        <v>1990</v>
      </c>
      <c r="M24" s="382"/>
      <c r="N24" s="382">
        <v>182000</v>
      </c>
    </row>
    <row r="25" spans="1:14" ht="17.25" customHeight="1" x14ac:dyDescent="0.25">
      <c r="A25" s="540">
        <f t="shared" si="0"/>
        <v>18</v>
      </c>
      <c r="B25" s="541" t="s">
        <v>4672</v>
      </c>
      <c r="C25" s="662">
        <v>197000</v>
      </c>
      <c r="D25" s="662">
        <v>197000</v>
      </c>
      <c r="E25" s="662">
        <v>230000</v>
      </c>
      <c r="F25" s="378"/>
      <c r="G25" s="920"/>
      <c r="H25" s="379">
        <f t="shared" si="1"/>
        <v>225400</v>
      </c>
      <c r="I25" s="377" t="s">
        <v>1988</v>
      </c>
      <c r="J25" s="377" t="s">
        <v>2753</v>
      </c>
      <c r="K25" s="377" t="s">
        <v>1988</v>
      </c>
      <c r="L25" s="538" t="s">
        <v>1990</v>
      </c>
      <c r="M25" s="382">
        <v>182000</v>
      </c>
      <c r="N25" s="382">
        <v>182000</v>
      </c>
    </row>
    <row r="26" spans="1:14" ht="33.75" customHeight="1" x14ac:dyDescent="0.25">
      <c r="A26" s="540">
        <f t="shared" si="0"/>
        <v>19</v>
      </c>
      <c r="B26" s="541" t="s">
        <v>2754</v>
      </c>
      <c r="C26" s="662">
        <v>96200</v>
      </c>
      <c r="D26" s="662">
        <v>96200</v>
      </c>
      <c r="E26" s="662"/>
      <c r="F26" s="378" t="s">
        <v>2755</v>
      </c>
      <c r="H26" s="379">
        <f t="shared" si="1"/>
        <v>0</v>
      </c>
      <c r="I26" s="376" t="s">
        <v>2756</v>
      </c>
      <c r="J26" s="377" t="s">
        <v>2757</v>
      </c>
      <c r="K26" s="538"/>
      <c r="L26" s="538" t="s">
        <v>2758</v>
      </c>
      <c r="M26" s="382">
        <v>90000</v>
      </c>
      <c r="N26" s="382">
        <v>90000</v>
      </c>
    </row>
    <row r="27" spans="1:14" ht="33.75" customHeight="1" x14ac:dyDescent="0.25">
      <c r="A27" s="540">
        <f t="shared" si="0"/>
        <v>20</v>
      </c>
      <c r="B27" s="541" t="s">
        <v>2759</v>
      </c>
      <c r="C27" s="662">
        <v>96200</v>
      </c>
      <c r="D27" s="662">
        <v>96200</v>
      </c>
      <c r="E27" s="662"/>
      <c r="F27" s="378" t="s">
        <v>2755</v>
      </c>
      <c r="H27" s="379">
        <f t="shared" si="1"/>
        <v>0</v>
      </c>
      <c r="I27" s="376" t="s">
        <v>2756</v>
      </c>
      <c r="J27" s="377" t="s">
        <v>2760</v>
      </c>
      <c r="L27" s="538" t="s">
        <v>2758</v>
      </c>
      <c r="M27" s="382">
        <v>90000</v>
      </c>
      <c r="N27" s="382">
        <v>90000</v>
      </c>
    </row>
    <row r="28" spans="1:14" ht="33.75" customHeight="1" x14ac:dyDescent="0.25">
      <c r="A28" s="540">
        <f t="shared" si="0"/>
        <v>21</v>
      </c>
      <c r="B28" s="541" t="s">
        <v>2761</v>
      </c>
      <c r="C28" s="662">
        <v>96200</v>
      </c>
      <c r="D28" s="662">
        <v>96200</v>
      </c>
      <c r="E28" s="662"/>
      <c r="F28" s="378" t="s">
        <v>2755</v>
      </c>
      <c r="H28" s="379">
        <f t="shared" si="1"/>
        <v>0</v>
      </c>
      <c r="I28" s="376" t="s">
        <v>2756</v>
      </c>
      <c r="J28" s="377" t="s">
        <v>2762</v>
      </c>
      <c r="L28" s="538" t="s">
        <v>2758</v>
      </c>
      <c r="M28" s="382">
        <v>90000</v>
      </c>
      <c r="N28" s="382">
        <v>90000</v>
      </c>
    </row>
    <row r="29" spans="1:14" ht="33.75" customHeight="1" x14ac:dyDescent="0.25">
      <c r="A29" s="540">
        <f t="shared" si="0"/>
        <v>22</v>
      </c>
      <c r="B29" s="541" t="s">
        <v>2763</v>
      </c>
      <c r="C29" s="662">
        <v>96200</v>
      </c>
      <c r="D29" s="662">
        <v>96200</v>
      </c>
      <c r="E29" s="662"/>
      <c r="F29" s="378" t="s">
        <v>2755</v>
      </c>
      <c r="H29" s="379">
        <f t="shared" si="1"/>
        <v>0</v>
      </c>
      <c r="I29" s="376" t="s">
        <v>2756</v>
      </c>
      <c r="J29" s="377" t="s">
        <v>2764</v>
      </c>
      <c r="L29" s="538" t="s">
        <v>2758</v>
      </c>
      <c r="M29" s="382">
        <v>90000</v>
      </c>
      <c r="N29" s="382">
        <v>90000</v>
      </c>
    </row>
    <row r="30" spans="1:14" ht="33.75" customHeight="1" x14ac:dyDescent="0.25">
      <c r="A30" s="540">
        <f t="shared" si="0"/>
        <v>23</v>
      </c>
      <c r="B30" s="541" t="s">
        <v>2765</v>
      </c>
      <c r="C30" s="662">
        <v>96200</v>
      </c>
      <c r="D30" s="662">
        <v>96200</v>
      </c>
      <c r="E30" s="662"/>
      <c r="F30" s="378" t="s">
        <v>2755</v>
      </c>
      <c r="H30" s="379">
        <f t="shared" si="1"/>
        <v>0</v>
      </c>
      <c r="I30" s="376" t="s">
        <v>2756</v>
      </c>
      <c r="J30" s="377" t="s">
        <v>2766</v>
      </c>
      <c r="L30" s="538" t="s">
        <v>2758</v>
      </c>
      <c r="M30" s="382">
        <v>90000</v>
      </c>
      <c r="N30" s="382">
        <v>90000</v>
      </c>
    </row>
    <row r="31" spans="1:14" ht="33.75" customHeight="1" x14ac:dyDescent="0.25">
      <c r="A31" s="540">
        <f t="shared" si="0"/>
        <v>24</v>
      </c>
      <c r="B31" s="541" t="s">
        <v>2767</v>
      </c>
      <c r="C31" s="662">
        <v>96200</v>
      </c>
      <c r="D31" s="662">
        <v>96200</v>
      </c>
      <c r="E31" s="662"/>
      <c r="F31" s="378" t="s">
        <v>2755</v>
      </c>
      <c r="H31" s="379">
        <f t="shared" si="1"/>
        <v>0</v>
      </c>
      <c r="I31" s="376" t="s">
        <v>2756</v>
      </c>
      <c r="J31" s="377" t="s">
        <v>2768</v>
      </c>
      <c r="L31" s="538" t="s">
        <v>2758</v>
      </c>
      <c r="M31" s="382">
        <v>90000</v>
      </c>
      <c r="N31" s="382">
        <v>90000</v>
      </c>
    </row>
    <row r="32" spans="1:14" ht="33.75" customHeight="1" x14ac:dyDescent="0.25">
      <c r="A32" s="540">
        <f t="shared" si="0"/>
        <v>25</v>
      </c>
      <c r="B32" s="541" t="s">
        <v>2769</v>
      </c>
      <c r="C32" s="662">
        <v>96200</v>
      </c>
      <c r="D32" s="662">
        <v>96200</v>
      </c>
      <c r="E32" s="662"/>
      <c r="F32" s="378" t="s">
        <v>2755</v>
      </c>
      <c r="H32" s="379">
        <f t="shared" si="1"/>
        <v>0</v>
      </c>
      <c r="I32" s="376" t="s">
        <v>2756</v>
      </c>
      <c r="J32" s="377" t="s">
        <v>2770</v>
      </c>
      <c r="L32" s="538" t="s">
        <v>2758</v>
      </c>
      <c r="M32" s="382">
        <v>90000</v>
      </c>
      <c r="N32" s="382">
        <v>90000</v>
      </c>
    </row>
    <row r="33" spans="1:14" ht="33.75" customHeight="1" x14ac:dyDescent="0.25">
      <c r="A33" s="540">
        <f t="shared" si="0"/>
        <v>26</v>
      </c>
      <c r="B33" s="541" t="s">
        <v>2771</v>
      </c>
      <c r="C33" s="662">
        <v>96200</v>
      </c>
      <c r="D33" s="662">
        <v>96200</v>
      </c>
      <c r="E33" s="662"/>
      <c r="F33" s="378" t="s">
        <v>2755</v>
      </c>
      <c r="H33" s="379">
        <f t="shared" si="1"/>
        <v>0</v>
      </c>
      <c r="I33" s="376" t="s">
        <v>2756</v>
      </c>
      <c r="J33" s="377" t="s">
        <v>2772</v>
      </c>
      <c r="L33" s="538" t="s">
        <v>2758</v>
      </c>
      <c r="M33" s="382">
        <v>90000</v>
      </c>
      <c r="N33" s="382">
        <v>90000</v>
      </c>
    </row>
    <row r="34" spans="1:14" ht="33.75" customHeight="1" x14ac:dyDescent="0.25">
      <c r="A34" s="540">
        <f t="shared" si="0"/>
        <v>27</v>
      </c>
      <c r="B34" s="541" t="s">
        <v>5095</v>
      </c>
      <c r="C34" s="662">
        <v>96200</v>
      </c>
      <c r="D34" s="662">
        <v>96200</v>
      </c>
      <c r="E34" s="662"/>
      <c r="F34" s="378" t="s">
        <v>2755</v>
      </c>
      <c r="H34" s="379">
        <f t="shared" si="1"/>
        <v>0</v>
      </c>
      <c r="I34" s="376" t="s">
        <v>2756</v>
      </c>
      <c r="J34" s="377" t="s">
        <v>2774</v>
      </c>
      <c r="L34" s="538" t="s">
        <v>2758</v>
      </c>
      <c r="M34" s="382">
        <v>90000</v>
      </c>
      <c r="N34" s="382">
        <v>90000</v>
      </c>
    </row>
    <row r="35" spans="1:14" ht="33.75" customHeight="1" x14ac:dyDescent="0.25">
      <c r="A35" s="540">
        <f t="shared" si="0"/>
        <v>28</v>
      </c>
      <c r="B35" s="541" t="s">
        <v>2775</v>
      </c>
      <c r="C35" s="662">
        <v>96200</v>
      </c>
      <c r="D35" s="662">
        <v>96200</v>
      </c>
      <c r="E35" s="662"/>
      <c r="F35" s="378" t="s">
        <v>2755</v>
      </c>
      <c r="H35" s="379">
        <f t="shared" si="1"/>
        <v>0</v>
      </c>
      <c r="I35" s="376" t="s">
        <v>2756</v>
      </c>
      <c r="J35" s="377" t="s">
        <v>2776</v>
      </c>
      <c r="L35" s="538" t="s">
        <v>2758</v>
      </c>
      <c r="M35" s="382">
        <v>90000</v>
      </c>
      <c r="N35" s="382">
        <v>90000</v>
      </c>
    </row>
    <row r="36" spans="1:14" ht="33.75" customHeight="1" x14ac:dyDescent="0.25">
      <c r="A36" s="540">
        <f t="shared" si="0"/>
        <v>29</v>
      </c>
      <c r="B36" s="541" t="s">
        <v>2777</v>
      </c>
      <c r="C36" s="662">
        <v>96200</v>
      </c>
      <c r="D36" s="662">
        <v>96200</v>
      </c>
      <c r="E36" s="662"/>
      <c r="F36" s="378" t="s">
        <v>2755</v>
      </c>
      <c r="H36" s="379">
        <f t="shared" si="1"/>
        <v>0</v>
      </c>
      <c r="I36" s="376" t="s">
        <v>2756</v>
      </c>
      <c r="J36" s="377" t="s">
        <v>2778</v>
      </c>
      <c r="L36" s="538" t="s">
        <v>2758</v>
      </c>
      <c r="M36" s="382">
        <v>90000</v>
      </c>
      <c r="N36" s="382">
        <v>90000</v>
      </c>
    </row>
    <row r="37" spans="1:14" ht="33.75" customHeight="1" x14ac:dyDescent="0.25">
      <c r="A37" s="540">
        <f t="shared" si="0"/>
        <v>30</v>
      </c>
      <c r="B37" s="541" t="s">
        <v>2779</v>
      </c>
      <c r="C37" s="662">
        <v>96200</v>
      </c>
      <c r="D37" s="662">
        <v>96200</v>
      </c>
      <c r="E37" s="662"/>
      <c r="F37" s="378" t="s">
        <v>2755</v>
      </c>
      <c r="H37" s="379">
        <f t="shared" si="1"/>
        <v>0</v>
      </c>
      <c r="I37" s="376" t="s">
        <v>2756</v>
      </c>
      <c r="J37" s="377" t="s">
        <v>2780</v>
      </c>
      <c r="L37" s="538" t="s">
        <v>2758</v>
      </c>
      <c r="M37" s="382">
        <v>90000</v>
      </c>
      <c r="N37" s="382">
        <v>90000</v>
      </c>
    </row>
    <row r="38" spans="1:14" ht="33.75" customHeight="1" x14ac:dyDescent="0.25">
      <c r="A38" s="540">
        <f t="shared" si="0"/>
        <v>31</v>
      </c>
      <c r="B38" s="541" t="s">
        <v>2781</v>
      </c>
      <c r="C38" s="662">
        <v>96200</v>
      </c>
      <c r="D38" s="662">
        <v>96200</v>
      </c>
      <c r="E38" s="662"/>
      <c r="F38" s="378" t="s">
        <v>2755</v>
      </c>
      <c r="H38" s="379">
        <f t="shared" si="1"/>
        <v>0</v>
      </c>
      <c r="I38" s="376" t="s">
        <v>2756</v>
      </c>
      <c r="J38" s="377" t="s">
        <v>2782</v>
      </c>
      <c r="L38" s="538" t="s">
        <v>2758</v>
      </c>
      <c r="M38" s="382">
        <v>90000</v>
      </c>
      <c r="N38" s="382">
        <v>90000</v>
      </c>
    </row>
    <row r="39" spans="1:14" ht="33.75" customHeight="1" x14ac:dyDescent="0.25">
      <c r="A39" s="540">
        <f t="shared" si="0"/>
        <v>32</v>
      </c>
      <c r="B39" s="541" t="s">
        <v>2783</v>
      </c>
      <c r="C39" s="662">
        <v>96200</v>
      </c>
      <c r="D39" s="662">
        <v>96200</v>
      </c>
      <c r="E39" s="662"/>
      <c r="F39" s="378" t="s">
        <v>2755</v>
      </c>
      <c r="H39" s="379">
        <f t="shared" si="1"/>
        <v>0</v>
      </c>
      <c r="I39" s="376" t="s">
        <v>2756</v>
      </c>
      <c r="J39" s="377" t="s">
        <v>2784</v>
      </c>
      <c r="L39" s="538" t="s">
        <v>2758</v>
      </c>
      <c r="M39" s="382">
        <v>90000</v>
      </c>
      <c r="N39" s="382">
        <v>90000</v>
      </c>
    </row>
    <row r="40" spans="1:14" ht="33.75" customHeight="1" x14ac:dyDescent="0.25">
      <c r="A40" s="540">
        <f t="shared" si="0"/>
        <v>33</v>
      </c>
      <c r="B40" s="541" t="s">
        <v>2785</v>
      </c>
      <c r="C40" s="662">
        <v>96200</v>
      </c>
      <c r="D40" s="662">
        <v>96200</v>
      </c>
      <c r="E40" s="662"/>
      <c r="F40" s="378" t="s">
        <v>2755</v>
      </c>
      <c r="H40" s="379">
        <f t="shared" si="1"/>
        <v>0</v>
      </c>
      <c r="I40" s="376" t="s">
        <v>2756</v>
      </c>
      <c r="J40" s="377" t="s">
        <v>2786</v>
      </c>
      <c r="L40" s="538" t="s">
        <v>2758</v>
      </c>
      <c r="M40" s="382">
        <v>90000</v>
      </c>
      <c r="N40" s="382">
        <v>90000</v>
      </c>
    </row>
    <row r="41" spans="1:14" ht="33.75" customHeight="1" x14ac:dyDescent="0.25">
      <c r="A41" s="540">
        <f t="shared" si="0"/>
        <v>34</v>
      </c>
      <c r="B41" s="541" t="s">
        <v>2787</v>
      </c>
      <c r="C41" s="662">
        <v>96200</v>
      </c>
      <c r="D41" s="662">
        <v>96200</v>
      </c>
      <c r="E41" s="662"/>
      <c r="F41" s="378" t="s">
        <v>2755</v>
      </c>
      <c r="H41" s="379">
        <f t="shared" si="1"/>
        <v>0</v>
      </c>
      <c r="I41" s="376" t="s">
        <v>2756</v>
      </c>
      <c r="J41" s="377" t="s">
        <v>2788</v>
      </c>
      <c r="L41" s="538" t="s">
        <v>2758</v>
      </c>
      <c r="M41" s="382">
        <v>90000</v>
      </c>
      <c r="N41" s="382">
        <v>90000</v>
      </c>
    </row>
    <row r="42" spans="1:14" ht="33.75" customHeight="1" x14ac:dyDescent="0.25">
      <c r="A42" s="540">
        <f t="shared" si="0"/>
        <v>35</v>
      </c>
      <c r="B42" s="541" t="s">
        <v>2789</v>
      </c>
      <c r="C42" s="662">
        <v>96200</v>
      </c>
      <c r="D42" s="662">
        <v>96200</v>
      </c>
      <c r="E42" s="662"/>
      <c r="F42" s="378" t="s">
        <v>2755</v>
      </c>
      <c r="H42" s="379">
        <f t="shared" si="1"/>
        <v>0</v>
      </c>
      <c r="I42" s="376" t="s">
        <v>2756</v>
      </c>
      <c r="J42" s="377" t="s">
        <v>2790</v>
      </c>
      <c r="L42" s="538" t="s">
        <v>2758</v>
      </c>
      <c r="M42" s="382">
        <v>90000</v>
      </c>
      <c r="N42" s="382">
        <v>90000</v>
      </c>
    </row>
    <row r="43" spans="1:14" ht="20.25" customHeight="1" x14ac:dyDescent="0.25">
      <c r="A43" s="540">
        <f t="shared" si="0"/>
        <v>36</v>
      </c>
      <c r="B43" s="541" t="s">
        <v>2791</v>
      </c>
      <c r="C43" s="662">
        <v>3378000</v>
      </c>
      <c r="D43" s="662">
        <v>3378000</v>
      </c>
      <c r="E43" s="662"/>
      <c r="F43" s="382"/>
      <c r="G43" s="379" t="s">
        <v>5381</v>
      </c>
      <c r="H43" s="379">
        <f t="shared" si="1"/>
        <v>0</v>
      </c>
      <c r="I43" s="377" t="s">
        <v>2792</v>
      </c>
      <c r="J43" s="377" t="s">
        <v>2793</v>
      </c>
      <c r="K43" s="377" t="s">
        <v>2792</v>
      </c>
      <c r="L43" s="538" t="s">
        <v>2794</v>
      </c>
      <c r="M43" s="382">
        <v>3208000</v>
      </c>
      <c r="N43" s="382">
        <v>3208000</v>
      </c>
    </row>
    <row r="44" spans="1:14" ht="20.25" customHeight="1" x14ac:dyDescent="0.25">
      <c r="A44" s="540">
        <f t="shared" si="0"/>
        <v>37</v>
      </c>
      <c r="B44" s="541" t="s">
        <v>2795</v>
      </c>
      <c r="C44" s="662">
        <v>197000</v>
      </c>
      <c r="D44" s="662">
        <v>197000</v>
      </c>
      <c r="E44" s="662">
        <v>230000</v>
      </c>
      <c r="F44" s="382"/>
      <c r="H44" s="379">
        <f t="shared" si="1"/>
        <v>225400</v>
      </c>
      <c r="I44" s="377" t="s">
        <v>1988</v>
      </c>
      <c r="J44" s="377" t="s">
        <v>2751</v>
      </c>
      <c r="K44" s="377" t="s">
        <v>1988</v>
      </c>
      <c r="L44" s="538" t="s">
        <v>1990</v>
      </c>
      <c r="M44" s="382">
        <v>182000</v>
      </c>
      <c r="N44" s="382">
        <v>182000</v>
      </c>
    </row>
    <row r="45" spans="1:14" ht="20.25" customHeight="1" x14ac:dyDescent="0.25">
      <c r="A45" s="540">
        <f t="shared" si="0"/>
        <v>38</v>
      </c>
      <c r="B45" s="541" t="s">
        <v>5079</v>
      </c>
      <c r="C45" s="662">
        <v>197000</v>
      </c>
      <c r="D45" s="662">
        <v>197000</v>
      </c>
      <c r="E45" s="662">
        <v>230000</v>
      </c>
      <c r="F45" s="382"/>
      <c r="H45" s="379">
        <f t="shared" si="1"/>
        <v>225400</v>
      </c>
      <c r="I45" s="377" t="s">
        <v>1988</v>
      </c>
      <c r="J45" s="377" t="s">
        <v>2797</v>
      </c>
      <c r="K45" s="377" t="s">
        <v>1988</v>
      </c>
      <c r="L45" s="538" t="s">
        <v>1990</v>
      </c>
      <c r="M45" s="382">
        <v>182000</v>
      </c>
      <c r="N45" s="382">
        <v>182000</v>
      </c>
    </row>
    <row r="46" spans="1:14" ht="20.25" customHeight="1" x14ac:dyDescent="0.25">
      <c r="A46" s="540">
        <f t="shared" si="0"/>
        <v>39</v>
      </c>
      <c r="B46" s="541" t="s">
        <v>2798</v>
      </c>
      <c r="C46" s="662">
        <v>120000</v>
      </c>
      <c r="D46" s="662">
        <v>120000</v>
      </c>
      <c r="E46" s="662">
        <v>120000</v>
      </c>
      <c r="F46" s="378"/>
      <c r="H46" s="379">
        <f t="shared" si="1"/>
        <v>117600</v>
      </c>
      <c r="I46" s="376" t="s">
        <v>2799</v>
      </c>
      <c r="J46" s="377" t="s">
        <v>2800</v>
      </c>
      <c r="L46" s="538" t="s">
        <v>2801</v>
      </c>
      <c r="M46" s="382">
        <v>113000</v>
      </c>
      <c r="N46" s="382">
        <v>113000</v>
      </c>
    </row>
    <row r="47" spans="1:14" ht="20.25" customHeight="1" x14ac:dyDescent="0.25">
      <c r="A47" s="540">
        <f t="shared" si="0"/>
        <v>40</v>
      </c>
      <c r="B47" s="541" t="s">
        <v>2802</v>
      </c>
      <c r="C47" s="662">
        <v>120000</v>
      </c>
      <c r="D47" s="662">
        <v>120000</v>
      </c>
      <c r="E47" s="662">
        <v>120000</v>
      </c>
      <c r="F47" s="378"/>
      <c r="H47" s="379">
        <f t="shared" si="1"/>
        <v>117600</v>
      </c>
      <c r="I47" s="376" t="s">
        <v>2799</v>
      </c>
      <c r="J47" s="377" t="s">
        <v>2803</v>
      </c>
      <c r="L47" s="538" t="s">
        <v>2801</v>
      </c>
      <c r="M47" s="382">
        <v>113000</v>
      </c>
      <c r="N47" s="382">
        <v>113000</v>
      </c>
    </row>
    <row r="48" spans="1:14" ht="20.25" customHeight="1" x14ac:dyDescent="0.25">
      <c r="A48" s="540">
        <f t="shared" si="0"/>
        <v>41</v>
      </c>
      <c r="B48" s="541" t="s">
        <v>2804</v>
      </c>
      <c r="C48" s="662">
        <v>120000</v>
      </c>
      <c r="D48" s="662">
        <v>120000</v>
      </c>
      <c r="E48" s="662">
        <v>120000</v>
      </c>
      <c r="F48" s="378"/>
      <c r="H48" s="379">
        <f t="shared" si="1"/>
        <v>117600</v>
      </c>
      <c r="I48" s="376" t="s">
        <v>2799</v>
      </c>
      <c r="J48" s="377" t="s">
        <v>2805</v>
      </c>
      <c r="L48" s="538" t="s">
        <v>2801</v>
      </c>
      <c r="M48" s="382">
        <v>113000</v>
      </c>
      <c r="N48" s="382">
        <v>113000</v>
      </c>
    </row>
    <row r="49" spans="1:14" ht="20.25" customHeight="1" x14ac:dyDescent="0.25">
      <c r="A49" s="540">
        <f t="shared" si="0"/>
        <v>42</v>
      </c>
      <c r="B49" s="541" t="s">
        <v>2806</v>
      </c>
      <c r="C49" s="662">
        <v>120000</v>
      </c>
      <c r="D49" s="662">
        <v>120000</v>
      </c>
      <c r="E49" s="662">
        <v>120000</v>
      </c>
      <c r="F49" s="378"/>
      <c r="H49" s="379">
        <f t="shared" si="1"/>
        <v>117600</v>
      </c>
      <c r="I49" s="376" t="s">
        <v>2799</v>
      </c>
      <c r="J49" s="377" t="s">
        <v>2807</v>
      </c>
      <c r="L49" s="538" t="s">
        <v>2801</v>
      </c>
      <c r="M49" s="382">
        <v>113000</v>
      </c>
      <c r="N49" s="382">
        <v>113000</v>
      </c>
    </row>
    <row r="50" spans="1:14" ht="20.25" customHeight="1" x14ac:dyDescent="0.25">
      <c r="A50" s="540">
        <f t="shared" si="0"/>
        <v>43</v>
      </c>
      <c r="B50" s="541" t="s">
        <v>2808</v>
      </c>
      <c r="C50" s="662">
        <v>120000</v>
      </c>
      <c r="D50" s="662">
        <v>120000</v>
      </c>
      <c r="E50" s="662">
        <v>120000</v>
      </c>
      <c r="F50" s="378"/>
      <c r="H50" s="379">
        <f t="shared" si="1"/>
        <v>117600</v>
      </c>
      <c r="I50" s="376" t="s">
        <v>2799</v>
      </c>
      <c r="J50" s="377" t="s">
        <v>2809</v>
      </c>
      <c r="L50" s="538" t="s">
        <v>2801</v>
      </c>
      <c r="M50" s="382">
        <v>113000</v>
      </c>
      <c r="N50" s="382">
        <v>113000</v>
      </c>
    </row>
    <row r="51" spans="1:14" ht="20.25" customHeight="1" x14ac:dyDescent="0.25">
      <c r="A51" s="540">
        <f t="shared" si="0"/>
        <v>44</v>
      </c>
      <c r="B51" s="541" t="s">
        <v>2810</v>
      </c>
      <c r="C51" s="662">
        <v>184000</v>
      </c>
      <c r="D51" s="662">
        <v>184000</v>
      </c>
      <c r="E51" s="662">
        <v>220000</v>
      </c>
      <c r="F51" s="378"/>
      <c r="G51" s="662">
        <v>190000</v>
      </c>
      <c r="H51" s="379">
        <f t="shared" si="1"/>
        <v>215600</v>
      </c>
      <c r="I51" s="377" t="s">
        <v>780</v>
      </c>
      <c r="J51" s="377" t="s">
        <v>781</v>
      </c>
      <c r="K51" s="377" t="s">
        <v>780</v>
      </c>
      <c r="L51" s="531" t="s">
        <v>1705</v>
      </c>
      <c r="M51" s="382">
        <v>176000</v>
      </c>
      <c r="N51" s="382">
        <v>176000</v>
      </c>
    </row>
    <row r="52" spans="1:14" ht="20.25" customHeight="1" x14ac:dyDescent="0.25">
      <c r="A52" s="540">
        <f t="shared" si="0"/>
        <v>45</v>
      </c>
      <c r="B52" s="541" t="s">
        <v>2811</v>
      </c>
      <c r="C52" s="662">
        <v>248000</v>
      </c>
      <c r="D52" s="662">
        <v>248000</v>
      </c>
      <c r="E52" s="662">
        <v>280000</v>
      </c>
      <c r="F52" s="378"/>
      <c r="G52" s="662">
        <v>250000</v>
      </c>
      <c r="H52" s="379">
        <f t="shared" si="1"/>
        <v>274400</v>
      </c>
      <c r="I52" s="377" t="s">
        <v>786</v>
      </c>
      <c r="J52" s="377" t="s">
        <v>2812</v>
      </c>
      <c r="K52" s="377" t="s">
        <v>786</v>
      </c>
      <c r="L52" s="531" t="s">
        <v>2004</v>
      </c>
      <c r="M52" s="382">
        <v>233000</v>
      </c>
      <c r="N52" s="382">
        <v>233000</v>
      </c>
    </row>
    <row r="53" spans="1:14" ht="20.25" customHeight="1" x14ac:dyDescent="0.25">
      <c r="A53" s="540">
        <f t="shared" si="0"/>
        <v>46</v>
      </c>
      <c r="B53" s="541" t="s">
        <v>2813</v>
      </c>
      <c r="C53" s="662">
        <v>268000</v>
      </c>
      <c r="D53" s="662">
        <v>268000</v>
      </c>
      <c r="E53" s="662">
        <v>310000</v>
      </c>
      <c r="F53" s="378"/>
      <c r="G53" s="662">
        <v>270000</v>
      </c>
      <c r="H53" s="379">
        <f t="shared" si="1"/>
        <v>303800</v>
      </c>
      <c r="I53" s="377" t="s">
        <v>791</v>
      </c>
      <c r="J53" s="377" t="s">
        <v>790</v>
      </c>
      <c r="K53" s="377" t="s">
        <v>791</v>
      </c>
      <c r="L53" s="531" t="s">
        <v>2007</v>
      </c>
      <c r="M53" s="382">
        <v>253000</v>
      </c>
      <c r="N53" s="382">
        <v>253000</v>
      </c>
    </row>
    <row r="54" spans="1:14" ht="20.25" customHeight="1" x14ac:dyDescent="0.25">
      <c r="A54" s="540">
        <f t="shared" si="0"/>
        <v>47</v>
      </c>
      <c r="B54" s="541" t="s">
        <v>2814</v>
      </c>
      <c r="C54" s="662">
        <v>323000</v>
      </c>
      <c r="D54" s="662">
        <v>323000</v>
      </c>
      <c r="E54" s="662">
        <v>360000</v>
      </c>
      <c r="F54" s="378"/>
      <c r="G54" s="662">
        <v>320000</v>
      </c>
      <c r="H54" s="379">
        <f t="shared" si="1"/>
        <v>352800</v>
      </c>
      <c r="I54" s="377" t="s">
        <v>796</v>
      </c>
      <c r="J54" s="377" t="s">
        <v>2815</v>
      </c>
      <c r="K54" s="377" t="s">
        <v>796</v>
      </c>
      <c r="L54" s="531" t="s">
        <v>2010</v>
      </c>
      <c r="M54" s="382">
        <v>299000</v>
      </c>
      <c r="N54" s="382">
        <v>299000</v>
      </c>
    </row>
    <row r="55" spans="1:14" ht="21" customHeight="1" x14ac:dyDescent="0.25">
      <c r="A55" s="540">
        <f t="shared" si="0"/>
        <v>48</v>
      </c>
      <c r="B55" s="541" t="s">
        <v>2816</v>
      </c>
      <c r="C55" s="662">
        <v>3378000</v>
      </c>
      <c r="D55" s="662">
        <v>3378000</v>
      </c>
      <c r="E55" s="662"/>
      <c r="F55" s="1180" t="s">
        <v>5382</v>
      </c>
      <c r="I55" s="377" t="s">
        <v>2792</v>
      </c>
      <c r="J55" s="377" t="s">
        <v>4639</v>
      </c>
      <c r="K55" s="377" t="s">
        <v>2792</v>
      </c>
      <c r="L55" s="538" t="s">
        <v>2794</v>
      </c>
      <c r="M55" s="382">
        <v>3208000</v>
      </c>
      <c r="N55" s="382">
        <v>3208000</v>
      </c>
    </row>
    <row r="56" spans="1:14" ht="21" customHeight="1" x14ac:dyDescent="0.25">
      <c r="A56" s="540">
        <f t="shared" si="0"/>
        <v>49</v>
      </c>
      <c r="B56" s="541" t="s">
        <v>2817</v>
      </c>
      <c r="C56" s="662">
        <v>3378000</v>
      </c>
      <c r="D56" s="662">
        <v>3378000</v>
      </c>
      <c r="E56" s="662"/>
      <c r="F56" s="1180"/>
      <c r="I56" s="377" t="s">
        <v>2792</v>
      </c>
      <c r="J56" s="377" t="s">
        <v>2818</v>
      </c>
      <c r="K56" s="377" t="s">
        <v>2792</v>
      </c>
      <c r="L56" s="538" t="s">
        <v>2794</v>
      </c>
      <c r="M56" s="382">
        <v>3208000</v>
      </c>
      <c r="N56" s="382">
        <v>3208000</v>
      </c>
    </row>
    <row r="57" spans="1:14" ht="21" customHeight="1" x14ac:dyDescent="0.25">
      <c r="A57" s="540">
        <f t="shared" si="0"/>
        <v>50</v>
      </c>
      <c r="B57" s="541" t="s">
        <v>2819</v>
      </c>
      <c r="C57" s="662">
        <v>3378000</v>
      </c>
      <c r="D57" s="662">
        <v>3378000</v>
      </c>
      <c r="E57" s="662"/>
      <c r="F57" s="1180"/>
      <c r="I57" s="377" t="s">
        <v>2792</v>
      </c>
      <c r="J57" s="377" t="s">
        <v>2820</v>
      </c>
      <c r="K57" s="377" t="s">
        <v>2792</v>
      </c>
      <c r="L57" s="538" t="s">
        <v>2794</v>
      </c>
      <c r="M57" s="382">
        <v>3208000</v>
      </c>
      <c r="N57" s="382">
        <v>3208000</v>
      </c>
    </row>
    <row r="58" spans="1:14" ht="21" customHeight="1" x14ac:dyDescent="0.25">
      <c r="A58" s="540">
        <f t="shared" si="0"/>
        <v>51</v>
      </c>
      <c r="B58" s="541" t="s">
        <v>2821</v>
      </c>
      <c r="C58" s="662">
        <v>0</v>
      </c>
      <c r="D58" s="662">
        <v>3378000</v>
      </c>
      <c r="E58" s="662"/>
      <c r="F58" s="1180"/>
      <c r="I58" s="376" t="s">
        <v>2822</v>
      </c>
      <c r="J58" s="377" t="s">
        <v>2823</v>
      </c>
      <c r="L58" s="538" t="s">
        <v>2794</v>
      </c>
      <c r="M58" s="382"/>
      <c r="N58" s="382">
        <v>3208000</v>
      </c>
    </row>
    <row r="59" spans="1:14" ht="20.25" customHeight="1" x14ac:dyDescent="0.25">
      <c r="A59" s="540">
        <f t="shared" si="0"/>
        <v>52</v>
      </c>
      <c r="B59" s="541" t="s">
        <v>2824</v>
      </c>
      <c r="C59" s="662">
        <v>15500</v>
      </c>
      <c r="D59" s="662">
        <v>15500</v>
      </c>
      <c r="E59" s="662"/>
      <c r="F59" s="378"/>
      <c r="I59" s="546" t="s">
        <v>608</v>
      </c>
      <c r="J59" s="377" t="s">
        <v>1006</v>
      </c>
      <c r="K59" s="546" t="s">
        <v>608</v>
      </c>
      <c r="L59" s="531" t="s">
        <v>2490</v>
      </c>
      <c r="M59" s="382">
        <v>15200</v>
      </c>
      <c r="N59" s="382">
        <v>15200</v>
      </c>
    </row>
    <row r="60" spans="1:14" ht="20.25" customHeight="1" x14ac:dyDescent="0.25">
      <c r="A60" s="540">
        <f t="shared" si="0"/>
        <v>53</v>
      </c>
      <c r="B60" s="541" t="s">
        <v>2825</v>
      </c>
      <c r="C60" s="662">
        <v>23700</v>
      </c>
      <c r="D60" s="662">
        <v>23700</v>
      </c>
      <c r="E60" s="662"/>
      <c r="F60" s="378"/>
      <c r="I60" s="546" t="s">
        <v>403</v>
      </c>
      <c r="J60" s="377" t="s">
        <v>2488</v>
      </c>
      <c r="K60" s="546" t="s">
        <v>403</v>
      </c>
      <c r="L60" s="531" t="s">
        <v>2826</v>
      </c>
      <c r="M60" s="382">
        <v>22900</v>
      </c>
      <c r="N60" s="382">
        <v>22900</v>
      </c>
    </row>
    <row r="61" spans="1:14" ht="20.25" customHeight="1" x14ac:dyDescent="0.25">
      <c r="A61" s="540">
        <f t="shared" si="0"/>
        <v>54</v>
      </c>
      <c r="B61" s="541" t="s">
        <v>5708</v>
      </c>
      <c r="C61" s="662">
        <v>4370000</v>
      </c>
      <c r="D61" s="662">
        <v>4370000</v>
      </c>
      <c r="E61" s="662"/>
      <c r="F61" s="378"/>
      <c r="I61" s="546"/>
      <c r="K61" s="546"/>
      <c r="L61" s="531"/>
      <c r="M61" s="382"/>
      <c r="N61" s="382"/>
    </row>
    <row r="62" spans="1:14" ht="17.25" customHeight="1" x14ac:dyDescent="0.25">
      <c r="A62" s="547" t="s">
        <v>515</v>
      </c>
      <c r="B62" s="548" t="s">
        <v>2827</v>
      </c>
      <c r="C62" s="662"/>
      <c r="D62" s="662"/>
      <c r="E62" s="662"/>
      <c r="F62" s="378"/>
      <c r="M62" s="382"/>
      <c r="N62" s="382"/>
    </row>
    <row r="63" spans="1:14" ht="18" customHeight="1" x14ac:dyDescent="0.25">
      <c r="A63" s="540">
        <f>A61+1</f>
        <v>55</v>
      </c>
      <c r="B63" s="541" t="s">
        <v>2828</v>
      </c>
      <c r="C63" s="662">
        <v>2122000</v>
      </c>
      <c r="D63" s="662">
        <v>2122000</v>
      </c>
      <c r="E63" s="662"/>
      <c r="F63" s="378"/>
      <c r="I63" s="376" t="s">
        <v>2829</v>
      </c>
      <c r="J63" s="377" t="s">
        <v>2830</v>
      </c>
      <c r="L63" s="538" t="s">
        <v>2831</v>
      </c>
      <c r="M63" s="382">
        <v>1914000</v>
      </c>
      <c r="N63" s="382">
        <v>1914000</v>
      </c>
    </row>
    <row r="64" spans="1:14" ht="18" customHeight="1" x14ac:dyDescent="0.25">
      <c r="A64" s="540">
        <f>A63+1</f>
        <v>56</v>
      </c>
      <c r="B64" s="541" t="s">
        <v>2832</v>
      </c>
      <c r="C64" s="662">
        <v>2122000</v>
      </c>
      <c r="D64" s="662">
        <v>2122000</v>
      </c>
      <c r="E64" s="662"/>
      <c r="F64" s="378"/>
      <c r="I64" s="376" t="s">
        <v>2829</v>
      </c>
      <c r="J64" s="377" t="s">
        <v>2830</v>
      </c>
      <c r="L64" s="538" t="s">
        <v>2831</v>
      </c>
      <c r="M64" s="382">
        <v>1914000</v>
      </c>
      <c r="N64" s="382">
        <v>1914000</v>
      </c>
    </row>
    <row r="65" spans="1:15" ht="42" customHeight="1" x14ac:dyDescent="0.25">
      <c r="A65" s="540">
        <f t="shared" ref="A65:A67" si="2">A64+1</f>
        <v>57</v>
      </c>
      <c r="B65" s="541" t="s">
        <v>2833</v>
      </c>
      <c r="C65" s="662">
        <v>7011000</v>
      </c>
      <c r="D65" s="662">
        <v>7011000</v>
      </c>
      <c r="E65" s="662"/>
      <c r="F65" s="960" t="s">
        <v>5383</v>
      </c>
      <c r="I65" s="376" t="s">
        <v>2834</v>
      </c>
      <c r="J65" s="377" t="s">
        <v>2835</v>
      </c>
      <c r="L65" s="538" t="s">
        <v>2836</v>
      </c>
      <c r="M65" s="382">
        <v>6731000</v>
      </c>
      <c r="N65" s="382">
        <v>6731000</v>
      </c>
    </row>
    <row r="66" spans="1:15" ht="18" customHeight="1" x14ac:dyDescent="0.25">
      <c r="A66" s="540">
        <f t="shared" si="2"/>
        <v>58</v>
      </c>
      <c r="B66" s="541" t="s">
        <v>2837</v>
      </c>
      <c r="C66" s="662">
        <v>22800</v>
      </c>
      <c r="D66" s="662">
        <v>22800</v>
      </c>
      <c r="E66" s="662"/>
      <c r="F66" s="378"/>
      <c r="I66" s="376" t="s">
        <v>807</v>
      </c>
      <c r="J66" s="377" t="s">
        <v>2838</v>
      </c>
      <c r="L66" s="538" t="s">
        <v>2839</v>
      </c>
      <c r="M66" s="382">
        <v>21000</v>
      </c>
      <c r="N66" s="382">
        <v>21000</v>
      </c>
    </row>
    <row r="67" spans="1:15" ht="18" customHeight="1" x14ac:dyDescent="0.25">
      <c r="A67" s="540">
        <f t="shared" si="2"/>
        <v>59</v>
      </c>
      <c r="B67" s="541" t="s">
        <v>619</v>
      </c>
      <c r="C67" s="663">
        <v>579000</v>
      </c>
      <c r="D67" s="663">
        <v>579000</v>
      </c>
      <c r="E67" s="663"/>
      <c r="F67" s="378"/>
      <c r="I67" s="549" t="s">
        <v>621</v>
      </c>
      <c r="J67" s="377" t="s">
        <v>2840</v>
      </c>
      <c r="K67" s="550" t="s">
        <v>620</v>
      </c>
      <c r="L67" s="538" t="s">
        <v>2841</v>
      </c>
      <c r="M67" s="382">
        <v>564000</v>
      </c>
      <c r="N67" s="551">
        <v>564000</v>
      </c>
      <c r="O67" s="538" t="s">
        <v>2842</v>
      </c>
    </row>
    <row r="68" spans="1:15" ht="17.25" customHeight="1" x14ac:dyDescent="0.25">
      <c r="A68" s="547" t="s">
        <v>516</v>
      </c>
      <c r="B68" s="548" t="s">
        <v>2843</v>
      </c>
      <c r="C68" s="662"/>
      <c r="D68" s="662"/>
      <c r="E68" s="662"/>
      <c r="F68" s="378"/>
      <c r="M68" s="382"/>
      <c r="N68" s="382"/>
    </row>
    <row r="69" spans="1:15" ht="17.25" customHeight="1" x14ac:dyDescent="0.25">
      <c r="A69" s="540">
        <f>A67+1</f>
        <v>60</v>
      </c>
      <c r="B69" s="541" t="s">
        <v>2844</v>
      </c>
      <c r="C69" s="662">
        <v>273000</v>
      </c>
      <c r="D69" s="662">
        <v>273000</v>
      </c>
      <c r="E69" s="662"/>
      <c r="F69" s="378"/>
      <c r="I69" s="550" t="s">
        <v>2845</v>
      </c>
      <c r="J69" s="377" t="s">
        <v>2846</v>
      </c>
      <c r="K69" s="550" t="s">
        <v>2845</v>
      </c>
      <c r="L69" s="538" t="s">
        <v>2847</v>
      </c>
      <c r="M69" s="382">
        <v>258000</v>
      </c>
      <c r="N69" s="382">
        <v>258000</v>
      </c>
    </row>
    <row r="70" spans="1:15" ht="17.25" customHeight="1" x14ac:dyDescent="0.25">
      <c r="A70" s="540">
        <f>A69+1</f>
        <v>61</v>
      </c>
      <c r="B70" s="541" t="s">
        <v>2848</v>
      </c>
      <c r="C70" s="662"/>
      <c r="D70" s="662"/>
      <c r="E70" s="662">
        <v>350000</v>
      </c>
      <c r="F70" s="378"/>
      <c r="M70" s="382"/>
      <c r="N70" s="382">
        <v>300000</v>
      </c>
    </row>
    <row r="71" spans="1:15" ht="17.25" customHeight="1" x14ac:dyDescent="0.25">
      <c r="A71" s="540">
        <f t="shared" ref="A71:A134" si="3">A70+1</f>
        <v>62</v>
      </c>
      <c r="B71" s="541" t="s">
        <v>2849</v>
      </c>
      <c r="C71" s="662"/>
      <c r="D71" s="662"/>
      <c r="E71" s="662">
        <v>700000</v>
      </c>
      <c r="F71" s="378"/>
      <c r="M71" s="382"/>
      <c r="N71" s="382">
        <v>600000</v>
      </c>
    </row>
    <row r="72" spans="1:15" ht="17.25" customHeight="1" x14ac:dyDescent="0.25">
      <c r="A72" s="540">
        <f t="shared" si="3"/>
        <v>63</v>
      </c>
      <c r="B72" s="541" t="s">
        <v>2850</v>
      </c>
      <c r="C72" s="662"/>
      <c r="D72" s="662"/>
      <c r="E72" s="662">
        <v>1400000</v>
      </c>
      <c r="F72" s="378"/>
      <c r="M72" s="382"/>
      <c r="N72" s="382">
        <v>1200000</v>
      </c>
    </row>
    <row r="73" spans="1:15" ht="17.25" customHeight="1" x14ac:dyDescent="0.25">
      <c r="A73" s="540">
        <f t="shared" si="3"/>
        <v>64</v>
      </c>
      <c r="B73" s="541" t="s">
        <v>2851</v>
      </c>
      <c r="C73" s="662">
        <v>729000</v>
      </c>
      <c r="D73" s="662">
        <v>729000</v>
      </c>
      <c r="E73" s="662"/>
      <c r="F73" s="378"/>
      <c r="I73" s="377" t="s">
        <v>2852</v>
      </c>
      <c r="J73" s="377" t="s">
        <v>2853</v>
      </c>
      <c r="K73" s="377" t="s">
        <v>2852</v>
      </c>
      <c r="L73" s="538" t="s">
        <v>2854</v>
      </c>
      <c r="M73" s="382">
        <v>697000</v>
      </c>
      <c r="N73" s="382">
        <v>697000</v>
      </c>
    </row>
    <row r="74" spans="1:15" ht="19.5" customHeight="1" x14ac:dyDescent="0.25">
      <c r="A74" s="540">
        <f t="shared" si="3"/>
        <v>65</v>
      </c>
      <c r="B74" s="541" t="s">
        <v>4720</v>
      </c>
      <c r="C74" s="662">
        <v>1156000</v>
      </c>
      <c r="D74" s="662">
        <v>1156000</v>
      </c>
      <c r="E74" s="662"/>
      <c r="F74" s="378"/>
      <c r="I74" s="377" t="s">
        <v>2856</v>
      </c>
      <c r="J74" s="377" t="s">
        <v>2857</v>
      </c>
      <c r="K74" s="377" t="s">
        <v>2856</v>
      </c>
      <c r="L74" s="538" t="s">
        <v>2858</v>
      </c>
      <c r="M74" s="382">
        <v>1117000</v>
      </c>
      <c r="N74" s="382">
        <v>1117000</v>
      </c>
    </row>
    <row r="75" spans="1:15" ht="19.5" customHeight="1" x14ac:dyDescent="0.25">
      <c r="A75" s="540">
        <f t="shared" si="3"/>
        <v>66</v>
      </c>
      <c r="B75" s="541" t="s">
        <v>2859</v>
      </c>
      <c r="C75" s="662">
        <v>729000</v>
      </c>
      <c r="D75" s="662">
        <v>729000</v>
      </c>
      <c r="E75" s="662"/>
      <c r="F75" s="378"/>
      <c r="I75" s="377" t="s">
        <v>2852</v>
      </c>
      <c r="J75" s="377" t="s">
        <v>2860</v>
      </c>
      <c r="K75" s="377" t="s">
        <v>2852</v>
      </c>
      <c r="L75" s="538" t="s">
        <v>2854</v>
      </c>
      <c r="M75" s="382">
        <v>697000</v>
      </c>
      <c r="N75" s="382">
        <v>697000</v>
      </c>
    </row>
    <row r="76" spans="1:15" ht="18" customHeight="1" x14ac:dyDescent="0.25">
      <c r="A76" s="540">
        <f t="shared" si="3"/>
        <v>67</v>
      </c>
      <c r="B76" s="541" t="s">
        <v>2861</v>
      </c>
      <c r="C76" s="662">
        <v>2737000</v>
      </c>
      <c r="D76" s="662">
        <v>2737000</v>
      </c>
      <c r="E76" s="662"/>
      <c r="F76" s="378"/>
      <c r="I76" s="377" t="s">
        <v>1992</v>
      </c>
      <c r="J76" s="377" t="s">
        <v>2862</v>
      </c>
      <c r="K76" s="377" t="s">
        <v>1992</v>
      </c>
      <c r="L76" s="538" t="s">
        <v>1994</v>
      </c>
      <c r="M76" s="382">
        <v>2591000</v>
      </c>
      <c r="N76" s="382">
        <v>2591000</v>
      </c>
    </row>
    <row r="77" spans="1:15" ht="18" customHeight="1" x14ac:dyDescent="0.25">
      <c r="A77" s="540">
        <f t="shared" si="3"/>
        <v>68</v>
      </c>
      <c r="B77" s="541" t="s">
        <v>4698</v>
      </c>
      <c r="C77" s="662">
        <v>2737000</v>
      </c>
      <c r="D77" s="662">
        <v>2737000</v>
      </c>
      <c r="E77" s="662"/>
      <c r="F77" s="378"/>
      <c r="I77" s="377" t="s">
        <v>1992</v>
      </c>
      <c r="J77" s="377" t="s">
        <v>2863</v>
      </c>
      <c r="K77" s="377" t="s">
        <v>1992</v>
      </c>
      <c r="L77" s="538" t="s">
        <v>1994</v>
      </c>
      <c r="M77" s="382">
        <v>2591000</v>
      </c>
      <c r="N77" s="382">
        <v>2591000</v>
      </c>
    </row>
    <row r="78" spans="1:15" ht="18" customHeight="1" x14ac:dyDescent="0.25">
      <c r="A78" s="540">
        <f t="shared" si="3"/>
        <v>69</v>
      </c>
      <c r="B78" s="541" t="s">
        <v>2864</v>
      </c>
      <c r="C78" s="662">
        <v>729000</v>
      </c>
      <c r="D78" s="662">
        <v>729000</v>
      </c>
      <c r="E78" s="662"/>
      <c r="F78" s="378"/>
      <c r="I78" s="377" t="s">
        <v>2852</v>
      </c>
      <c r="J78" s="377" t="s">
        <v>2865</v>
      </c>
      <c r="K78" s="377" t="s">
        <v>2852</v>
      </c>
      <c r="L78" s="538" t="s">
        <v>2854</v>
      </c>
      <c r="M78" s="382">
        <v>697000</v>
      </c>
      <c r="N78" s="382">
        <v>697000</v>
      </c>
    </row>
    <row r="79" spans="1:15" ht="18" customHeight="1" x14ac:dyDescent="0.25">
      <c r="A79" s="540">
        <f t="shared" si="3"/>
        <v>70</v>
      </c>
      <c r="B79" s="541" t="s">
        <v>2866</v>
      </c>
      <c r="C79" s="662">
        <v>1914000</v>
      </c>
      <c r="D79" s="662">
        <v>1914000</v>
      </c>
      <c r="E79" s="662"/>
      <c r="F79" s="378"/>
      <c r="I79" s="376" t="s">
        <v>2867</v>
      </c>
      <c r="J79" s="377" t="s">
        <v>2868</v>
      </c>
      <c r="L79" s="538" t="s">
        <v>2869</v>
      </c>
      <c r="M79" s="382">
        <v>1742000</v>
      </c>
      <c r="N79" s="382">
        <v>1742000</v>
      </c>
    </row>
    <row r="80" spans="1:15" ht="18" customHeight="1" x14ac:dyDescent="0.25">
      <c r="A80" s="540">
        <f t="shared" si="3"/>
        <v>71</v>
      </c>
      <c r="B80" s="541" t="s">
        <v>2870</v>
      </c>
      <c r="C80" s="662">
        <v>3123000</v>
      </c>
      <c r="D80" s="662">
        <v>3123000</v>
      </c>
      <c r="E80" s="662"/>
      <c r="F80" s="378"/>
      <c r="I80" s="376" t="s">
        <v>2871</v>
      </c>
      <c r="J80" s="377" t="s">
        <v>2872</v>
      </c>
      <c r="L80" s="538" t="s">
        <v>2873</v>
      </c>
      <c r="M80" s="382">
        <v>2979000</v>
      </c>
      <c r="N80" s="382">
        <v>2979000</v>
      </c>
    </row>
    <row r="81" spans="1:14" ht="18" customHeight="1" x14ac:dyDescent="0.25">
      <c r="A81" s="540">
        <f t="shared" si="3"/>
        <v>72</v>
      </c>
      <c r="B81" s="541" t="s">
        <v>5631</v>
      </c>
      <c r="C81" s="662">
        <v>2247000</v>
      </c>
      <c r="D81" s="662"/>
      <c r="E81" s="662"/>
      <c r="F81" s="378"/>
      <c r="J81" s="377" t="s">
        <v>4773</v>
      </c>
      <c r="M81" s="382"/>
      <c r="N81" s="382"/>
    </row>
    <row r="82" spans="1:14" ht="18" customHeight="1" x14ac:dyDescent="0.25">
      <c r="A82" s="540">
        <f t="shared" si="3"/>
        <v>73</v>
      </c>
      <c r="B82" s="541" t="s">
        <v>2874</v>
      </c>
      <c r="C82" s="662">
        <v>0</v>
      </c>
      <c r="D82" s="662">
        <v>3123000</v>
      </c>
      <c r="E82" s="662"/>
      <c r="F82" s="378"/>
      <c r="I82" s="376" t="s">
        <v>2875</v>
      </c>
      <c r="J82" s="377" t="s">
        <v>5174</v>
      </c>
      <c r="L82" s="538" t="s">
        <v>2873</v>
      </c>
      <c r="M82" s="382">
        <v>2979000</v>
      </c>
      <c r="N82" s="382">
        <v>2979000</v>
      </c>
    </row>
    <row r="83" spans="1:14" ht="18" customHeight="1" x14ac:dyDescent="0.25">
      <c r="A83" s="540">
        <f t="shared" si="3"/>
        <v>74</v>
      </c>
      <c r="B83" s="541" t="s">
        <v>2876</v>
      </c>
      <c r="C83" s="662">
        <v>2953000</v>
      </c>
      <c r="D83" s="662">
        <v>2953000</v>
      </c>
      <c r="E83" s="662"/>
      <c r="F83" s="378"/>
      <c r="I83" s="376" t="s">
        <v>2877</v>
      </c>
      <c r="J83" s="377" t="s">
        <v>2878</v>
      </c>
      <c r="L83" s="538" t="s">
        <v>2879</v>
      </c>
      <c r="M83" s="382">
        <v>2690000</v>
      </c>
      <c r="N83" s="382">
        <v>2690000</v>
      </c>
    </row>
    <row r="84" spans="1:14" ht="18" customHeight="1" x14ac:dyDescent="0.25">
      <c r="A84" s="540">
        <f t="shared" si="3"/>
        <v>75</v>
      </c>
      <c r="B84" s="541" t="s">
        <v>2880</v>
      </c>
      <c r="C84" s="662">
        <v>2122000</v>
      </c>
      <c r="D84" s="662">
        <v>2122000</v>
      </c>
      <c r="E84" s="662"/>
      <c r="F84" s="378"/>
      <c r="I84" s="376" t="s">
        <v>2881</v>
      </c>
      <c r="J84" s="377" t="s">
        <v>2882</v>
      </c>
      <c r="L84" s="538" t="s">
        <v>2831</v>
      </c>
      <c r="M84" s="382">
        <v>1914000</v>
      </c>
      <c r="N84" s="382">
        <v>1914000</v>
      </c>
    </row>
    <row r="85" spans="1:14" ht="18" customHeight="1" x14ac:dyDescent="0.25">
      <c r="A85" s="540">
        <f t="shared" si="3"/>
        <v>76</v>
      </c>
      <c r="B85" s="541" t="s">
        <v>2883</v>
      </c>
      <c r="C85" s="662">
        <v>3123000</v>
      </c>
      <c r="D85" s="662">
        <v>3123000</v>
      </c>
      <c r="E85" s="662"/>
      <c r="F85" s="378"/>
      <c r="I85" s="376" t="s">
        <v>2871</v>
      </c>
      <c r="J85" s="377" t="s">
        <v>2884</v>
      </c>
      <c r="L85" s="538" t="s">
        <v>2873</v>
      </c>
      <c r="M85" s="382">
        <v>2979000</v>
      </c>
      <c r="N85" s="382">
        <v>2979000</v>
      </c>
    </row>
    <row r="86" spans="1:14" ht="33" customHeight="1" x14ac:dyDescent="0.25">
      <c r="A86" s="540">
        <f t="shared" si="3"/>
        <v>77</v>
      </c>
      <c r="B86" s="552" t="s">
        <v>5581</v>
      </c>
      <c r="C86" s="662">
        <v>2247000</v>
      </c>
      <c r="D86" s="662"/>
      <c r="E86" s="662"/>
      <c r="F86" s="378"/>
      <c r="J86" s="377" t="s">
        <v>4992</v>
      </c>
      <c r="M86" s="382"/>
      <c r="N86" s="382"/>
    </row>
    <row r="87" spans="1:14" ht="18" customHeight="1" x14ac:dyDescent="0.25">
      <c r="A87" s="540">
        <f t="shared" si="3"/>
        <v>78</v>
      </c>
      <c r="B87" s="541" t="s">
        <v>2885</v>
      </c>
      <c r="C87" s="662">
        <v>2962000</v>
      </c>
      <c r="D87" s="662">
        <v>2962000</v>
      </c>
      <c r="E87" s="662"/>
      <c r="F87" s="378"/>
      <c r="I87" s="376" t="s">
        <v>2886</v>
      </c>
      <c r="J87" s="377" t="s">
        <v>2887</v>
      </c>
      <c r="L87" s="538" t="s">
        <v>2314</v>
      </c>
      <c r="M87" s="382">
        <v>2830000</v>
      </c>
      <c r="N87" s="382">
        <v>2830000</v>
      </c>
    </row>
    <row r="88" spans="1:14" ht="18" customHeight="1" x14ac:dyDescent="0.25">
      <c r="A88" s="540">
        <f t="shared" si="3"/>
        <v>79</v>
      </c>
      <c r="B88" s="541" t="s">
        <v>5548</v>
      </c>
      <c r="C88" s="662">
        <v>2422000</v>
      </c>
      <c r="D88" s="662"/>
      <c r="E88" s="662"/>
      <c r="F88" s="378"/>
      <c r="J88" s="377" t="s">
        <v>4994</v>
      </c>
      <c r="M88" s="382"/>
      <c r="N88" s="382"/>
    </row>
    <row r="89" spans="1:14" ht="18" customHeight="1" x14ac:dyDescent="0.25">
      <c r="A89" s="540">
        <f t="shared" si="3"/>
        <v>80</v>
      </c>
      <c r="B89" s="541" t="s">
        <v>2892</v>
      </c>
      <c r="C89" s="662">
        <v>1353000</v>
      </c>
      <c r="D89" s="662">
        <v>1353000</v>
      </c>
      <c r="E89" s="662"/>
      <c r="F89" s="378"/>
      <c r="I89" s="377" t="s">
        <v>1974</v>
      </c>
      <c r="J89" s="377" t="s">
        <v>2893</v>
      </c>
      <c r="K89" s="377" t="s">
        <v>1974</v>
      </c>
      <c r="L89" s="538" t="s">
        <v>1976</v>
      </c>
      <c r="M89" s="382">
        <v>1328000</v>
      </c>
      <c r="N89" s="382">
        <v>1328000</v>
      </c>
    </row>
    <row r="90" spans="1:14" ht="18" customHeight="1" x14ac:dyDescent="0.25">
      <c r="A90" s="540">
        <f t="shared" si="3"/>
        <v>81</v>
      </c>
      <c r="B90" s="541" t="s">
        <v>2894</v>
      </c>
      <c r="C90" s="662">
        <v>849000</v>
      </c>
      <c r="D90" s="662">
        <v>849000</v>
      </c>
      <c r="E90" s="662"/>
      <c r="F90" s="378"/>
      <c r="I90" s="377" t="s">
        <v>1969</v>
      </c>
      <c r="J90" s="377" t="s">
        <v>2895</v>
      </c>
      <c r="K90" s="377" t="s">
        <v>1969</v>
      </c>
      <c r="L90" s="538" t="s">
        <v>1971</v>
      </c>
      <c r="M90" s="382">
        <v>830000</v>
      </c>
      <c r="N90" s="382">
        <v>830000</v>
      </c>
    </row>
    <row r="91" spans="1:14" ht="18" customHeight="1" x14ac:dyDescent="0.25">
      <c r="A91" s="540">
        <f t="shared" si="3"/>
        <v>82</v>
      </c>
      <c r="B91" s="541" t="s">
        <v>2896</v>
      </c>
      <c r="C91" s="662">
        <v>849000</v>
      </c>
      <c r="D91" s="662">
        <v>849000</v>
      </c>
      <c r="E91" s="662"/>
      <c r="F91" s="378"/>
      <c r="I91" s="377" t="s">
        <v>1969</v>
      </c>
      <c r="J91" s="377" t="s">
        <v>2897</v>
      </c>
      <c r="K91" s="377" t="s">
        <v>1969</v>
      </c>
      <c r="L91" s="538" t="s">
        <v>1971</v>
      </c>
      <c r="M91" s="382">
        <v>830000</v>
      </c>
      <c r="N91" s="382">
        <v>830000</v>
      </c>
    </row>
    <row r="92" spans="1:14" ht="18" customHeight="1" x14ac:dyDescent="0.25">
      <c r="A92" s="540">
        <f t="shared" si="3"/>
        <v>83</v>
      </c>
      <c r="B92" s="541" t="s">
        <v>2898</v>
      </c>
      <c r="C92" s="662">
        <v>1914000</v>
      </c>
      <c r="D92" s="662">
        <v>1914000</v>
      </c>
      <c r="E92" s="662"/>
      <c r="F92" s="378" t="s">
        <v>2855</v>
      </c>
      <c r="I92" s="376" t="s">
        <v>2867</v>
      </c>
      <c r="J92" s="377" t="s">
        <v>2899</v>
      </c>
      <c r="L92" s="538" t="s">
        <v>2869</v>
      </c>
      <c r="M92" s="382">
        <v>1742000</v>
      </c>
      <c r="N92" s="382">
        <v>1742000</v>
      </c>
    </row>
    <row r="93" spans="1:14" ht="18" customHeight="1" x14ac:dyDescent="0.25">
      <c r="A93" s="540">
        <f t="shared" si="3"/>
        <v>84</v>
      </c>
      <c r="B93" s="541" t="s">
        <v>2900</v>
      </c>
      <c r="C93" s="662">
        <v>1914000</v>
      </c>
      <c r="D93" s="662">
        <v>1914000</v>
      </c>
      <c r="E93" s="662"/>
      <c r="F93" s="378"/>
      <c r="I93" s="376" t="s">
        <v>2867</v>
      </c>
      <c r="J93" s="377" t="s">
        <v>2901</v>
      </c>
      <c r="L93" s="538" t="s">
        <v>2869</v>
      </c>
      <c r="M93" s="382">
        <v>1742000</v>
      </c>
      <c r="N93" s="382">
        <v>1742000</v>
      </c>
    </row>
    <row r="94" spans="1:14" ht="18" customHeight="1" x14ac:dyDescent="0.25">
      <c r="A94" s="540">
        <f t="shared" si="3"/>
        <v>85</v>
      </c>
      <c r="B94" s="541" t="s">
        <v>2902</v>
      </c>
      <c r="C94" s="662">
        <v>4740000</v>
      </c>
      <c r="D94" s="662">
        <v>4740000</v>
      </c>
      <c r="E94" s="662"/>
      <c r="F94" s="378" t="s">
        <v>1715</v>
      </c>
      <c r="I94" s="376" t="s">
        <v>2903</v>
      </c>
      <c r="J94" s="377" t="s">
        <v>2904</v>
      </c>
      <c r="L94" s="538" t="s">
        <v>1718</v>
      </c>
      <c r="M94" s="382">
        <v>4585000</v>
      </c>
      <c r="N94" s="382">
        <v>4585000</v>
      </c>
    </row>
    <row r="95" spans="1:14" ht="18" customHeight="1" x14ac:dyDescent="0.25">
      <c r="A95" s="540">
        <f t="shared" si="3"/>
        <v>86</v>
      </c>
      <c r="B95" s="541" t="s">
        <v>2905</v>
      </c>
      <c r="C95" s="662">
        <v>2265000</v>
      </c>
      <c r="D95" s="662">
        <v>2265000</v>
      </c>
      <c r="E95" s="662"/>
      <c r="F95" s="378"/>
      <c r="I95" s="376" t="s">
        <v>2906</v>
      </c>
      <c r="J95" s="377" t="s">
        <v>2907</v>
      </c>
      <c r="L95" s="538" t="s">
        <v>2908</v>
      </c>
      <c r="M95" s="382">
        <v>2136000</v>
      </c>
      <c r="N95" s="382">
        <v>2136000</v>
      </c>
    </row>
    <row r="96" spans="1:14" ht="18" customHeight="1" x14ac:dyDescent="0.25">
      <c r="A96" s="540">
        <f t="shared" si="3"/>
        <v>87</v>
      </c>
      <c r="B96" s="541" t="s">
        <v>2909</v>
      </c>
      <c r="C96" s="662">
        <v>4310000</v>
      </c>
      <c r="D96" s="662">
        <v>4310000</v>
      </c>
      <c r="E96" s="662"/>
      <c r="F96" s="1180" t="s">
        <v>5384</v>
      </c>
      <c r="I96" s="376" t="s">
        <v>2910</v>
      </c>
      <c r="J96" s="387" t="s">
        <v>2911</v>
      </c>
      <c r="K96" s="387"/>
      <c r="L96" s="538" t="s">
        <v>2912</v>
      </c>
      <c r="M96" s="382">
        <v>4119000</v>
      </c>
      <c r="N96" s="382">
        <v>4119000</v>
      </c>
    </row>
    <row r="97" spans="1:14" ht="18" customHeight="1" x14ac:dyDescent="0.25">
      <c r="A97" s="540">
        <f t="shared" si="3"/>
        <v>88</v>
      </c>
      <c r="B97" s="541" t="s">
        <v>2913</v>
      </c>
      <c r="C97" s="662">
        <v>2839000</v>
      </c>
      <c r="D97" s="662">
        <v>2839000</v>
      </c>
      <c r="E97" s="662"/>
      <c r="F97" s="1180"/>
      <c r="I97" s="376" t="s">
        <v>2914</v>
      </c>
      <c r="J97" s="387" t="s">
        <v>2915</v>
      </c>
      <c r="K97" s="387"/>
      <c r="L97" s="538" t="s">
        <v>2916</v>
      </c>
      <c r="M97" s="382">
        <v>2750000</v>
      </c>
      <c r="N97" s="382">
        <v>2750000</v>
      </c>
    </row>
    <row r="98" spans="1:14" ht="18" customHeight="1" x14ac:dyDescent="0.25">
      <c r="A98" s="540">
        <f t="shared" si="3"/>
        <v>89</v>
      </c>
      <c r="B98" s="541" t="s">
        <v>2917</v>
      </c>
      <c r="C98" s="662">
        <v>3446000</v>
      </c>
      <c r="D98" s="662">
        <v>3446000</v>
      </c>
      <c r="E98" s="662"/>
      <c r="F98" s="1180"/>
      <c r="I98" s="376" t="s">
        <v>2918</v>
      </c>
      <c r="J98" s="387" t="s">
        <v>2919</v>
      </c>
      <c r="K98" s="387"/>
      <c r="L98" s="538" t="s">
        <v>2920</v>
      </c>
      <c r="M98" s="382">
        <v>3313000</v>
      </c>
      <c r="N98" s="382">
        <v>3313000</v>
      </c>
    </row>
    <row r="99" spans="1:14" ht="30.75" customHeight="1" x14ac:dyDescent="0.25">
      <c r="A99" s="540">
        <f t="shared" si="3"/>
        <v>90</v>
      </c>
      <c r="B99" s="552" t="s">
        <v>2921</v>
      </c>
      <c r="C99" s="662">
        <v>3446000</v>
      </c>
      <c r="D99" s="662">
        <v>3446000</v>
      </c>
      <c r="E99" s="662"/>
      <c r="F99" s="1180"/>
      <c r="I99" s="376" t="s">
        <v>2918</v>
      </c>
      <c r="J99" s="387" t="s">
        <v>2922</v>
      </c>
      <c r="K99" s="387"/>
      <c r="L99" s="538" t="s">
        <v>2920</v>
      </c>
      <c r="M99" s="382">
        <v>3313000</v>
      </c>
      <c r="N99" s="382">
        <v>3313000</v>
      </c>
    </row>
    <row r="100" spans="1:14" ht="18" customHeight="1" x14ac:dyDescent="0.25">
      <c r="A100" s="540">
        <f t="shared" si="3"/>
        <v>91</v>
      </c>
      <c r="B100" s="541" t="s">
        <v>2923</v>
      </c>
      <c r="C100" s="662">
        <v>3446000</v>
      </c>
      <c r="D100" s="662">
        <v>3446000</v>
      </c>
      <c r="E100" s="662"/>
      <c r="F100" s="1180"/>
      <c r="I100" s="376" t="s">
        <v>2918</v>
      </c>
      <c r="J100" s="387" t="s">
        <v>2924</v>
      </c>
      <c r="K100" s="387"/>
      <c r="L100" s="538" t="s">
        <v>2920</v>
      </c>
      <c r="M100" s="382">
        <v>3313000</v>
      </c>
      <c r="N100" s="382">
        <v>3313000</v>
      </c>
    </row>
    <row r="101" spans="1:14" ht="18" customHeight="1" x14ac:dyDescent="0.25">
      <c r="A101" s="540">
        <f t="shared" si="3"/>
        <v>92</v>
      </c>
      <c r="B101" s="543" t="s">
        <v>2925</v>
      </c>
      <c r="C101" s="662">
        <v>4310000</v>
      </c>
      <c r="D101" s="662">
        <v>4310000</v>
      </c>
      <c r="E101" s="662"/>
      <c r="F101" s="1180"/>
      <c r="I101" s="376" t="s">
        <v>2910</v>
      </c>
      <c r="J101" s="387" t="s">
        <v>2926</v>
      </c>
      <c r="K101" s="387"/>
      <c r="L101" s="538" t="s">
        <v>2912</v>
      </c>
      <c r="M101" s="382">
        <v>4119000</v>
      </c>
      <c r="N101" s="382">
        <v>4119000</v>
      </c>
    </row>
    <row r="102" spans="1:14" ht="18" customHeight="1" x14ac:dyDescent="0.25">
      <c r="A102" s="540">
        <f t="shared" si="3"/>
        <v>93</v>
      </c>
      <c r="B102" s="541" t="s">
        <v>2927</v>
      </c>
      <c r="C102" s="662">
        <v>4310000</v>
      </c>
      <c r="D102" s="662">
        <v>4310000</v>
      </c>
      <c r="E102" s="662"/>
      <c r="F102" s="1180"/>
      <c r="I102" s="376" t="s">
        <v>2910</v>
      </c>
      <c r="J102" s="387" t="s">
        <v>2928</v>
      </c>
      <c r="K102" s="387"/>
      <c r="L102" s="538" t="s">
        <v>2912</v>
      </c>
      <c r="M102" s="382">
        <v>4119000</v>
      </c>
      <c r="N102" s="382">
        <v>4119000</v>
      </c>
    </row>
    <row r="103" spans="1:14" ht="18" customHeight="1" x14ac:dyDescent="0.25">
      <c r="A103" s="540">
        <f t="shared" si="3"/>
        <v>94</v>
      </c>
      <c r="B103" s="541" t="s">
        <v>2929</v>
      </c>
      <c r="C103" s="662">
        <v>6704000</v>
      </c>
      <c r="D103" s="662">
        <v>6704000</v>
      </c>
      <c r="E103" s="662"/>
      <c r="F103" s="1180"/>
      <c r="I103" s="376" t="s">
        <v>2930</v>
      </c>
      <c r="J103" s="387" t="s">
        <v>2931</v>
      </c>
      <c r="K103" s="387"/>
      <c r="L103" s="538" t="s">
        <v>2932</v>
      </c>
      <c r="M103" s="382">
        <v>6513000</v>
      </c>
      <c r="N103" s="382">
        <v>6513000</v>
      </c>
    </row>
    <row r="104" spans="1:14" ht="30.75" customHeight="1" x14ac:dyDescent="0.25">
      <c r="A104" s="540">
        <f t="shared" si="3"/>
        <v>95</v>
      </c>
      <c r="B104" s="553" t="s">
        <v>4762</v>
      </c>
      <c r="C104" s="662">
        <v>5700008</v>
      </c>
      <c r="D104" s="662"/>
      <c r="E104" s="662"/>
      <c r="F104" s="1180"/>
      <c r="J104" s="387" t="s">
        <v>4763</v>
      </c>
      <c r="K104" s="387"/>
      <c r="M104" s="382"/>
      <c r="N104" s="382"/>
    </row>
    <row r="105" spans="1:14" ht="30.75" customHeight="1" x14ac:dyDescent="0.25">
      <c r="A105" s="540">
        <f t="shared" si="3"/>
        <v>96</v>
      </c>
      <c r="B105" s="553" t="s">
        <v>4759</v>
      </c>
      <c r="C105" s="662">
        <v>4310000</v>
      </c>
      <c r="D105" s="662">
        <v>4310000</v>
      </c>
      <c r="E105" s="662"/>
      <c r="F105" s="1180"/>
      <c r="I105" s="376" t="s">
        <v>2910</v>
      </c>
      <c r="J105" s="387" t="s">
        <v>2933</v>
      </c>
      <c r="K105" s="387"/>
      <c r="L105" s="538" t="s">
        <v>2912</v>
      </c>
      <c r="M105" s="382">
        <v>4119000</v>
      </c>
      <c r="N105" s="382">
        <v>4119000</v>
      </c>
    </row>
    <row r="106" spans="1:14" ht="30.75" customHeight="1" x14ac:dyDescent="0.25">
      <c r="A106" s="540">
        <f t="shared" si="3"/>
        <v>97</v>
      </c>
      <c r="B106" s="553" t="s">
        <v>4641</v>
      </c>
      <c r="C106" s="662">
        <v>6704000</v>
      </c>
      <c r="D106" s="662">
        <v>6704000</v>
      </c>
      <c r="E106" s="662"/>
      <c r="F106" s="1180"/>
      <c r="J106" s="387" t="s">
        <v>4642</v>
      </c>
      <c r="K106" s="387"/>
      <c r="M106" s="382"/>
      <c r="N106" s="382"/>
    </row>
    <row r="107" spans="1:14" ht="18" customHeight="1" x14ac:dyDescent="0.25">
      <c r="A107" s="540">
        <f t="shared" si="3"/>
        <v>98</v>
      </c>
      <c r="B107" s="541" t="s">
        <v>2934</v>
      </c>
      <c r="C107" s="662">
        <v>3446000</v>
      </c>
      <c r="D107" s="662">
        <v>3446000</v>
      </c>
      <c r="E107" s="662"/>
      <c r="F107" s="1180"/>
      <c r="I107" s="376" t="s">
        <v>2918</v>
      </c>
      <c r="J107" s="387" t="s">
        <v>2935</v>
      </c>
      <c r="K107" s="387"/>
      <c r="L107" s="538" t="s">
        <v>2920</v>
      </c>
      <c r="M107" s="382">
        <v>3313000</v>
      </c>
      <c r="N107" s="382">
        <v>3313000</v>
      </c>
    </row>
    <row r="108" spans="1:14" ht="18" customHeight="1" x14ac:dyDescent="0.25">
      <c r="A108" s="540">
        <f t="shared" si="3"/>
        <v>99</v>
      </c>
      <c r="B108" s="541" t="s">
        <v>2936</v>
      </c>
      <c r="C108" s="662">
        <v>4569000</v>
      </c>
      <c r="D108" s="662">
        <v>4569000</v>
      </c>
      <c r="E108" s="662"/>
      <c r="F108" s="1180"/>
      <c r="I108" s="376" t="s">
        <v>2937</v>
      </c>
      <c r="J108" s="387" t="s">
        <v>4643</v>
      </c>
      <c r="K108" s="387"/>
      <c r="L108" s="538" t="s">
        <v>2938</v>
      </c>
      <c r="M108" s="382"/>
      <c r="N108" s="382"/>
    </row>
    <row r="109" spans="1:14" ht="18" customHeight="1" x14ac:dyDescent="0.25">
      <c r="A109" s="540">
        <f t="shared" si="3"/>
        <v>100</v>
      </c>
      <c r="B109" s="541" t="s">
        <v>2939</v>
      </c>
      <c r="C109" s="662">
        <v>4310000</v>
      </c>
      <c r="D109" s="662">
        <v>4310000</v>
      </c>
      <c r="E109" s="662"/>
      <c r="F109" s="1180"/>
      <c r="I109" s="376" t="s">
        <v>2910</v>
      </c>
      <c r="J109" s="387" t="s">
        <v>2940</v>
      </c>
      <c r="K109" s="387"/>
      <c r="L109" s="538" t="s">
        <v>2912</v>
      </c>
      <c r="M109" s="382">
        <v>4119000</v>
      </c>
      <c r="N109" s="382">
        <v>4119000</v>
      </c>
    </row>
    <row r="110" spans="1:14" ht="18" customHeight="1" x14ac:dyDescent="0.25">
      <c r="A110" s="540">
        <f t="shared" si="3"/>
        <v>101</v>
      </c>
      <c r="B110" s="541" t="s">
        <v>2941</v>
      </c>
      <c r="C110" s="662">
        <v>4310000</v>
      </c>
      <c r="D110" s="662">
        <v>4310000</v>
      </c>
      <c r="E110" s="662"/>
      <c r="F110" s="1180"/>
      <c r="I110" s="376" t="s">
        <v>2910</v>
      </c>
      <c r="J110" s="387" t="s">
        <v>2942</v>
      </c>
      <c r="K110" s="387"/>
      <c r="L110" s="538" t="s">
        <v>2912</v>
      </c>
      <c r="M110" s="382">
        <v>4119000</v>
      </c>
      <c r="N110" s="382">
        <v>4119000</v>
      </c>
    </row>
    <row r="111" spans="1:14" ht="18" customHeight="1" x14ac:dyDescent="0.25">
      <c r="A111" s="540">
        <f t="shared" si="3"/>
        <v>102</v>
      </c>
      <c r="B111" s="541" t="s">
        <v>2943</v>
      </c>
      <c r="C111" s="662">
        <v>4310000</v>
      </c>
      <c r="D111" s="662">
        <v>4310000</v>
      </c>
      <c r="E111" s="662"/>
      <c r="F111" s="1180"/>
      <c r="I111" s="376" t="s">
        <v>2910</v>
      </c>
      <c r="J111" s="387" t="s">
        <v>2944</v>
      </c>
      <c r="K111" s="387"/>
      <c r="L111" s="538" t="s">
        <v>2912</v>
      </c>
      <c r="M111" s="382">
        <v>4119000</v>
      </c>
      <c r="N111" s="382">
        <v>4119000</v>
      </c>
    </row>
    <row r="112" spans="1:14" ht="18" customHeight="1" x14ac:dyDescent="0.25">
      <c r="A112" s="540">
        <f t="shared" si="3"/>
        <v>103</v>
      </c>
      <c r="B112" s="541" t="s">
        <v>2945</v>
      </c>
      <c r="C112" s="662">
        <v>4310000</v>
      </c>
      <c r="D112" s="662">
        <v>4310000</v>
      </c>
      <c r="E112" s="662"/>
      <c r="F112" s="1180"/>
      <c r="I112" s="376" t="s">
        <v>2910</v>
      </c>
      <c r="J112" s="387" t="s">
        <v>2946</v>
      </c>
      <c r="K112" s="387"/>
      <c r="L112" s="538" t="s">
        <v>2912</v>
      </c>
      <c r="M112" s="382">
        <v>4119000</v>
      </c>
      <c r="N112" s="382">
        <v>4119000</v>
      </c>
    </row>
    <row r="113" spans="1:59" ht="32.25" customHeight="1" x14ac:dyDescent="0.25">
      <c r="A113" s="540">
        <f t="shared" si="3"/>
        <v>104</v>
      </c>
      <c r="B113" s="541" t="s">
        <v>2947</v>
      </c>
      <c r="C113" s="662">
        <v>2122000</v>
      </c>
      <c r="D113" s="662">
        <v>2122000</v>
      </c>
      <c r="E113" s="662"/>
      <c r="F113" s="378" t="s">
        <v>2855</v>
      </c>
      <c r="I113" s="376" t="s">
        <v>2881</v>
      </c>
      <c r="J113" s="387" t="s">
        <v>2948</v>
      </c>
      <c r="K113" s="387"/>
      <c r="L113" s="538" t="s">
        <v>2831</v>
      </c>
      <c r="M113" s="382">
        <v>1914000</v>
      </c>
      <c r="N113" s="382">
        <v>1914000</v>
      </c>
    </row>
    <row r="114" spans="1:59" ht="17.25" customHeight="1" x14ac:dyDescent="0.25">
      <c r="A114" s="540">
        <f t="shared" si="3"/>
        <v>105</v>
      </c>
      <c r="B114" s="541" t="s">
        <v>2949</v>
      </c>
      <c r="C114" s="662">
        <v>2122000</v>
      </c>
      <c r="D114" s="662">
        <v>2122000</v>
      </c>
      <c r="E114" s="662"/>
      <c r="F114" s="378"/>
      <c r="I114" s="376" t="s">
        <v>2881</v>
      </c>
      <c r="J114" s="387" t="s">
        <v>2950</v>
      </c>
      <c r="K114" s="387"/>
      <c r="L114" s="538" t="s">
        <v>2831</v>
      </c>
      <c r="M114" s="382">
        <v>1914000</v>
      </c>
      <c r="N114" s="382">
        <v>1914000</v>
      </c>
    </row>
    <row r="115" spans="1:59" ht="18.75" customHeight="1" x14ac:dyDescent="0.25">
      <c r="A115" s="540">
        <f t="shared" si="3"/>
        <v>106</v>
      </c>
      <c r="B115" s="541" t="s">
        <v>2951</v>
      </c>
      <c r="C115" s="662">
        <v>5916000</v>
      </c>
      <c r="D115" s="662">
        <v>5916000</v>
      </c>
      <c r="E115" s="662"/>
      <c r="F115" s="1180" t="s">
        <v>2952</v>
      </c>
      <c r="I115" s="376" t="s">
        <v>2953</v>
      </c>
      <c r="J115" s="387" t="s">
        <v>2954</v>
      </c>
      <c r="K115" s="387"/>
      <c r="L115" s="538" t="s">
        <v>2955</v>
      </c>
      <c r="M115" s="382">
        <v>5725000</v>
      </c>
      <c r="N115" s="382">
        <v>5725000</v>
      </c>
    </row>
    <row r="116" spans="1:59" ht="18.75" customHeight="1" x14ac:dyDescent="0.25">
      <c r="A116" s="540">
        <f t="shared" si="3"/>
        <v>107</v>
      </c>
      <c r="B116" s="541" t="s">
        <v>2956</v>
      </c>
      <c r="C116" s="662">
        <v>5916000</v>
      </c>
      <c r="D116" s="662">
        <v>5916000</v>
      </c>
      <c r="E116" s="662"/>
      <c r="F116" s="1180"/>
      <c r="I116" s="376" t="s">
        <v>2953</v>
      </c>
      <c r="J116" s="387" t="s">
        <v>2957</v>
      </c>
      <c r="K116" s="387"/>
      <c r="L116" s="538" t="s">
        <v>2955</v>
      </c>
      <c r="M116" s="382">
        <v>5725000</v>
      </c>
      <c r="N116" s="382">
        <v>5725000</v>
      </c>
      <c r="O116" s="538">
        <v>0</v>
      </c>
      <c r="P116" s="538">
        <v>0</v>
      </c>
      <c r="Q116" s="538">
        <v>0</v>
      </c>
      <c r="R116" s="538">
        <v>0</v>
      </c>
      <c r="S116" s="538">
        <v>0</v>
      </c>
      <c r="T116" s="538">
        <v>0</v>
      </c>
      <c r="U116" s="538">
        <v>100</v>
      </c>
      <c r="V116" s="538" t="s">
        <v>2958</v>
      </c>
      <c r="W116" s="538" t="s">
        <v>2959</v>
      </c>
      <c r="X116" s="538" t="s">
        <v>2960</v>
      </c>
      <c r="Y116" s="538" t="s">
        <v>2961</v>
      </c>
      <c r="Z116" s="538">
        <v>0</v>
      </c>
      <c r="AA116" s="538">
        <v>0</v>
      </c>
      <c r="AB116" s="538">
        <v>0</v>
      </c>
      <c r="AC116" s="538">
        <v>0</v>
      </c>
      <c r="AD116" s="538">
        <v>1</v>
      </c>
      <c r="AE116" s="538">
        <v>0</v>
      </c>
      <c r="AF116" s="538">
        <v>0</v>
      </c>
      <c r="AG116" s="538">
        <v>0</v>
      </c>
      <c r="AH116" s="538">
        <v>0</v>
      </c>
      <c r="AI116" s="538">
        <v>0</v>
      </c>
      <c r="AJ116" s="554">
        <v>42922.077777777777</v>
      </c>
      <c r="AK116" s="538">
        <v>49</v>
      </c>
      <c r="AL116" s="538">
        <v>6</v>
      </c>
      <c r="AM116" s="538">
        <v>0</v>
      </c>
      <c r="AO116" s="538">
        <v>-1</v>
      </c>
      <c r="AQ116" s="538">
        <v>0</v>
      </c>
      <c r="AR116" s="538">
        <v>0</v>
      </c>
      <c r="AS116" s="538" t="s">
        <v>2962</v>
      </c>
      <c r="AT116" s="538" t="s">
        <v>2962</v>
      </c>
      <c r="AU116" s="538" t="s">
        <v>2955</v>
      </c>
      <c r="AV116" s="538" t="s">
        <v>2962</v>
      </c>
      <c r="AW116" s="538" t="s">
        <v>2954</v>
      </c>
      <c r="AX116" s="538" t="s">
        <v>2954</v>
      </c>
      <c r="AY116" s="538">
        <v>0</v>
      </c>
      <c r="AZ116" s="538">
        <v>0</v>
      </c>
      <c r="BA116" s="538">
        <v>0</v>
      </c>
      <c r="BB116" s="538">
        <v>0</v>
      </c>
      <c r="BC116" s="555">
        <v>5614000</v>
      </c>
      <c r="BD116" s="538">
        <v>0</v>
      </c>
      <c r="BE116" s="538">
        <v>0</v>
      </c>
      <c r="BF116" s="538" t="s">
        <v>2956</v>
      </c>
      <c r="BG116" s="538" t="s">
        <v>2956</v>
      </c>
    </row>
    <row r="117" spans="1:59" ht="18.75" customHeight="1" x14ac:dyDescent="0.25">
      <c r="A117" s="540">
        <f t="shared" si="3"/>
        <v>108</v>
      </c>
      <c r="B117" s="541" t="s">
        <v>2963</v>
      </c>
      <c r="C117" s="662">
        <v>5916000</v>
      </c>
      <c r="D117" s="662">
        <v>5916000</v>
      </c>
      <c r="E117" s="662"/>
      <c r="F117" s="1180"/>
      <c r="I117" s="376" t="s">
        <v>2953</v>
      </c>
      <c r="J117" s="387" t="s">
        <v>2964</v>
      </c>
      <c r="K117" s="387"/>
      <c r="L117" s="538" t="s">
        <v>2955</v>
      </c>
      <c r="M117" s="382">
        <v>5725000</v>
      </c>
      <c r="N117" s="382">
        <v>5725000</v>
      </c>
      <c r="O117" s="538">
        <v>0</v>
      </c>
      <c r="P117" s="538">
        <v>0</v>
      </c>
      <c r="Q117" s="538">
        <v>0</v>
      </c>
      <c r="R117" s="538">
        <v>0</v>
      </c>
      <c r="S117" s="538">
        <v>0</v>
      </c>
      <c r="T117" s="538">
        <v>0</v>
      </c>
      <c r="U117" s="538">
        <v>100</v>
      </c>
      <c r="V117" s="538" t="s">
        <v>2958</v>
      </c>
      <c r="W117" s="538" t="s">
        <v>2959</v>
      </c>
      <c r="X117" s="538" t="s">
        <v>2960</v>
      </c>
      <c r="Y117" s="538" t="s">
        <v>2961</v>
      </c>
      <c r="Z117" s="538">
        <v>0</v>
      </c>
      <c r="AA117" s="538">
        <v>0</v>
      </c>
      <c r="AB117" s="538">
        <v>0</v>
      </c>
      <c r="AC117" s="538">
        <v>0</v>
      </c>
      <c r="AD117" s="538">
        <v>1</v>
      </c>
      <c r="AE117" s="538">
        <v>0</v>
      </c>
      <c r="AF117" s="538">
        <v>0</v>
      </c>
      <c r="AG117" s="538">
        <v>0</v>
      </c>
      <c r="AH117" s="538">
        <v>0</v>
      </c>
      <c r="AI117" s="538">
        <v>0</v>
      </c>
      <c r="AJ117" s="554">
        <v>42922.079861111109</v>
      </c>
      <c r="AK117" s="538">
        <v>49</v>
      </c>
      <c r="AL117" s="538">
        <v>6</v>
      </c>
      <c r="AM117" s="538">
        <v>0</v>
      </c>
      <c r="AO117" s="538">
        <v>-1</v>
      </c>
      <c r="AQ117" s="538">
        <v>0</v>
      </c>
      <c r="AR117" s="538">
        <v>0</v>
      </c>
      <c r="AS117" s="538" t="s">
        <v>2962</v>
      </c>
      <c r="AT117" s="538" t="s">
        <v>2962</v>
      </c>
      <c r="AU117" s="538" t="s">
        <v>2955</v>
      </c>
      <c r="AV117" s="538" t="s">
        <v>2962</v>
      </c>
      <c r="AW117" s="538" t="s">
        <v>2964</v>
      </c>
      <c r="AX117" s="538" t="s">
        <v>2964</v>
      </c>
      <c r="AY117" s="538">
        <v>0</v>
      </c>
      <c r="AZ117" s="538">
        <v>0</v>
      </c>
      <c r="BA117" s="538">
        <v>0</v>
      </c>
      <c r="BB117" s="538">
        <v>0</v>
      </c>
      <c r="BC117" s="555">
        <v>5614000</v>
      </c>
      <c r="BD117" s="538">
        <v>0</v>
      </c>
      <c r="BE117" s="538">
        <v>0</v>
      </c>
      <c r="BF117" s="538" t="s">
        <v>2963</v>
      </c>
      <c r="BG117" s="538" t="s">
        <v>2963</v>
      </c>
    </row>
    <row r="118" spans="1:59" ht="18.75" customHeight="1" x14ac:dyDescent="0.25">
      <c r="A118" s="540">
        <f t="shared" si="3"/>
        <v>109</v>
      </c>
      <c r="B118" s="541" t="s">
        <v>2965</v>
      </c>
      <c r="C118" s="662">
        <v>5916000</v>
      </c>
      <c r="D118" s="662">
        <v>5916000</v>
      </c>
      <c r="E118" s="662"/>
      <c r="F118" s="1180"/>
      <c r="I118" s="376" t="s">
        <v>2953</v>
      </c>
      <c r="J118" s="387" t="s">
        <v>2966</v>
      </c>
      <c r="K118" s="387"/>
      <c r="L118" s="538" t="s">
        <v>2955</v>
      </c>
      <c r="M118" s="382">
        <v>5725000</v>
      </c>
      <c r="N118" s="382">
        <v>5725000</v>
      </c>
      <c r="O118" s="538">
        <v>0</v>
      </c>
      <c r="P118" s="538">
        <v>0</v>
      </c>
      <c r="Q118" s="538">
        <v>0</v>
      </c>
      <c r="R118" s="538">
        <v>0</v>
      </c>
      <c r="S118" s="538">
        <v>0</v>
      </c>
      <c r="T118" s="538">
        <v>0</v>
      </c>
      <c r="U118" s="538">
        <v>100</v>
      </c>
      <c r="V118" s="538" t="s">
        <v>2958</v>
      </c>
      <c r="W118" s="538" t="s">
        <v>2959</v>
      </c>
      <c r="X118" s="538" t="s">
        <v>2960</v>
      </c>
      <c r="Y118" s="538" t="s">
        <v>2961</v>
      </c>
      <c r="Z118" s="538">
        <v>0</v>
      </c>
      <c r="AA118" s="538">
        <v>0</v>
      </c>
      <c r="AB118" s="538">
        <v>0</v>
      </c>
      <c r="AC118" s="538">
        <v>0</v>
      </c>
      <c r="AD118" s="538">
        <v>1</v>
      </c>
      <c r="AE118" s="538">
        <v>0</v>
      </c>
      <c r="AF118" s="538">
        <v>0</v>
      </c>
      <c r="AG118" s="538">
        <v>0</v>
      </c>
      <c r="AH118" s="538">
        <v>0</v>
      </c>
      <c r="AI118" s="538">
        <v>0</v>
      </c>
      <c r="AJ118" s="554">
        <v>42922.082638888889</v>
      </c>
      <c r="AK118" s="538">
        <v>49</v>
      </c>
      <c r="AL118" s="538">
        <v>6</v>
      </c>
      <c r="AM118" s="538">
        <v>0</v>
      </c>
      <c r="AO118" s="538">
        <v>-1</v>
      </c>
      <c r="AQ118" s="538">
        <v>0</v>
      </c>
      <c r="AR118" s="538">
        <v>0</v>
      </c>
      <c r="AS118" s="538" t="s">
        <v>2962</v>
      </c>
      <c r="AT118" s="538" t="s">
        <v>2962</v>
      </c>
      <c r="AU118" s="538" t="s">
        <v>2955</v>
      </c>
      <c r="AV118" s="538" t="s">
        <v>2962</v>
      </c>
      <c r="AW118" s="538" t="s">
        <v>2966</v>
      </c>
      <c r="AX118" s="538" t="s">
        <v>2966</v>
      </c>
      <c r="AY118" s="538">
        <v>0</v>
      </c>
      <c r="AZ118" s="538">
        <v>0</v>
      </c>
      <c r="BA118" s="538">
        <v>0</v>
      </c>
      <c r="BB118" s="538">
        <v>0</v>
      </c>
      <c r="BC118" s="555">
        <v>5614000</v>
      </c>
      <c r="BD118" s="538">
        <v>0</v>
      </c>
      <c r="BE118" s="538">
        <v>0</v>
      </c>
      <c r="BF118" s="538" t="s">
        <v>2965</v>
      </c>
      <c r="BG118" s="538" t="s">
        <v>2965</v>
      </c>
    </row>
    <row r="119" spans="1:59" ht="18.75" customHeight="1" x14ac:dyDescent="0.25">
      <c r="A119" s="540">
        <f t="shared" si="3"/>
        <v>110</v>
      </c>
      <c r="B119" s="541" t="s">
        <v>2967</v>
      </c>
      <c r="C119" s="662">
        <v>5916000</v>
      </c>
      <c r="D119" s="662">
        <v>5916000</v>
      </c>
      <c r="E119" s="662"/>
      <c r="F119" s="1180"/>
      <c r="I119" s="376" t="s">
        <v>2953</v>
      </c>
      <c r="J119" s="387" t="s">
        <v>2968</v>
      </c>
      <c r="K119" s="387"/>
      <c r="L119" s="538" t="s">
        <v>2955</v>
      </c>
      <c r="M119" s="382">
        <v>5725000</v>
      </c>
      <c r="N119" s="382">
        <v>5725000</v>
      </c>
      <c r="O119" s="538">
        <v>0</v>
      </c>
      <c r="P119" s="538">
        <v>0</v>
      </c>
      <c r="Q119" s="538">
        <v>0</v>
      </c>
      <c r="R119" s="538">
        <v>0</v>
      </c>
      <c r="S119" s="538">
        <v>0</v>
      </c>
      <c r="T119" s="538">
        <v>0</v>
      </c>
      <c r="U119" s="538">
        <v>100</v>
      </c>
      <c r="V119" s="538" t="s">
        <v>2958</v>
      </c>
      <c r="W119" s="538" t="s">
        <v>2959</v>
      </c>
      <c r="X119" s="538" t="s">
        <v>2960</v>
      </c>
      <c r="Y119" s="538" t="s">
        <v>2961</v>
      </c>
      <c r="Z119" s="538">
        <v>0</v>
      </c>
      <c r="AA119" s="538">
        <v>0</v>
      </c>
      <c r="AB119" s="538">
        <v>0</v>
      </c>
      <c r="AC119" s="538">
        <v>0</v>
      </c>
      <c r="AD119" s="538">
        <v>1</v>
      </c>
      <c r="AE119" s="538">
        <v>0</v>
      </c>
      <c r="AF119" s="538">
        <v>0</v>
      </c>
      <c r="AG119" s="538">
        <v>0</v>
      </c>
      <c r="AH119" s="538">
        <v>0</v>
      </c>
      <c r="AI119" s="538">
        <v>0</v>
      </c>
      <c r="AJ119" s="554">
        <v>42922.083333333336</v>
      </c>
      <c r="AK119" s="538">
        <v>49</v>
      </c>
      <c r="AL119" s="538">
        <v>6</v>
      </c>
      <c r="AM119" s="538">
        <v>0</v>
      </c>
      <c r="AO119" s="538">
        <v>-1</v>
      </c>
      <c r="AQ119" s="538">
        <v>0</v>
      </c>
      <c r="AR119" s="538">
        <v>0</v>
      </c>
      <c r="AS119" s="538" t="s">
        <v>2962</v>
      </c>
      <c r="AT119" s="538" t="s">
        <v>2962</v>
      </c>
      <c r="AU119" s="538" t="s">
        <v>2955</v>
      </c>
      <c r="AV119" s="538" t="s">
        <v>2962</v>
      </c>
      <c r="AW119" s="538" t="s">
        <v>2968</v>
      </c>
      <c r="AX119" s="538" t="s">
        <v>2968</v>
      </c>
      <c r="AY119" s="538">
        <v>0</v>
      </c>
      <c r="AZ119" s="538">
        <v>0</v>
      </c>
      <c r="BA119" s="538">
        <v>0</v>
      </c>
      <c r="BB119" s="538">
        <v>0</v>
      </c>
      <c r="BC119" s="555">
        <v>5614000</v>
      </c>
      <c r="BD119" s="538">
        <v>0</v>
      </c>
      <c r="BE119" s="538">
        <v>0</v>
      </c>
      <c r="BF119" s="538" t="s">
        <v>2967</v>
      </c>
      <c r="BG119" s="538" t="s">
        <v>2967</v>
      </c>
    </row>
    <row r="120" spans="1:59" ht="18.75" customHeight="1" x14ac:dyDescent="0.25">
      <c r="A120" s="540">
        <f t="shared" si="3"/>
        <v>111</v>
      </c>
      <c r="B120" s="541" t="s">
        <v>2969</v>
      </c>
      <c r="C120" s="662">
        <v>5916000</v>
      </c>
      <c r="D120" s="662">
        <v>5916000</v>
      </c>
      <c r="E120" s="662"/>
      <c r="F120" s="1180"/>
      <c r="I120" s="376" t="s">
        <v>2953</v>
      </c>
      <c r="J120" s="387" t="s">
        <v>2970</v>
      </c>
      <c r="K120" s="387"/>
      <c r="L120" s="538" t="s">
        <v>2955</v>
      </c>
      <c r="M120" s="382">
        <v>5725000</v>
      </c>
      <c r="N120" s="382">
        <v>5725000</v>
      </c>
      <c r="O120" s="538">
        <v>0</v>
      </c>
      <c r="P120" s="538">
        <v>0</v>
      </c>
      <c r="Q120" s="538">
        <v>0</v>
      </c>
      <c r="R120" s="538">
        <v>0</v>
      </c>
      <c r="S120" s="538">
        <v>0</v>
      </c>
      <c r="T120" s="538">
        <v>0</v>
      </c>
      <c r="U120" s="538">
        <v>100</v>
      </c>
      <c r="V120" s="538" t="s">
        <v>2958</v>
      </c>
      <c r="W120" s="538" t="s">
        <v>2959</v>
      </c>
      <c r="X120" s="538" t="s">
        <v>2960</v>
      </c>
      <c r="Y120" s="538" t="s">
        <v>2961</v>
      </c>
      <c r="Z120" s="538">
        <v>0</v>
      </c>
      <c r="AA120" s="538">
        <v>0</v>
      </c>
      <c r="AB120" s="538">
        <v>0</v>
      </c>
      <c r="AC120" s="538">
        <v>0</v>
      </c>
      <c r="AD120" s="538">
        <v>1</v>
      </c>
      <c r="AE120" s="538">
        <v>0</v>
      </c>
      <c r="AF120" s="538">
        <v>0</v>
      </c>
      <c r="AG120" s="538">
        <v>0</v>
      </c>
      <c r="AH120" s="538">
        <v>0</v>
      </c>
      <c r="AI120" s="538">
        <v>0</v>
      </c>
      <c r="AJ120" s="554">
        <v>42922.086111111108</v>
      </c>
      <c r="AK120" s="538">
        <v>49</v>
      </c>
      <c r="AL120" s="538">
        <v>6</v>
      </c>
      <c r="AM120" s="538">
        <v>0</v>
      </c>
      <c r="AO120" s="538">
        <v>-1</v>
      </c>
      <c r="AQ120" s="538">
        <v>0</v>
      </c>
      <c r="AR120" s="538">
        <v>0</v>
      </c>
      <c r="AS120" s="538" t="s">
        <v>2962</v>
      </c>
      <c r="AT120" s="538" t="s">
        <v>2962</v>
      </c>
      <c r="AU120" s="538" t="s">
        <v>2955</v>
      </c>
      <c r="AV120" s="538" t="s">
        <v>2962</v>
      </c>
      <c r="AW120" s="538" t="s">
        <v>2970</v>
      </c>
      <c r="AX120" s="538" t="s">
        <v>2970</v>
      </c>
      <c r="AY120" s="538">
        <v>0</v>
      </c>
      <c r="AZ120" s="538">
        <v>0</v>
      </c>
      <c r="BA120" s="538">
        <v>0</v>
      </c>
      <c r="BB120" s="538">
        <v>0</v>
      </c>
      <c r="BC120" s="555">
        <v>5614000</v>
      </c>
      <c r="BD120" s="538">
        <v>0</v>
      </c>
      <c r="BE120" s="538">
        <v>0</v>
      </c>
      <c r="BF120" s="538" t="s">
        <v>2969</v>
      </c>
      <c r="BG120" s="538" t="s">
        <v>2969</v>
      </c>
    </row>
    <row r="121" spans="1:59" ht="33" customHeight="1" x14ac:dyDescent="0.25">
      <c r="A121" s="540">
        <f t="shared" si="3"/>
        <v>112</v>
      </c>
      <c r="B121" s="541" t="s">
        <v>2971</v>
      </c>
      <c r="C121" s="662">
        <v>5916000</v>
      </c>
      <c r="D121" s="662">
        <v>5916000</v>
      </c>
      <c r="E121" s="662"/>
      <c r="F121" s="1180"/>
      <c r="I121" s="376" t="s">
        <v>2953</v>
      </c>
      <c r="J121" s="387" t="s">
        <v>2972</v>
      </c>
      <c r="K121" s="387"/>
      <c r="L121" s="538" t="s">
        <v>2955</v>
      </c>
      <c r="M121" s="382">
        <v>5725000</v>
      </c>
      <c r="N121" s="382">
        <v>5725000</v>
      </c>
      <c r="O121" s="538">
        <v>0</v>
      </c>
      <c r="P121" s="538">
        <v>0</v>
      </c>
      <c r="Q121" s="538">
        <v>0</v>
      </c>
      <c r="R121" s="538">
        <v>0</v>
      </c>
      <c r="S121" s="538">
        <v>0</v>
      </c>
      <c r="T121" s="538">
        <v>0</v>
      </c>
      <c r="U121" s="538">
        <v>100</v>
      </c>
      <c r="V121" s="538" t="s">
        <v>2958</v>
      </c>
      <c r="W121" s="538" t="s">
        <v>2959</v>
      </c>
      <c r="X121" s="538" t="s">
        <v>2960</v>
      </c>
      <c r="Y121" s="538" t="s">
        <v>2961</v>
      </c>
      <c r="Z121" s="538">
        <v>0</v>
      </c>
      <c r="AA121" s="538">
        <v>0</v>
      </c>
      <c r="AB121" s="538">
        <v>0</v>
      </c>
      <c r="AC121" s="538">
        <v>0</v>
      </c>
      <c r="AD121" s="538">
        <v>1</v>
      </c>
      <c r="AE121" s="538">
        <v>0</v>
      </c>
      <c r="AF121" s="538">
        <v>0</v>
      </c>
      <c r="AG121" s="538">
        <v>0</v>
      </c>
      <c r="AH121" s="538">
        <v>0</v>
      </c>
      <c r="AI121" s="538">
        <v>0</v>
      </c>
      <c r="AJ121" s="554">
        <v>42922.086111111108</v>
      </c>
      <c r="AK121" s="538">
        <v>49</v>
      </c>
      <c r="AL121" s="538">
        <v>6</v>
      </c>
      <c r="AM121" s="538">
        <v>0</v>
      </c>
      <c r="AO121" s="538">
        <v>-1</v>
      </c>
      <c r="AQ121" s="538">
        <v>0</v>
      </c>
      <c r="AR121" s="538">
        <v>0</v>
      </c>
      <c r="AS121" s="538" t="s">
        <v>2962</v>
      </c>
      <c r="AT121" s="538" t="s">
        <v>2962</v>
      </c>
      <c r="AU121" s="538" t="s">
        <v>2955</v>
      </c>
      <c r="AV121" s="538" t="s">
        <v>2962</v>
      </c>
      <c r="AW121" s="538" t="s">
        <v>2972</v>
      </c>
      <c r="AX121" s="538" t="s">
        <v>2972</v>
      </c>
      <c r="AY121" s="538">
        <v>0</v>
      </c>
      <c r="AZ121" s="538">
        <v>0</v>
      </c>
      <c r="BA121" s="538">
        <v>0</v>
      </c>
      <c r="BB121" s="538">
        <v>0</v>
      </c>
      <c r="BC121" s="555">
        <v>5614000</v>
      </c>
      <c r="BD121" s="538">
        <v>0</v>
      </c>
      <c r="BE121" s="538">
        <v>0</v>
      </c>
      <c r="BF121" s="538" t="s">
        <v>2971</v>
      </c>
      <c r="BG121" s="538" t="s">
        <v>2971</v>
      </c>
    </row>
    <row r="122" spans="1:59" ht="33" customHeight="1" x14ac:dyDescent="0.25">
      <c r="A122" s="540">
        <f t="shared" si="3"/>
        <v>113</v>
      </c>
      <c r="B122" s="543" t="s">
        <v>2973</v>
      </c>
      <c r="C122" s="662">
        <v>5916000</v>
      </c>
      <c r="D122" s="662">
        <v>5916000</v>
      </c>
      <c r="E122" s="662"/>
      <c r="F122" s="1180"/>
      <c r="I122" s="376" t="s">
        <v>2953</v>
      </c>
      <c r="J122" s="387" t="s">
        <v>2974</v>
      </c>
      <c r="K122" s="387"/>
      <c r="L122" s="538" t="s">
        <v>2955</v>
      </c>
      <c r="M122" s="382">
        <v>5725000</v>
      </c>
      <c r="N122" s="382">
        <v>5725000</v>
      </c>
      <c r="O122" s="538">
        <v>0</v>
      </c>
      <c r="P122" s="538">
        <v>0</v>
      </c>
      <c r="Q122" s="538">
        <v>0</v>
      </c>
      <c r="R122" s="538">
        <v>0</v>
      </c>
      <c r="S122" s="538">
        <v>0</v>
      </c>
      <c r="T122" s="538">
        <v>0</v>
      </c>
      <c r="U122" s="538">
        <v>100</v>
      </c>
      <c r="V122" s="538" t="s">
        <v>2958</v>
      </c>
      <c r="W122" s="538" t="s">
        <v>2959</v>
      </c>
      <c r="X122" s="538" t="s">
        <v>2960</v>
      </c>
      <c r="Y122" s="538" t="s">
        <v>2961</v>
      </c>
      <c r="Z122" s="538">
        <v>0</v>
      </c>
      <c r="AA122" s="538">
        <v>0</v>
      </c>
      <c r="AB122" s="538">
        <v>0</v>
      </c>
      <c r="AC122" s="538">
        <v>0</v>
      </c>
      <c r="AD122" s="538">
        <v>1</v>
      </c>
      <c r="AE122" s="538">
        <v>0</v>
      </c>
      <c r="AF122" s="538">
        <v>0</v>
      </c>
      <c r="AG122" s="538">
        <v>0</v>
      </c>
      <c r="AH122" s="538">
        <v>0</v>
      </c>
      <c r="AI122" s="538">
        <v>0</v>
      </c>
      <c r="AJ122" s="554">
        <v>42922.086805555555</v>
      </c>
      <c r="AK122" s="538">
        <v>49</v>
      </c>
      <c r="AL122" s="538">
        <v>6</v>
      </c>
      <c r="AM122" s="538">
        <v>0</v>
      </c>
      <c r="AO122" s="538">
        <v>-1</v>
      </c>
      <c r="AQ122" s="538">
        <v>0</v>
      </c>
      <c r="AR122" s="538">
        <v>0</v>
      </c>
      <c r="AS122" s="538" t="s">
        <v>2962</v>
      </c>
      <c r="AT122" s="538" t="s">
        <v>2962</v>
      </c>
      <c r="AU122" s="538" t="s">
        <v>2955</v>
      </c>
      <c r="AV122" s="538" t="s">
        <v>2962</v>
      </c>
      <c r="AW122" s="538" t="s">
        <v>2974</v>
      </c>
      <c r="AX122" s="538" t="s">
        <v>2974</v>
      </c>
      <c r="AY122" s="538">
        <v>0</v>
      </c>
      <c r="AZ122" s="538">
        <v>0</v>
      </c>
      <c r="BA122" s="538">
        <v>0</v>
      </c>
      <c r="BB122" s="538">
        <v>0</v>
      </c>
      <c r="BC122" s="555">
        <v>5614000</v>
      </c>
      <c r="BD122" s="538">
        <v>0</v>
      </c>
      <c r="BE122" s="538">
        <v>0</v>
      </c>
      <c r="BF122" s="538" t="s">
        <v>2973</v>
      </c>
      <c r="BG122" s="538" t="s">
        <v>2973</v>
      </c>
    </row>
    <row r="123" spans="1:59" ht="18.75" customHeight="1" x14ac:dyDescent="0.25">
      <c r="A123" s="540">
        <f t="shared" si="3"/>
        <v>114</v>
      </c>
      <c r="B123" s="541" t="s">
        <v>2975</v>
      </c>
      <c r="C123" s="662">
        <v>7849000</v>
      </c>
      <c r="D123" s="662">
        <v>7849000</v>
      </c>
      <c r="E123" s="662"/>
      <c r="F123" s="1180"/>
      <c r="I123" s="376" t="s">
        <v>2976</v>
      </c>
      <c r="J123" s="387" t="s">
        <v>2977</v>
      </c>
      <c r="K123" s="387"/>
      <c r="L123" s="538" t="s">
        <v>2978</v>
      </c>
      <c r="M123" s="382">
        <v>7588000</v>
      </c>
      <c r="N123" s="382">
        <v>7588000</v>
      </c>
      <c r="O123" s="538">
        <v>0</v>
      </c>
      <c r="P123" s="538">
        <v>0</v>
      </c>
      <c r="Q123" s="538">
        <v>0</v>
      </c>
      <c r="R123" s="538">
        <v>0</v>
      </c>
      <c r="S123" s="538">
        <v>0</v>
      </c>
      <c r="T123" s="538">
        <v>0</v>
      </c>
      <c r="U123" s="538">
        <v>100</v>
      </c>
      <c r="V123" s="538" t="s">
        <v>2958</v>
      </c>
      <c r="W123" s="538" t="s">
        <v>2959</v>
      </c>
      <c r="X123" s="538" t="s">
        <v>2960</v>
      </c>
      <c r="Y123" s="538" t="s">
        <v>2961</v>
      </c>
      <c r="Z123" s="538">
        <v>0</v>
      </c>
      <c r="AA123" s="538">
        <v>0</v>
      </c>
      <c r="AB123" s="538">
        <v>0</v>
      </c>
      <c r="AC123" s="538">
        <v>0</v>
      </c>
      <c r="AD123" s="538">
        <v>1</v>
      </c>
      <c r="AE123" s="538">
        <v>0</v>
      </c>
      <c r="AF123" s="538">
        <v>0</v>
      </c>
      <c r="AG123" s="538">
        <v>0</v>
      </c>
      <c r="AH123" s="538">
        <v>0</v>
      </c>
      <c r="AI123" s="538">
        <v>0</v>
      </c>
      <c r="AJ123" s="554">
        <v>42922.088194444441</v>
      </c>
      <c r="AK123" s="538">
        <v>49</v>
      </c>
      <c r="AL123" s="538">
        <v>6</v>
      </c>
      <c r="AM123" s="538">
        <v>0</v>
      </c>
      <c r="AO123" s="538">
        <v>-1</v>
      </c>
      <c r="AQ123" s="538">
        <v>0</v>
      </c>
      <c r="AR123" s="538">
        <v>0</v>
      </c>
      <c r="AS123" s="538" t="s">
        <v>2962</v>
      </c>
      <c r="AT123" s="538" t="s">
        <v>2962</v>
      </c>
      <c r="AU123" s="538" t="s">
        <v>2978</v>
      </c>
      <c r="AV123" s="538" t="s">
        <v>2962</v>
      </c>
      <c r="AW123" s="538" t="s">
        <v>2977</v>
      </c>
      <c r="AX123" s="538" t="s">
        <v>2977</v>
      </c>
      <c r="AY123" s="538">
        <v>0</v>
      </c>
      <c r="AZ123" s="538">
        <v>0</v>
      </c>
      <c r="BA123" s="538">
        <v>0</v>
      </c>
      <c r="BB123" s="538">
        <v>0</v>
      </c>
      <c r="BC123" s="555">
        <v>7436000</v>
      </c>
      <c r="BD123" s="538">
        <v>0</v>
      </c>
      <c r="BE123" s="538">
        <v>0</v>
      </c>
      <c r="BF123" s="538" t="s">
        <v>2975</v>
      </c>
      <c r="BG123" s="538" t="s">
        <v>2975</v>
      </c>
    </row>
    <row r="124" spans="1:59" ht="18.75" customHeight="1" x14ac:dyDescent="0.25">
      <c r="A124" s="540">
        <f t="shared" si="3"/>
        <v>115</v>
      </c>
      <c r="B124" s="541" t="s">
        <v>2979</v>
      </c>
      <c r="C124" s="662">
        <v>7849000</v>
      </c>
      <c r="D124" s="662">
        <v>7849000</v>
      </c>
      <c r="E124" s="662"/>
      <c r="F124" s="1180"/>
      <c r="I124" s="376" t="s">
        <v>2976</v>
      </c>
      <c r="J124" s="387" t="s">
        <v>2980</v>
      </c>
      <c r="K124" s="387"/>
      <c r="L124" s="538" t="s">
        <v>2978</v>
      </c>
      <c r="M124" s="382">
        <v>7588000</v>
      </c>
      <c r="N124" s="382">
        <v>7588000</v>
      </c>
      <c r="O124" s="538">
        <v>0</v>
      </c>
      <c r="P124" s="538">
        <v>0</v>
      </c>
      <c r="Q124" s="538">
        <v>0</v>
      </c>
      <c r="R124" s="538">
        <v>0</v>
      </c>
      <c r="S124" s="538">
        <v>0</v>
      </c>
      <c r="T124" s="538">
        <v>0</v>
      </c>
      <c r="U124" s="538">
        <v>100</v>
      </c>
      <c r="V124" s="538" t="s">
        <v>2958</v>
      </c>
      <c r="W124" s="538" t="s">
        <v>2959</v>
      </c>
      <c r="X124" s="538" t="s">
        <v>2960</v>
      </c>
      <c r="Y124" s="538" t="s">
        <v>2961</v>
      </c>
      <c r="Z124" s="538">
        <v>0</v>
      </c>
      <c r="AA124" s="538">
        <v>0</v>
      </c>
      <c r="AB124" s="538">
        <v>0</v>
      </c>
      <c r="AC124" s="538">
        <v>0</v>
      </c>
      <c r="AD124" s="538">
        <v>1</v>
      </c>
      <c r="AE124" s="538">
        <v>0</v>
      </c>
      <c r="AF124" s="538">
        <v>0</v>
      </c>
      <c r="AG124" s="538">
        <v>0</v>
      </c>
      <c r="AH124" s="538">
        <v>0</v>
      </c>
      <c r="AI124" s="538">
        <v>0</v>
      </c>
      <c r="AJ124" s="554">
        <v>42922.090277777781</v>
      </c>
      <c r="AK124" s="538">
        <v>49</v>
      </c>
      <c r="AL124" s="538">
        <v>6</v>
      </c>
      <c r="AM124" s="538">
        <v>0</v>
      </c>
      <c r="AO124" s="538">
        <v>-1</v>
      </c>
      <c r="AQ124" s="538">
        <v>0</v>
      </c>
      <c r="AR124" s="538">
        <v>0</v>
      </c>
      <c r="AS124" s="538" t="s">
        <v>2962</v>
      </c>
      <c r="AT124" s="538" t="s">
        <v>2962</v>
      </c>
      <c r="AU124" s="538" t="s">
        <v>2978</v>
      </c>
      <c r="AV124" s="538" t="s">
        <v>2962</v>
      </c>
      <c r="AW124" s="538" t="s">
        <v>2980</v>
      </c>
      <c r="AX124" s="538" t="s">
        <v>2980</v>
      </c>
      <c r="AY124" s="538">
        <v>0</v>
      </c>
      <c r="AZ124" s="538">
        <v>0</v>
      </c>
      <c r="BA124" s="538">
        <v>0</v>
      </c>
      <c r="BB124" s="538">
        <v>0</v>
      </c>
      <c r="BC124" s="555">
        <v>7436000</v>
      </c>
      <c r="BD124" s="538">
        <v>0</v>
      </c>
      <c r="BE124" s="538">
        <v>0</v>
      </c>
      <c r="BF124" s="538" t="s">
        <v>2979</v>
      </c>
      <c r="BG124" s="538" t="s">
        <v>2979</v>
      </c>
    </row>
    <row r="125" spans="1:59" ht="18.75" customHeight="1" x14ac:dyDescent="0.25">
      <c r="A125" s="540">
        <f t="shared" si="3"/>
        <v>116</v>
      </c>
      <c r="B125" s="541" t="s">
        <v>2981</v>
      </c>
      <c r="C125" s="662">
        <v>5916000</v>
      </c>
      <c r="D125" s="662">
        <v>5916000</v>
      </c>
      <c r="E125" s="662"/>
      <c r="F125" s="1180"/>
      <c r="I125" s="376" t="s">
        <v>2953</v>
      </c>
      <c r="J125" s="387" t="s">
        <v>2982</v>
      </c>
      <c r="K125" s="387"/>
      <c r="L125" s="538" t="s">
        <v>2955</v>
      </c>
      <c r="M125" s="382">
        <v>5725000</v>
      </c>
      <c r="N125" s="382">
        <v>5725000</v>
      </c>
      <c r="O125" s="538">
        <v>0</v>
      </c>
      <c r="P125" s="538">
        <v>0</v>
      </c>
      <c r="Q125" s="538">
        <v>0</v>
      </c>
      <c r="R125" s="538">
        <v>0</v>
      </c>
      <c r="S125" s="538">
        <v>0</v>
      </c>
      <c r="T125" s="538">
        <v>0</v>
      </c>
      <c r="U125" s="538">
        <v>100</v>
      </c>
      <c r="V125" s="538" t="s">
        <v>2958</v>
      </c>
      <c r="W125" s="538" t="s">
        <v>2959</v>
      </c>
      <c r="X125" s="538" t="s">
        <v>2960</v>
      </c>
      <c r="Y125" s="538" t="s">
        <v>2961</v>
      </c>
      <c r="Z125" s="538">
        <v>0</v>
      </c>
      <c r="AA125" s="538">
        <v>0</v>
      </c>
      <c r="AB125" s="538">
        <v>0</v>
      </c>
      <c r="AC125" s="538">
        <v>0</v>
      </c>
      <c r="AD125" s="538">
        <v>1</v>
      </c>
      <c r="AE125" s="538">
        <v>0</v>
      </c>
      <c r="AF125" s="538">
        <v>0</v>
      </c>
      <c r="AG125" s="538">
        <v>0</v>
      </c>
      <c r="AH125" s="538">
        <v>0</v>
      </c>
      <c r="AI125" s="538">
        <v>0</v>
      </c>
      <c r="AJ125" s="554">
        <v>42922.092361111114</v>
      </c>
      <c r="AK125" s="538">
        <v>49</v>
      </c>
      <c r="AL125" s="538">
        <v>6</v>
      </c>
      <c r="AM125" s="538">
        <v>0</v>
      </c>
      <c r="AO125" s="538">
        <v>-1</v>
      </c>
      <c r="AQ125" s="538">
        <v>0</v>
      </c>
      <c r="AR125" s="538">
        <v>0</v>
      </c>
      <c r="AS125" s="538" t="s">
        <v>2962</v>
      </c>
      <c r="AT125" s="538" t="s">
        <v>2962</v>
      </c>
      <c r="AU125" s="538" t="s">
        <v>2955</v>
      </c>
      <c r="AV125" s="538" t="s">
        <v>2962</v>
      </c>
      <c r="AW125" s="538" t="s">
        <v>2982</v>
      </c>
      <c r="AX125" s="538" t="s">
        <v>2982</v>
      </c>
      <c r="AY125" s="538">
        <v>0</v>
      </c>
      <c r="AZ125" s="538">
        <v>0</v>
      </c>
      <c r="BA125" s="538">
        <v>0</v>
      </c>
      <c r="BB125" s="538">
        <v>0</v>
      </c>
      <c r="BC125" s="555">
        <v>5614000</v>
      </c>
      <c r="BD125" s="538">
        <v>0</v>
      </c>
      <c r="BE125" s="538">
        <v>0</v>
      </c>
      <c r="BF125" s="538" t="s">
        <v>2981</v>
      </c>
      <c r="BG125" s="538" t="s">
        <v>2981</v>
      </c>
    </row>
    <row r="126" spans="1:59" ht="18.75" customHeight="1" x14ac:dyDescent="0.25">
      <c r="A126" s="540">
        <f t="shared" si="3"/>
        <v>117</v>
      </c>
      <c r="B126" s="541" t="s">
        <v>2983</v>
      </c>
      <c r="C126" s="662">
        <v>7849000</v>
      </c>
      <c r="D126" s="662">
        <v>7849000</v>
      </c>
      <c r="E126" s="662"/>
      <c r="F126" s="1180"/>
      <c r="I126" s="376" t="s">
        <v>2976</v>
      </c>
      <c r="J126" s="387" t="s">
        <v>2984</v>
      </c>
      <c r="K126" s="387"/>
      <c r="L126" s="538" t="s">
        <v>2978</v>
      </c>
      <c r="M126" s="382">
        <v>7588000</v>
      </c>
      <c r="N126" s="382">
        <v>7588000</v>
      </c>
      <c r="O126" s="538">
        <v>0</v>
      </c>
      <c r="P126" s="538">
        <v>0</v>
      </c>
      <c r="Q126" s="538">
        <v>0</v>
      </c>
      <c r="R126" s="538">
        <v>0</v>
      </c>
      <c r="S126" s="538">
        <v>0</v>
      </c>
      <c r="T126" s="538">
        <v>0</v>
      </c>
      <c r="U126" s="538">
        <v>100</v>
      </c>
      <c r="V126" s="538" t="s">
        <v>2958</v>
      </c>
      <c r="W126" s="538" t="s">
        <v>2959</v>
      </c>
      <c r="X126" s="538" t="s">
        <v>2960</v>
      </c>
      <c r="Y126" s="538" t="s">
        <v>2961</v>
      </c>
      <c r="Z126" s="538">
        <v>0</v>
      </c>
      <c r="AA126" s="538">
        <v>0</v>
      </c>
      <c r="AB126" s="538">
        <v>0</v>
      </c>
      <c r="AC126" s="538">
        <v>0</v>
      </c>
      <c r="AD126" s="538">
        <v>1</v>
      </c>
      <c r="AE126" s="538">
        <v>0</v>
      </c>
      <c r="AF126" s="538">
        <v>0</v>
      </c>
      <c r="AG126" s="538">
        <v>0</v>
      </c>
      <c r="AH126" s="538">
        <v>0</v>
      </c>
      <c r="AI126" s="538">
        <v>0</v>
      </c>
      <c r="AJ126" s="554">
        <v>42922.09375</v>
      </c>
      <c r="AK126" s="538">
        <v>49</v>
      </c>
      <c r="AL126" s="538">
        <v>6</v>
      </c>
      <c r="AM126" s="538">
        <v>0</v>
      </c>
      <c r="AO126" s="538">
        <v>-1</v>
      </c>
      <c r="AQ126" s="538">
        <v>0</v>
      </c>
      <c r="AR126" s="538">
        <v>0</v>
      </c>
      <c r="AS126" s="538" t="s">
        <v>2962</v>
      </c>
      <c r="AT126" s="538" t="s">
        <v>2962</v>
      </c>
      <c r="AU126" s="538" t="s">
        <v>2978</v>
      </c>
      <c r="AV126" s="538" t="s">
        <v>2962</v>
      </c>
      <c r="AW126" s="538" t="s">
        <v>2984</v>
      </c>
      <c r="AX126" s="538" t="s">
        <v>2984</v>
      </c>
      <c r="AY126" s="538">
        <v>0</v>
      </c>
      <c r="AZ126" s="538">
        <v>0</v>
      </c>
      <c r="BA126" s="538">
        <v>0</v>
      </c>
      <c r="BB126" s="538">
        <v>0</v>
      </c>
      <c r="BC126" s="555">
        <v>7436000</v>
      </c>
      <c r="BD126" s="538">
        <v>0</v>
      </c>
      <c r="BE126" s="538">
        <v>0</v>
      </c>
      <c r="BF126" s="538" t="s">
        <v>2983</v>
      </c>
      <c r="BG126" s="538" t="s">
        <v>2983</v>
      </c>
    </row>
    <row r="127" spans="1:59" ht="33" customHeight="1" x14ac:dyDescent="0.25">
      <c r="A127" s="540">
        <f t="shared" si="3"/>
        <v>118</v>
      </c>
      <c r="B127" s="543" t="s">
        <v>2985</v>
      </c>
      <c r="C127" s="662" t="s">
        <v>5089</v>
      </c>
      <c r="D127" s="662">
        <v>4348000</v>
      </c>
      <c r="E127" s="662"/>
      <c r="F127" s="1180"/>
      <c r="I127" s="376" t="s">
        <v>2986</v>
      </c>
      <c r="J127" s="387" t="s">
        <v>2987</v>
      </c>
      <c r="K127" s="387"/>
      <c r="L127" s="538" t="s">
        <v>2988</v>
      </c>
      <c r="M127" s="382">
        <v>4259000</v>
      </c>
      <c r="N127" s="382">
        <v>4259000</v>
      </c>
      <c r="AJ127" s="554"/>
      <c r="BC127" s="555"/>
    </row>
    <row r="128" spans="1:59" ht="18.75" customHeight="1" x14ac:dyDescent="0.25">
      <c r="A128" s="540">
        <f t="shared" si="3"/>
        <v>119</v>
      </c>
      <c r="B128" s="541" t="s">
        <v>2989</v>
      </c>
      <c r="C128" s="662">
        <v>4569000</v>
      </c>
      <c r="D128" s="662">
        <v>4569000</v>
      </c>
      <c r="E128" s="662"/>
      <c r="F128" s="1180"/>
      <c r="I128" s="376" t="s">
        <v>2937</v>
      </c>
      <c r="J128" s="387" t="s">
        <v>2990</v>
      </c>
      <c r="K128" s="387"/>
      <c r="L128" s="538" t="s">
        <v>2938</v>
      </c>
      <c r="M128" s="382">
        <v>4436000</v>
      </c>
      <c r="N128" s="382">
        <v>4436000</v>
      </c>
      <c r="AJ128" s="554"/>
      <c r="BC128" s="555"/>
    </row>
    <row r="129" spans="1:55" ht="33" customHeight="1" x14ac:dyDescent="0.25">
      <c r="A129" s="540">
        <f t="shared" si="3"/>
        <v>120</v>
      </c>
      <c r="B129" s="543" t="s">
        <v>2991</v>
      </c>
      <c r="C129" s="662">
        <v>4569000</v>
      </c>
      <c r="D129" s="662">
        <v>4569000</v>
      </c>
      <c r="E129" s="662"/>
      <c r="F129" s="1180"/>
      <c r="I129" s="376" t="s">
        <v>2937</v>
      </c>
      <c r="J129" s="387" t="s">
        <v>2992</v>
      </c>
      <c r="K129" s="387"/>
      <c r="L129" s="538" t="s">
        <v>2938</v>
      </c>
      <c r="M129" s="382">
        <v>4436000</v>
      </c>
      <c r="N129" s="382">
        <v>4436000</v>
      </c>
      <c r="AJ129" s="554"/>
      <c r="BC129" s="555"/>
    </row>
    <row r="130" spans="1:55" ht="33" customHeight="1" x14ac:dyDescent="0.25">
      <c r="A130" s="540">
        <f t="shared" si="3"/>
        <v>121</v>
      </c>
      <c r="B130" s="543" t="s">
        <v>2993</v>
      </c>
      <c r="C130" s="662">
        <v>6704000</v>
      </c>
      <c r="D130" s="662">
        <v>6704000</v>
      </c>
      <c r="E130" s="662"/>
      <c r="F130" s="1180"/>
      <c r="I130" s="376" t="s">
        <v>2930</v>
      </c>
      <c r="J130" s="387" t="s">
        <v>2994</v>
      </c>
      <c r="K130" s="387"/>
      <c r="L130" s="538" t="s">
        <v>2932</v>
      </c>
      <c r="M130" s="382">
        <v>6513000</v>
      </c>
      <c r="N130" s="382">
        <v>6513000</v>
      </c>
      <c r="AJ130" s="554"/>
      <c r="BC130" s="555"/>
    </row>
    <row r="131" spans="1:55" ht="18.75" customHeight="1" x14ac:dyDescent="0.25">
      <c r="A131" s="540">
        <f t="shared" si="3"/>
        <v>122</v>
      </c>
      <c r="B131" s="541" t="s">
        <v>2995</v>
      </c>
      <c r="C131" s="662">
        <v>6704000</v>
      </c>
      <c r="D131" s="662">
        <v>6704000</v>
      </c>
      <c r="E131" s="662"/>
      <c r="F131" s="1180"/>
      <c r="I131" s="376" t="s">
        <v>2930</v>
      </c>
      <c r="J131" s="387" t="s">
        <v>4644</v>
      </c>
      <c r="K131" s="387"/>
      <c r="L131" s="538" t="s">
        <v>2932</v>
      </c>
      <c r="M131" s="382">
        <v>6513000</v>
      </c>
      <c r="N131" s="382">
        <v>6513000</v>
      </c>
      <c r="AJ131" s="554"/>
      <c r="BC131" s="555"/>
    </row>
    <row r="132" spans="1:55" ht="18.75" customHeight="1" x14ac:dyDescent="0.25">
      <c r="A132" s="540">
        <f t="shared" si="3"/>
        <v>123</v>
      </c>
      <c r="B132" s="541" t="s">
        <v>2996</v>
      </c>
      <c r="C132" s="662">
        <v>6704000</v>
      </c>
      <c r="D132" s="662">
        <v>6704000</v>
      </c>
      <c r="E132" s="662"/>
      <c r="F132" s="1180"/>
      <c r="I132" s="376" t="s">
        <v>2937</v>
      </c>
      <c r="J132" s="387" t="s">
        <v>4645</v>
      </c>
      <c r="K132" s="387"/>
      <c r="L132" s="538" t="s">
        <v>2932</v>
      </c>
      <c r="M132" s="382">
        <v>6513000</v>
      </c>
      <c r="N132" s="382">
        <v>6513000</v>
      </c>
      <c r="AJ132" s="554"/>
      <c r="BC132" s="555"/>
    </row>
    <row r="133" spans="1:55" ht="18.75" customHeight="1" x14ac:dyDescent="0.25">
      <c r="A133" s="540">
        <f t="shared" si="3"/>
        <v>124</v>
      </c>
      <c r="B133" s="541" t="s">
        <v>2997</v>
      </c>
      <c r="C133" s="662">
        <v>6704000</v>
      </c>
      <c r="D133" s="662">
        <v>6704000</v>
      </c>
      <c r="E133" s="662"/>
      <c r="F133" s="1180"/>
      <c r="I133" s="376" t="s">
        <v>2930</v>
      </c>
      <c r="J133" s="387" t="s">
        <v>2998</v>
      </c>
      <c r="K133" s="387"/>
      <c r="L133" s="538" t="s">
        <v>2932</v>
      </c>
      <c r="M133" s="382">
        <v>6513000</v>
      </c>
      <c r="N133" s="382">
        <v>6513000</v>
      </c>
      <c r="AJ133" s="554"/>
      <c r="BC133" s="555"/>
    </row>
    <row r="134" spans="1:55" ht="33" customHeight="1" x14ac:dyDescent="0.25">
      <c r="A134" s="540">
        <f t="shared" si="3"/>
        <v>125</v>
      </c>
      <c r="B134" s="543" t="s">
        <v>4761</v>
      </c>
      <c r="C134" s="662">
        <v>6704000</v>
      </c>
      <c r="D134" s="662">
        <v>6704000</v>
      </c>
      <c r="E134" s="662"/>
      <c r="F134" s="1180"/>
      <c r="J134" s="387" t="s">
        <v>4760</v>
      </c>
      <c r="K134" s="387"/>
      <c r="M134" s="382"/>
      <c r="N134" s="382"/>
      <c r="AJ134" s="554"/>
      <c r="BC134" s="555"/>
    </row>
    <row r="135" spans="1:55" ht="18.75" customHeight="1" x14ac:dyDescent="0.25">
      <c r="A135" s="540">
        <f t="shared" ref="A135:A198" si="4">A134+1</f>
        <v>126</v>
      </c>
      <c r="B135" s="541" t="s">
        <v>2999</v>
      </c>
      <c r="C135" s="662">
        <v>6704000</v>
      </c>
      <c r="D135" s="662">
        <v>6704000</v>
      </c>
      <c r="E135" s="662"/>
      <c r="F135" s="1180"/>
      <c r="I135" s="376" t="s">
        <v>2930</v>
      </c>
      <c r="J135" s="387" t="s">
        <v>3000</v>
      </c>
      <c r="K135" s="387"/>
      <c r="L135" s="538" t="s">
        <v>2932</v>
      </c>
      <c r="M135" s="382">
        <v>6513000</v>
      </c>
      <c r="N135" s="382">
        <v>6513000</v>
      </c>
      <c r="AJ135" s="554"/>
      <c r="BC135" s="555"/>
    </row>
    <row r="136" spans="1:55" ht="17.25" customHeight="1" x14ac:dyDescent="0.25">
      <c r="A136" s="547" t="s">
        <v>529</v>
      </c>
      <c r="B136" s="548" t="s">
        <v>3001</v>
      </c>
      <c r="C136" s="662"/>
      <c r="D136" s="662"/>
      <c r="E136" s="662"/>
      <c r="F136" s="378"/>
      <c r="M136" s="382"/>
      <c r="N136" s="382"/>
    </row>
    <row r="137" spans="1:55" ht="17.25" customHeight="1" x14ac:dyDescent="0.25">
      <c r="A137" s="540">
        <f>A135+1</f>
        <v>127</v>
      </c>
      <c r="B137" s="541" t="s">
        <v>3002</v>
      </c>
      <c r="C137" s="662">
        <v>143000</v>
      </c>
      <c r="D137" s="662">
        <v>143000</v>
      </c>
      <c r="E137" s="662"/>
      <c r="F137" s="378"/>
      <c r="I137" s="377" t="s">
        <v>822</v>
      </c>
      <c r="J137" s="377" t="s">
        <v>1030</v>
      </c>
      <c r="K137" s="377" t="s">
        <v>822</v>
      </c>
      <c r="L137" s="538" t="s">
        <v>3003</v>
      </c>
      <c r="M137" s="382">
        <v>135000</v>
      </c>
      <c r="N137" s="382">
        <v>135000</v>
      </c>
    </row>
    <row r="138" spans="1:55" ht="18" customHeight="1" x14ac:dyDescent="0.25">
      <c r="A138" s="540">
        <f t="shared" si="4"/>
        <v>128</v>
      </c>
      <c r="B138" s="552" t="s">
        <v>3004</v>
      </c>
      <c r="C138" s="662">
        <v>3988000</v>
      </c>
      <c r="D138" s="662">
        <v>3988000</v>
      </c>
      <c r="E138" s="662"/>
      <c r="F138" s="1180" t="s">
        <v>3005</v>
      </c>
      <c r="I138" s="376" t="s">
        <v>3006</v>
      </c>
      <c r="J138" s="556" t="s">
        <v>3007</v>
      </c>
      <c r="K138" s="556"/>
      <c r="L138" s="538" t="s">
        <v>3008</v>
      </c>
      <c r="M138" s="382">
        <v>3761000</v>
      </c>
      <c r="N138" s="382">
        <v>3761000</v>
      </c>
    </row>
    <row r="139" spans="1:55" ht="35.25" customHeight="1" x14ac:dyDescent="0.25">
      <c r="A139" s="540">
        <f t="shared" si="4"/>
        <v>129</v>
      </c>
      <c r="B139" s="552" t="s">
        <v>4745</v>
      </c>
      <c r="C139" s="662">
        <v>2913420</v>
      </c>
      <c r="D139" s="662"/>
      <c r="E139" s="662"/>
      <c r="F139" s="1180"/>
      <c r="J139" s="556" t="s">
        <v>4746</v>
      </c>
      <c r="K139" s="556"/>
      <c r="M139" s="382"/>
      <c r="N139" s="382"/>
    </row>
    <row r="140" spans="1:55" ht="18" customHeight="1" x14ac:dyDescent="0.25">
      <c r="A140" s="540">
        <f t="shared" si="4"/>
        <v>130</v>
      </c>
      <c r="B140" s="552" t="s">
        <v>3009</v>
      </c>
      <c r="C140" s="662">
        <v>3988000</v>
      </c>
      <c r="D140" s="662">
        <v>3988000</v>
      </c>
      <c r="E140" s="662"/>
      <c r="F140" s="1180"/>
      <c r="I140" s="376" t="s">
        <v>3006</v>
      </c>
      <c r="J140" s="556" t="s">
        <v>3010</v>
      </c>
      <c r="K140" s="556"/>
      <c r="L140" s="538" t="s">
        <v>3008</v>
      </c>
      <c r="M140" s="382">
        <v>3761000</v>
      </c>
      <c r="N140" s="382">
        <v>3761000</v>
      </c>
    </row>
    <row r="141" spans="1:55" ht="17.25" customHeight="1" x14ac:dyDescent="0.25">
      <c r="A141" s="540">
        <f t="shared" si="4"/>
        <v>131</v>
      </c>
      <c r="B141" s="552" t="s">
        <v>3011</v>
      </c>
      <c r="C141" s="662">
        <v>3011000</v>
      </c>
      <c r="D141" s="662">
        <v>3011000</v>
      </c>
      <c r="E141" s="662"/>
      <c r="F141" s="1180"/>
      <c r="I141" s="376" t="s">
        <v>3012</v>
      </c>
      <c r="J141" s="556" t="s">
        <v>4640</v>
      </c>
      <c r="K141" s="556"/>
      <c r="L141" s="538" t="s">
        <v>3013</v>
      </c>
      <c r="M141" s="382">
        <v>2847000</v>
      </c>
      <c r="N141" s="382">
        <v>2847000</v>
      </c>
    </row>
    <row r="142" spans="1:55" ht="17.25" customHeight="1" x14ac:dyDescent="0.25">
      <c r="A142" s="540">
        <f t="shared" si="4"/>
        <v>132</v>
      </c>
      <c r="B142" s="552" t="s">
        <v>5517</v>
      </c>
      <c r="C142" s="662">
        <v>2278000</v>
      </c>
      <c r="D142" s="662"/>
      <c r="E142" s="662"/>
      <c r="F142" s="1180"/>
      <c r="J142" s="556" t="s">
        <v>4757</v>
      </c>
      <c r="K142" s="556"/>
      <c r="M142" s="382"/>
      <c r="N142" s="382"/>
    </row>
    <row r="143" spans="1:55" ht="18" customHeight="1" x14ac:dyDescent="0.25">
      <c r="A143" s="540">
        <f t="shared" si="4"/>
        <v>133</v>
      </c>
      <c r="B143" s="552" t="s">
        <v>3014</v>
      </c>
      <c r="C143" s="662">
        <v>3988000</v>
      </c>
      <c r="D143" s="662">
        <v>3988000</v>
      </c>
      <c r="E143" s="662"/>
      <c r="F143" s="1180"/>
      <c r="I143" s="376" t="s">
        <v>3006</v>
      </c>
      <c r="J143" s="556" t="s">
        <v>3015</v>
      </c>
      <c r="K143" s="556"/>
      <c r="L143" s="538" t="s">
        <v>3008</v>
      </c>
      <c r="M143" s="382">
        <v>3761000</v>
      </c>
      <c r="N143" s="382">
        <v>3761000</v>
      </c>
    </row>
    <row r="144" spans="1:55" ht="18" customHeight="1" x14ac:dyDescent="0.25">
      <c r="A144" s="540">
        <f t="shared" si="4"/>
        <v>134</v>
      </c>
      <c r="B144" s="552" t="s">
        <v>3016</v>
      </c>
      <c r="C144" s="662">
        <v>3988000</v>
      </c>
      <c r="D144" s="662">
        <v>3988000</v>
      </c>
      <c r="E144" s="662"/>
      <c r="F144" s="1180"/>
      <c r="I144" s="376" t="s">
        <v>3006</v>
      </c>
      <c r="J144" s="556" t="s">
        <v>3017</v>
      </c>
      <c r="K144" s="556"/>
      <c r="L144" s="538" t="s">
        <v>3008</v>
      </c>
      <c r="M144" s="382">
        <v>3761000</v>
      </c>
      <c r="N144" s="382">
        <v>3761000</v>
      </c>
    </row>
    <row r="145" spans="1:14" ht="18" customHeight="1" x14ac:dyDescent="0.25">
      <c r="A145" s="540">
        <f t="shared" si="4"/>
        <v>135</v>
      </c>
      <c r="B145" s="552" t="s">
        <v>3018</v>
      </c>
      <c r="C145" s="662">
        <v>3011000</v>
      </c>
      <c r="D145" s="662">
        <v>3011000</v>
      </c>
      <c r="E145" s="662"/>
      <c r="F145" s="378"/>
      <c r="I145" s="376" t="s">
        <v>3012</v>
      </c>
      <c r="J145" s="556" t="s">
        <v>3019</v>
      </c>
      <c r="K145" s="556"/>
      <c r="L145" s="538" t="s">
        <v>3013</v>
      </c>
      <c r="M145" s="382">
        <v>2847000</v>
      </c>
      <c r="N145" s="382">
        <v>2847000</v>
      </c>
    </row>
    <row r="146" spans="1:14" ht="18" customHeight="1" x14ac:dyDescent="0.25">
      <c r="A146" s="540">
        <f t="shared" si="4"/>
        <v>136</v>
      </c>
      <c r="B146" s="552" t="s">
        <v>5443</v>
      </c>
      <c r="C146" s="662">
        <v>2278000</v>
      </c>
      <c r="D146" s="662"/>
      <c r="E146" s="662"/>
      <c r="F146" s="378"/>
      <c r="J146" s="556" t="s">
        <v>4753</v>
      </c>
      <c r="K146" s="556"/>
      <c r="M146" s="382"/>
      <c r="N146" s="382"/>
    </row>
    <row r="147" spans="1:14" ht="18" customHeight="1" x14ac:dyDescent="0.25">
      <c r="A147" s="540">
        <f t="shared" si="4"/>
        <v>137</v>
      </c>
      <c r="B147" s="552" t="s">
        <v>3020</v>
      </c>
      <c r="C147" s="662">
        <v>3011000</v>
      </c>
      <c r="D147" s="662">
        <v>3011000</v>
      </c>
      <c r="E147" s="662"/>
      <c r="F147" s="378"/>
      <c r="I147" s="376" t="s">
        <v>3012</v>
      </c>
      <c r="J147" s="556" t="s">
        <v>3021</v>
      </c>
      <c r="K147" s="556"/>
      <c r="L147" s="538" t="s">
        <v>3013</v>
      </c>
      <c r="M147" s="382">
        <v>2847000</v>
      </c>
      <c r="N147" s="382">
        <v>2847000</v>
      </c>
    </row>
    <row r="148" spans="1:14" ht="18" customHeight="1" x14ac:dyDescent="0.25">
      <c r="A148" s="540">
        <f t="shared" si="4"/>
        <v>138</v>
      </c>
      <c r="B148" s="552" t="s">
        <v>5516</v>
      </c>
      <c r="C148" s="662">
        <v>2278000</v>
      </c>
      <c r="D148" s="662"/>
      <c r="E148" s="662"/>
      <c r="F148" s="378"/>
      <c r="J148" s="556" t="s">
        <v>4754</v>
      </c>
      <c r="K148" s="556"/>
      <c r="M148" s="382"/>
      <c r="N148" s="382"/>
    </row>
    <row r="149" spans="1:14" ht="18" customHeight="1" x14ac:dyDescent="0.25">
      <c r="A149" s="540">
        <f t="shared" si="4"/>
        <v>139</v>
      </c>
      <c r="B149" s="552" t="s">
        <v>3022</v>
      </c>
      <c r="C149" s="662">
        <v>3011000</v>
      </c>
      <c r="D149" s="662">
        <v>3011000</v>
      </c>
      <c r="E149" s="662"/>
      <c r="F149" s="378"/>
      <c r="I149" s="376" t="s">
        <v>3012</v>
      </c>
      <c r="J149" s="556" t="s">
        <v>3023</v>
      </c>
      <c r="K149" s="556"/>
      <c r="L149" s="538" t="s">
        <v>3013</v>
      </c>
      <c r="M149" s="382">
        <v>2847000</v>
      </c>
      <c r="N149" s="382">
        <v>2847000</v>
      </c>
    </row>
    <row r="150" spans="1:14" ht="18" customHeight="1" x14ac:dyDescent="0.25">
      <c r="A150" s="540">
        <f t="shared" si="4"/>
        <v>140</v>
      </c>
      <c r="B150" s="552" t="s">
        <v>5515</v>
      </c>
      <c r="C150" s="662">
        <v>2278000</v>
      </c>
      <c r="D150" s="662"/>
      <c r="E150" s="662"/>
      <c r="F150" s="378"/>
      <c r="J150" s="556" t="s">
        <v>4751</v>
      </c>
      <c r="K150" s="556"/>
      <c r="M150" s="382"/>
      <c r="N150" s="382"/>
    </row>
    <row r="151" spans="1:14" ht="18" customHeight="1" x14ac:dyDescent="0.25">
      <c r="A151" s="540">
        <f t="shared" si="4"/>
        <v>141</v>
      </c>
      <c r="B151" s="552" t="s">
        <v>3024</v>
      </c>
      <c r="C151" s="662">
        <v>3011000</v>
      </c>
      <c r="D151" s="662">
        <v>3011000</v>
      </c>
      <c r="E151" s="662"/>
      <c r="F151" s="378"/>
      <c r="I151" s="376" t="s">
        <v>3012</v>
      </c>
      <c r="J151" s="556" t="s">
        <v>3025</v>
      </c>
      <c r="K151" s="556"/>
      <c r="L151" s="538" t="s">
        <v>3013</v>
      </c>
      <c r="M151" s="382">
        <v>2847000</v>
      </c>
      <c r="N151" s="382">
        <v>2847000</v>
      </c>
    </row>
    <row r="152" spans="1:14" ht="18" customHeight="1" x14ac:dyDescent="0.25">
      <c r="A152" s="540">
        <f t="shared" si="4"/>
        <v>142</v>
      </c>
      <c r="B152" s="552" t="s">
        <v>5576</v>
      </c>
      <c r="C152" s="662">
        <v>2278000</v>
      </c>
      <c r="D152" s="662"/>
      <c r="E152" s="662"/>
      <c r="F152" s="378"/>
      <c r="J152" s="556" t="s">
        <v>4961</v>
      </c>
      <c r="K152" s="556"/>
      <c r="M152" s="382"/>
      <c r="N152" s="382"/>
    </row>
    <row r="153" spans="1:14" ht="18" customHeight="1" x14ac:dyDescent="0.25">
      <c r="A153" s="540">
        <f t="shared" si="4"/>
        <v>143</v>
      </c>
      <c r="B153" s="541" t="s">
        <v>3026</v>
      </c>
      <c r="C153" s="662">
        <v>1818000</v>
      </c>
      <c r="D153" s="662">
        <v>1818000</v>
      </c>
      <c r="E153" s="662"/>
      <c r="F153" s="378"/>
      <c r="I153" s="376" t="s">
        <v>3027</v>
      </c>
      <c r="J153" s="377" t="s">
        <v>3028</v>
      </c>
      <c r="L153" s="538" t="s">
        <v>3029</v>
      </c>
      <c r="M153" s="382">
        <v>1736000</v>
      </c>
      <c r="N153" s="382">
        <v>1736000</v>
      </c>
    </row>
    <row r="154" spans="1:14" ht="18" customHeight="1" x14ac:dyDescent="0.25">
      <c r="A154" s="540">
        <f t="shared" si="4"/>
        <v>144</v>
      </c>
      <c r="B154" s="541" t="s">
        <v>5444</v>
      </c>
      <c r="C154" s="662">
        <v>1589000</v>
      </c>
      <c r="D154" s="662"/>
      <c r="E154" s="662"/>
      <c r="F154" s="378"/>
      <c r="J154" s="377" t="s">
        <v>4771</v>
      </c>
      <c r="M154" s="382"/>
      <c r="N154" s="382"/>
    </row>
    <row r="155" spans="1:14" ht="17.25" customHeight="1" x14ac:dyDescent="0.25">
      <c r="A155" s="547" t="s">
        <v>532</v>
      </c>
      <c r="B155" s="548" t="s">
        <v>3030</v>
      </c>
      <c r="C155" s="662"/>
      <c r="D155" s="662"/>
      <c r="E155" s="662"/>
      <c r="F155" s="378"/>
      <c r="M155" s="382"/>
      <c r="N155" s="382"/>
    </row>
    <row r="156" spans="1:14" ht="18" customHeight="1" x14ac:dyDescent="0.25">
      <c r="A156" s="540">
        <f>A154+1</f>
        <v>145</v>
      </c>
      <c r="B156" s="541" t="s">
        <v>3031</v>
      </c>
      <c r="C156" s="662">
        <v>2576000</v>
      </c>
      <c r="D156" s="662">
        <v>2576000</v>
      </c>
      <c r="E156" s="662"/>
      <c r="F156" s="1180" t="s">
        <v>5385</v>
      </c>
      <c r="I156" s="376" t="s">
        <v>3032</v>
      </c>
      <c r="J156" s="377" t="s">
        <v>3033</v>
      </c>
      <c r="L156" s="538" t="s">
        <v>3034</v>
      </c>
      <c r="M156" s="382">
        <v>2494000</v>
      </c>
      <c r="N156" s="382">
        <v>2494000</v>
      </c>
    </row>
    <row r="157" spans="1:14" ht="18" customHeight="1" x14ac:dyDescent="0.25">
      <c r="A157" s="540">
        <f t="shared" si="4"/>
        <v>146</v>
      </c>
      <c r="B157" s="541" t="s">
        <v>5544</v>
      </c>
      <c r="C157" s="662">
        <v>2169000</v>
      </c>
      <c r="D157" s="662"/>
      <c r="E157" s="662"/>
      <c r="F157" s="1180"/>
      <c r="J157" s="377" t="s">
        <v>4803</v>
      </c>
      <c r="M157" s="382"/>
      <c r="N157" s="382"/>
    </row>
    <row r="158" spans="1:14" ht="18" customHeight="1" x14ac:dyDescent="0.25">
      <c r="A158" s="540">
        <f t="shared" si="4"/>
        <v>147</v>
      </c>
      <c r="B158" s="557" t="s">
        <v>3035</v>
      </c>
      <c r="C158" s="662">
        <v>2576000</v>
      </c>
      <c r="D158" s="662">
        <v>2576000</v>
      </c>
      <c r="E158" s="662"/>
      <c r="F158" s="1180"/>
      <c r="I158" s="376" t="s">
        <v>3032</v>
      </c>
      <c r="J158" s="377" t="s">
        <v>3036</v>
      </c>
      <c r="L158" s="538" t="s">
        <v>3034</v>
      </c>
      <c r="M158" s="382">
        <v>2494000</v>
      </c>
      <c r="N158" s="382">
        <v>2494000</v>
      </c>
    </row>
    <row r="159" spans="1:14" ht="18" customHeight="1" x14ac:dyDescent="0.25">
      <c r="A159" s="540">
        <f t="shared" si="4"/>
        <v>148</v>
      </c>
      <c r="B159" s="557" t="s">
        <v>5545</v>
      </c>
      <c r="C159" s="662">
        <v>2169000</v>
      </c>
      <c r="D159" s="662"/>
      <c r="E159" s="662"/>
      <c r="F159" s="1180"/>
      <c r="J159" s="377" t="s">
        <v>4802</v>
      </c>
      <c r="M159" s="382"/>
      <c r="N159" s="382"/>
    </row>
    <row r="160" spans="1:14" ht="18" customHeight="1" x14ac:dyDescent="0.25">
      <c r="A160" s="540">
        <f t="shared" si="4"/>
        <v>149</v>
      </c>
      <c r="B160" s="541" t="s">
        <v>3037</v>
      </c>
      <c r="C160" s="662">
        <v>2576000</v>
      </c>
      <c r="D160" s="662">
        <v>2576000</v>
      </c>
      <c r="E160" s="662"/>
      <c r="F160" s="1180"/>
      <c r="I160" s="376" t="s">
        <v>3032</v>
      </c>
      <c r="J160" s="377" t="s">
        <v>3038</v>
      </c>
      <c r="L160" s="538" t="s">
        <v>3034</v>
      </c>
      <c r="M160" s="382">
        <v>2494000</v>
      </c>
      <c r="N160" s="382">
        <v>2494000</v>
      </c>
    </row>
    <row r="161" spans="1:14" ht="18" customHeight="1" x14ac:dyDescent="0.25">
      <c r="A161" s="540">
        <f t="shared" si="4"/>
        <v>150</v>
      </c>
      <c r="B161" s="541" t="s">
        <v>5543</v>
      </c>
      <c r="C161" s="662">
        <v>2169000</v>
      </c>
      <c r="D161" s="662"/>
      <c r="E161" s="662"/>
      <c r="F161" s="1180"/>
      <c r="J161" s="377" t="s">
        <v>4801</v>
      </c>
      <c r="M161" s="382"/>
      <c r="N161" s="382"/>
    </row>
    <row r="162" spans="1:14" ht="18" customHeight="1" x14ac:dyDescent="0.25">
      <c r="A162" s="540">
        <f t="shared" si="4"/>
        <v>151</v>
      </c>
      <c r="B162" s="541" t="s">
        <v>3039</v>
      </c>
      <c r="C162" s="662">
        <v>94300</v>
      </c>
      <c r="D162" s="662">
        <v>94300</v>
      </c>
      <c r="E162" s="662"/>
      <c r="F162" s="378"/>
      <c r="I162" s="377" t="s">
        <v>3040</v>
      </c>
      <c r="J162" s="377" t="s">
        <v>3041</v>
      </c>
      <c r="K162" s="377" t="s">
        <v>3040</v>
      </c>
      <c r="L162" s="538" t="s">
        <v>3042</v>
      </c>
      <c r="M162" s="382">
        <v>369000</v>
      </c>
      <c r="N162" s="382">
        <v>369000</v>
      </c>
    </row>
    <row r="163" spans="1:14" ht="18" customHeight="1" x14ac:dyDescent="0.25">
      <c r="A163" s="540">
        <f t="shared" si="4"/>
        <v>152</v>
      </c>
      <c r="B163" s="541" t="s">
        <v>3043</v>
      </c>
      <c r="C163" s="662">
        <v>2122000</v>
      </c>
      <c r="D163" s="662">
        <v>2122000</v>
      </c>
      <c r="E163" s="662"/>
      <c r="F163" s="378"/>
      <c r="I163" s="376" t="s">
        <v>2881</v>
      </c>
      <c r="J163" s="377" t="s">
        <v>3044</v>
      </c>
      <c r="L163" s="538" t="s">
        <v>2831</v>
      </c>
      <c r="M163" s="382">
        <v>1914000</v>
      </c>
      <c r="N163" s="382">
        <v>1914000</v>
      </c>
    </row>
    <row r="164" spans="1:14" ht="18" customHeight="1" x14ac:dyDescent="0.25">
      <c r="A164" s="540">
        <f t="shared" si="4"/>
        <v>153</v>
      </c>
      <c r="B164" s="541" t="s">
        <v>3045</v>
      </c>
      <c r="C164" s="662">
        <v>2122000</v>
      </c>
      <c r="D164" s="662">
        <v>2122000</v>
      </c>
      <c r="E164" s="662"/>
      <c r="F164" s="378"/>
      <c r="I164" s="376" t="s">
        <v>2881</v>
      </c>
      <c r="J164" s="377" t="s">
        <v>3046</v>
      </c>
      <c r="L164" s="538" t="s">
        <v>2831</v>
      </c>
      <c r="M164" s="382">
        <v>1914000</v>
      </c>
      <c r="N164" s="382">
        <v>1914000</v>
      </c>
    </row>
    <row r="165" spans="1:14" ht="18" customHeight="1" x14ac:dyDescent="0.25">
      <c r="A165" s="540">
        <f t="shared" si="4"/>
        <v>154</v>
      </c>
      <c r="B165" s="541" t="s">
        <v>3047</v>
      </c>
      <c r="C165" s="662">
        <v>2693000</v>
      </c>
      <c r="D165" s="662">
        <v>2693000</v>
      </c>
      <c r="E165" s="662"/>
      <c r="F165" s="378"/>
      <c r="I165" s="376" t="s">
        <v>3048</v>
      </c>
      <c r="J165" s="377" t="s">
        <v>3049</v>
      </c>
      <c r="L165" s="538" t="s">
        <v>3050</v>
      </c>
      <c r="M165" s="382">
        <v>2586000</v>
      </c>
      <c r="N165" s="382">
        <v>2586000</v>
      </c>
    </row>
    <row r="166" spans="1:14" ht="18" customHeight="1" x14ac:dyDescent="0.25">
      <c r="A166" s="540">
        <f t="shared" si="4"/>
        <v>155</v>
      </c>
      <c r="B166" s="541" t="s">
        <v>5558</v>
      </c>
      <c r="C166" s="662">
        <v>1964000</v>
      </c>
      <c r="D166" s="662"/>
      <c r="E166" s="662"/>
      <c r="F166" s="378"/>
      <c r="J166" s="377" t="s">
        <v>4880</v>
      </c>
      <c r="M166" s="382"/>
      <c r="N166" s="382"/>
    </row>
    <row r="167" spans="1:14" ht="18" customHeight="1" x14ac:dyDescent="0.25">
      <c r="A167" s="540">
        <f t="shared" si="4"/>
        <v>156</v>
      </c>
      <c r="B167" s="541" t="s">
        <v>3051</v>
      </c>
      <c r="C167" s="662">
        <v>2945000</v>
      </c>
      <c r="D167" s="662">
        <v>2945000</v>
      </c>
      <c r="E167" s="662"/>
      <c r="F167" s="378"/>
      <c r="I167" s="376" t="s">
        <v>2889</v>
      </c>
      <c r="J167" s="377" t="s">
        <v>3052</v>
      </c>
      <c r="L167" s="538" t="s">
        <v>2891</v>
      </c>
      <c r="M167" s="382">
        <v>2796000</v>
      </c>
      <c r="N167" s="382">
        <v>2796000</v>
      </c>
    </row>
    <row r="168" spans="1:14" ht="18" customHeight="1" x14ac:dyDescent="0.25">
      <c r="A168" s="540">
        <f t="shared" si="4"/>
        <v>157</v>
      </c>
      <c r="B168" s="541" t="s">
        <v>5618</v>
      </c>
      <c r="C168" s="662">
        <v>2236000</v>
      </c>
      <c r="D168" s="662"/>
      <c r="E168" s="662"/>
      <c r="F168" s="378"/>
      <c r="J168" s="377" t="s">
        <v>4814</v>
      </c>
      <c r="M168" s="382"/>
      <c r="N168" s="382"/>
    </row>
    <row r="169" spans="1:14" ht="18" customHeight="1" x14ac:dyDescent="0.25">
      <c r="A169" s="540">
        <f t="shared" si="4"/>
        <v>158</v>
      </c>
      <c r="B169" s="541" t="s">
        <v>3053</v>
      </c>
      <c r="C169" s="662">
        <v>2265000</v>
      </c>
      <c r="D169" s="662">
        <v>2265000</v>
      </c>
      <c r="E169" s="662"/>
      <c r="F169" s="378"/>
      <c r="I169" s="376" t="s">
        <v>2906</v>
      </c>
      <c r="J169" s="377" t="s">
        <v>3054</v>
      </c>
      <c r="L169" s="538" t="s">
        <v>2908</v>
      </c>
      <c r="M169" s="382">
        <v>2136000</v>
      </c>
      <c r="N169" s="382">
        <v>2136000</v>
      </c>
    </row>
    <row r="170" spans="1:14" ht="18" customHeight="1" x14ac:dyDescent="0.25">
      <c r="A170" s="540">
        <f t="shared" si="4"/>
        <v>159</v>
      </c>
      <c r="B170" s="541" t="s">
        <v>3055</v>
      </c>
      <c r="C170" s="662">
        <v>1507000</v>
      </c>
      <c r="D170" s="662">
        <v>1507000</v>
      </c>
      <c r="E170" s="662"/>
      <c r="F170" s="378"/>
      <c r="I170" s="376" t="s">
        <v>3056</v>
      </c>
      <c r="J170" s="377" t="s">
        <v>3057</v>
      </c>
      <c r="L170" s="538" t="s">
        <v>3058</v>
      </c>
      <c r="M170" s="382">
        <v>1439000</v>
      </c>
      <c r="N170" s="382">
        <v>1439000</v>
      </c>
    </row>
    <row r="171" spans="1:14" ht="18" customHeight="1" x14ac:dyDescent="0.25">
      <c r="A171" s="540">
        <f t="shared" si="4"/>
        <v>160</v>
      </c>
      <c r="B171" s="541" t="s">
        <v>3059</v>
      </c>
      <c r="C171" s="662">
        <v>2265000</v>
      </c>
      <c r="D171" s="662">
        <v>2265000</v>
      </c>
      <c r="E171" s="662"/>
      <c r="F171" s="378"/>
      <c r="I171" s="376" t="s">
        <v>2906</v>
      </c>
      <c r="J171" s="377" t="s">
        <v>3060</v>
      </c>
      <c r="L171" s="538" t="s">
        <v>2908</v>
      </c>
      <c r="M171" s="382">
        <v>2136000</v>
      </c>
      <c r="N171" s="382">
        <v>2136000</v>
      </c>
    </row>
    <row r="172" spans="1:14" ht="18" customHeight="1" x14ac:dyDescent="0.25">
      <c r="A172" s="540">
        <f t="shared" si="4"/>
        <v>161</v>
      </c>
      <c r="B172" s="541" t="s">
        <v>3061</v>
      </c>
      <c r="C172" s="662">
        <v>1507000</v>
      </c>
      <c r="D172" s="662">
        <v>1507000</v>
      </c>
      <c r="E172" s="662"/>
      <c r="F172" s="378"/>
      <c r="I172" s="376" t="s">
        <v>3056</v>
      </c>
      <c r="J172" s="377" t="s">
        <v>3062</v>
      </c>
      <c r="L172" s="538" t="s">
        <v>3058</v>
      </c>
      <c r="M172" s="382">
        <v>1439000</v>
      </c>
      <c r="N172" s="382">
        <v>1439000</v>
      </c>
    </row>
    <row r="173" spans="1:14" ht="18" customHeight="1" x14ac:dyDescent="0.25">
      <c r="A173" s="540">
        <f t="shared" si="4"/>
        <v>162</v>
      </c>
      <c r="B173" s="541" t="s">
        <v>3063</v>
      </c>
      <c r="C173" s="662">
        <v>1507000</v>
      </c>
      <c r="D173" s="662">
        <v>1507000</v>
      </c>
      <c r="E173" s="662"/>
      <c r="F173" s="378"/>
      <c r="I173" s="376" t="s">
        <v>3056</v>
      </c>
      <c r="J173" s="377" t="s">
        <v>3064</v>
      </c>
      <c r="L173" s="538" t="s">
        <v>3058</v>
      </c>
      <c r="M173" s="382">
        <v>1439000</v>
      </c>
      <c r="N173" s="382">
        <v>1439000</v>
      </c>
    </row>
    <row r="174" spans="1:14" ht="18" customHeight="1" x14ac:dyDescent="0.25">
      <c r="A174" s="540">
        <f t="shared" si="4"/>
        <v>163</v>
      </c>
      <c r="B174" s="541" t="s">
        <v>3065</v>
      </c>
      <c r="C174" s="662">
        <v>2265000</v>
      </c>
      <c r="D174" s="662">
        <v>2265000</v>
      </c>
      <c r="E174" s="662"/>
      <c r="F174" s="378"/>
      <c r="I174" s="376" t="s">
        <v>2906</v>
      </c>
      <c r="J174" s="377" t="s">
        <v>3066</v>
      </c>
      <c r="L174" s="538" t="s">
        <v>2908</v>
      </c>
      <c r="M174" s="382">
        <v>2136000</v>
      </c>
      <c r="N174" s="382">
        <v>2136000</v>
      </c>
    </row>
    <row r="175" spans="1:14" ht="27" customHeight="1" x14ac:dyDescent="0.25">
      <c r="A175" s="540">
        <f t="shared" si="4"/>
        <v>164</v>
      </c>
      <c r="B175" s="541" t="s">
        <v>3067</v>
      </c>
      <c r="C175" s="662">
        <v>2576000</v>
      </c>
      <c r="D175" s="662">
        <v>2576000</v>
      </c>
      <c r="E175" s="662"/>
      <c r="F175" s="1180" t="s">
        <v>5385</v>
      </c>
      <c r="I175" s="376" t="s">
        <v>3032</v>
      </c>
      <c r="J175" s="377" t="s">
        <v>4649</v>
      </c>
      <c r="L175" s="538" t="s">
        <v>3034</v>
      </c>
      <c r="M175" s="382">
        <v>2494000</v>
      </c>
      <c r="N175" s="382">
        <v>2494000</v>
      </c>
    </row>
    <row r="176" spans="1:14" ht="27" customHeight="1" x14ac:dyDescent="0.25">
      <c r="A176" s="540">
        <f t="shared" si="4"/>
        <v>165</v>
      </c>
      <c r="B176" s="541" t="s">
        <v>5639</v>
      </c>
      <c r="C176" s="662">
        <v>2169000</v>
      </c>
      <c r="D176" s="662"/>
      <c r="E176" s="662"/>
      <c r="F176" s="1180"/>
      <c r="J176" s="377" t="s">
        <v>4812</v>
      </c>
      <c r="M176" s="382"/>
      <c r="N176" s="382"/>
    </row>
    <row r="177" spans="1:14" ht="42" customHeight="1" x14ac:dyDescent="0.25">
      <c r="A177" s="540">
        <f t="shared" si="4"/>
        <v>166</v>
      </c>
      <c r="B177" s="541" t="s">
        <v>3069</v>
      </c>
      <c r="C177" s="662">
        <v>2655000</v>
      </c>
      <c r="D177" s="662">
        <v>2655000</v>
      </c>
      <c r="E177" s="662"/>
      <c r="F177" s="1180" t="s">
        <v>5386</v>
      </c>
      <c r="I177" s="376" t="s">
        <v>3070</v>
      </c>
      <c r="J177" s="377" t="s">
        <v>3071</v>
      </c>
      <c r="L177" s="538" t="s">
        <v>3072</v>
      </c>
      <c r="M177" s="382">
        <v>2532000</v>
      </c>
      <c r="N177" s="382">
        <v>2532000</v>
      </c>
    </row>
    <row r="178" spans="1:14" ht="42" customHeight="1" x14ac:dyDescent="0.25">
      <c r="A178" s="540">
        <f t="shared" si="4"/>
        <v>167</v>
      </c>
      <c r="B178" s="541" t="s">
        <v>5427</v>
      </c>
      <c r="C178" s="662">
        <v>2115000</v>
      </c>
      <c r="D178" s="662"/>
      <c r="E178" s="662"/>
      <c r="F178" s="1180"/>
      <c r="J178" s="377" t="s">
        <v>4834</v>
      </c>
      <c r="M178" s="382"/>
      <c r="N178" s="382"/>
    </row>
    <row r="179" spans="1:14" ht="54" customHeight="1" x14ac:dyDescent="0.25">
      <c r="A179" s="540">
        <f t="shared" si="4"/>
        <v>168</v>
      </c>
      <c r="B179" s="541" t="s">
        <v>3073</v>
      </c>
      <c r="C179" s="662">
        <v>2346000</v>
      </c>
      <c r="D179" s="662">
        <v>2346000</v>
      </c>
      <c r="E179" s="662"/>
      <c r="F179" s="378" t="s">
        <v>5387</v>
      </c>
      <c r="I179" s="377" t="s">
        <v>3074</v>
      </c>
      <c r="J179" s="377" t="s">
        <v>3075</v>
      </c>
      <c r="K179" s="377" t="s">
        <v>3074</v>
      </c>
      <c r="L179" s="538" t="s">
        <v>3076</v>
      </c>
      <c r="M179" s="382">
        <v>2224000</v>
      </c>
      <c r="N179" s="382">
        <v>2224000</v>
      </c>
    </row>
    <row r="180" spans="1:14" ht="18" customHeight="1" x14ac:dyDescent="0.25">
      <c r="A180" s="540">
        <f t="shared" si="4"/>
        <v>169</v>
      </c>
      <c r="B180" s="541" t="s">
        <v>3077</v>
      </c>
      <c r="C180" s="662">
        <v>2655000</v>
      </c>
      <c r="D180" s="662">
        <v>2655000</v>
      </c>
      <c r="E180" s="662"/>
      <c r="F180" s="1180" t="s">
        <v>5386</v>
      </c>
      <c r="I180" s="376" t="s">
        <v>3070</v>
      </c>
      <c r="J180" s="377" t="s">
        <v>3078</v>
      </c>
      <c r="L180" s="538" t="s">
        <v>3072</v>
      </c>
      <c r="M180" s="382">
        <v>2532000</v>
      </c>
      <c r="N180" s="382">
        <v>2532000</v>
      </c>
    </row>
    <row r="181" spans="1:14" ht="18" customHeight="1" x14ac:dyDescent="0.25">
      <c r="A181" s="540">
        <f t="shared" si="4"/>
        <v>170</v>
      </c>
      <c r="B181" s="541" t="s">
        <v>5428</v>
      </c>
      <c r="C181" s="662">
        <v>2115000</v>
      </c>
      <c r="D181" s="662"/>
      <c r="E181" s="662"/>
      <c r="F181" s="1180"/>
      <c r="J181" s="377" t="s">
        <v>4837</v>
      </c>
      <c r="M181" s="382"/>
      <c r="N181" s="382"/>
    </row>
    <row r="182" spans="1:14" ht="18" customHeight="1" x14ac:dyDescent="0.25">
      <c r="A182" s="540">
        <f t="shared" si="4"/>
        <v>171</v>
      </c>
      <c r="B182" s="541" t="s">
        <v>3079</v>
      </c>
      <c r="C182" s="662">
        <v>2655000</v>
      </c>
      <c r="D182" s="662">
        <v>2655000</v>
      </c>
      <c r="E182" s="662"/>
      <c r="F182" s="1180"/>
      <c r="I182" s="376" t="s">
        <v>3070</v>
      </c>
      <c r="J182" s="377" t="s">
        <v>3080</v>
      </c>
      <c r="L182" s="538" t="s">
        <v>3072</v>
      </c>
      <c r="M182" s="382">
        <v>2532000</v>
      </c>
      <c r="N182" s="382">
        <v>2532000</v>
      </c>
    </row>
    <row r="183" spans="1:14" ht="18" customHeight="1" x14ac:dyDescent="0.25">
      <c r="A183" s="540">
        <f t="shared" si="4"/>
        <v>172</v>
      </c>
      <c r="B183" s="541" t="s">
        <v>5426</v>
      </c>
      <c r="C183" s="662">
        <v>2115000</v>
      </c>
      <c r="D183" s="662"/>
      <c r="E183" s="662"/>
      <c r="F183" s="1180"/>
      <c r="J183" s="377" t="s">
        <v>4831</v>
      </c>
      <c r="M183" s="382"/>
      <c r="N183" s="382"/>
    </row>
    <row r="184" spans="1:14" ht="40.5" customHeight="1" x14ac:dyDescent="0.25">
      <c r="A184" s="540">
        <f t="shared" si="4"/>
        <v>173</v>
      </c>
      <c r="B184" s="543" t="s">
        <v>3081</v>
      </c>
      <c r="C184" s="662">
        <v>2655000</v>
      </c>
      <c r="D184" s="662">
        <v>2655000</v>
      </c>
      <c r="E184" s="662"/>
      <c r="F184" s="1180"/>
      <c r="I184" s="376" t="s">
        <v>3070</v>
      </c>
      <c r="J184" s="377" t="s">
        <v>3082</v>
      </c>
      <c r="L184" s="538" t="s">
        <v>3072</v>
      </c>
      <c r="M184" s="382">
        <v>2532000</v>
      </c>
      <c r="N184" s="382">
        <v>2532000</v>
      </c>
    </row>
    <row r="185" spans="1:14" ht="32.25" customHeight="1" x14ac:dyDescent="0.25">
      <c r="A185" s="540">
        <f t="shared" si="4"/>
        <v>174</v>
      </c>
      <c r="B185" s="543" t="s">
        <v>4832</v>
      </c>
      <c r="C185" s="662">
        <v>2115000</v>
      </c>
      <c r="D185" s="662"/>
      <c r="E185" s="662"/>
      <c r="F185" s="1180"/>
      <c r="J185" s="377" t="s">
        <v>4833</v>
      </c>
      <c r="M185" s="382"/>
      <c r="N185" s="382"/>
    </row>
    <row r="186" spans="1:14" ht="18" customHeight="1" x14ac:dyDescent="0.25">
      <c r="A186" s="540">
        <f t="shared" si="4"/>
        <v>175</v>
      </c>
      <c r="B186" s="541" t="s">
        <v>3083</v>
      </c>
      <c r="C186" s="662">
        <v>2655000</v>
      </c>
      <c r="D186" s="662">
        <v>2655000</v>
      </c>
      <c r="E186" s="662"/>
      <c r="F186" s="1180"/>
      <c r="I186" s="376" t="s">
        <v>3070</v>
      </c>
      <c r="J186" s="377" t="s">
        <v>3084</v>
      </c>
      <c r="L186" s="538" t="s">
        <v>3072</v>
      </c>
      <c r="M186" s="382">
        <v>2532000</v>
      </c>
      <c r="N186" s="382">
        <v>2532000</v>
      </c>
    </row>
    <row r="187" spans="1:14" ht="37.5" customHeight="1" x14ac:dyDescent="0.25">
      <c r="A187" s="540">
        <f t="shared" si="4"/>
        <v>176</v>
      </c>
      <c r="B187" s="543" t="s">
        <v>5643</v>
      </c>
      <c r="C187" s="662">
        <v>2115000</v>
      </c>
      <c r="D187" s="662"/>
      <c r="E187" s="662"/>
      <c r="F187" s="1180"/>
      <c r="J187" s="377" t="s">
        <v>4844</v>
      </c>
      <c r="M187" s="382"/>
      <c r="N187" s="382"/>
    </row>
    <row r="188" spans="1:14" ht="87.75" customHeight="1" x14ac:dyDescent="0.25">
      <c r="A188" s="540">
        <f t="shared" si="4"/>
        <v>177</v>
      </c>
      <c r="B188" s="541" t="s">
        <v>3085</v>
      </c>
      <c r="C188" s="662">
        <v>4465000</v>
      </c>
      <c r="D188" s="662">
        <v>4465000</v>
      </c>
      <c r="E188" s="662"/>
      <c r="F188" s="1043" t="s">
        <v>5388</v>
      </c>
      <c r="I188" s="376" t="s">
        <v>3086</v>
      </c>
      <c r="J188" s="377" t="s">
        <v>5174</v>
      </c>
      <c r="L188" s="538" t="s">
        <v>3087</v>
      </c>
      <c r="M188" s="382">
        <v>4237000</v>
      </c>
      <c r="N188" s="382">
        <v>4237000</v>
      </c>
    </row>
    <row r="189" spans="1:14" ht="21" customHeight="1" x14ac:dyDescent="0.25">
      <c r="A189" s="540">
        <f t="shared" si="4"/>
        <v>178</v>
      </c>
      <c r="B189" s="541" t="s">
        <v>3088</v>
      </c>
      <c r="C189" s="662">
        <v>2576000</v>
      </c>
      <c r="D189" s="662">
        <v>2576000</v>
      </c>
      <c r="E189" s="662"/>
      <c r="F189" s="1044"/>
      <c r="I189" s="376" t="s">
        <v>3032</v>
      </c>
      <c r="J189" s="377" t="s">
        <v>3089</v>
      </c>
      <c r="L189" s="538" t="s">
        <v>3034</v>
      </c>
      <c r="M189" s="382">
        <v>2494000</v>
      </c>
      <c r="N189" s="382">
        <v>2494000</v>
      </c>
    </row>
    <row r="190" spans="1:14" ht="21" customHeight="1" x14ac:dyDescent="0.25">
      <c r="A190" s="540">
        <f t="shared" si="4"/>
        <v>179</v>
      </c>
      <c r="B190" s="541" t="s">
        <v>5625</v>
      </c>
      <c r="C190" s="662">
        <v>2169000</v>
      </c>
      <c r="D190" s="662"/>
      <c r="E190" s="662"/>
      <c r="F190" s="1044"/>
      <c r="J190" s="377" t="s">
        <v>4828</v>
      </c>
      <c r="M190" s="382"/>
      <c r="N190" s="382"/>
    </row>
    <row r="191" spans="1:14" ht="18" customHeight="1" x14ac:dyDescent="0.25">
      <c r="A191" s="540">
        <f t="shared" si="4"/>
        <v>180</v>
      </c>
      <c r="B191" s="557" t="s">
        <v>3090</v>
      </c>
      <c r="C191" s="662">
        <v>2655000</v>
      </c>
      <c r="D191" s="662">
        <v>2655000</v>
      </c>
      <c r="E191" s="662"/>
      <c r="F191" s="1044"/>
      <c r="I191" s="376" t="s">
        <v>3070</v>
      </c>
      <c r="J191" s="377" t="s">
        <v>3091</v>
      </c>
      <c r="L191" s="538" t="s">
        <v>3072</v>
      </c>
      <c r="M191" s="382">
        <v>2532000</v>
      </c>
      <c r="N191" s="382">
        <v>2532000</v>
      </c>
    </row>
    <row r="192" spans="1:14" ht="18" customHeight="1" x14ac:dyDescent="0.25">
      <c r="A192" s="540">
        <f t="shared" si="4"/>
        <v>181</v>
      </c>
      <c r="B192" s="557" t="s">
        <v>5635</v>
      </c>
      <c r="C192" s="662">
        <v>2115000</v>
      </c>
      <c r="D192" s="662"/>
      <c r="E192" s="662"/>
      <c r="F192" s="1044"/>
      <c r="J192" s="377" t="s">
        <v>4840</v>
      </c>
      <c r="M192" s="382"/>
      <c r="N192" s="382"/>
    </row>
    <row r="193" spans="1:14" ht="18" customHeight="1" x14ac:dyDescent="0.25">
      <c r="A193" s="540">
        <f t="shared" si="4"/>
        <v>182</v>
      </c>
      <c r="B193" s="541" t="s">
        <v>3092</v>
      </c>
      <c r="C193" s="662">
        <v>2655000</v>
      </c>
      <c r="D193" s="662">
        <v>2655000</v>
      </c>
      <c r="E193" s="662"/>
      <c r="F193" s="1044"/>
      <c r="I193" s="376" t="s">
        <v>3070</v>
      </c>
      <c r="J193" s="377" t="s">
        <v>4653</v>
      </c>
      <c r="L193" s="538" t="s">
        <v>3072</v>
      </c>
      <c r="M193" s="382">
        <v>2532000</v>
      </c>
      <c r="N193" s="382">
        <v>2532000</v>
      </c>
    </row>
    <row r="194" spans="1:14" ht="18" customHeight="1" x14ac:dyDescent="0.25">
      <c r="A194" s="540">
        <f t="shared" si="4"/>
        <v>183</v>
      </c>
      <c r="B194" s="541" t="s">
        <v>5636</v>
      </c>
      <c r="C194" s="662">
        <v>2115000</v>
      </c>
      <c r="D194" s="662"/>
      <c r="E194" s="662"/>
      <c r="F194" s="1044"/>
      <c r="J194" s="377" t="s">
        <v>4841</v>
      </c>
      <c r="M194" s="382"/>
      <c r="N194" s="382"/>
    </row>
    <row r="195" spans="1:14" ht="18" customHeight="1" x14ac:dyDescent="0.25">
      <c r="A195" s="540">
        <f t="shared" si="4"/>
        <v>184</v>
      </c>
      <c r="B195" s="541" t="s">
        <v>3093</v>
      </c>
      <c r="C195" s="662">
        <v>2655000</v>
      </c>
      <c r="D195" s="662">
        <v>2655000</v>
      </c>
      <c r="E195" s="662"/>
      <c r="F195" s="1044"/>
      <c r="H195" s="379" t="s">
        <v>5315</v>
      </c>
      <c r="I195" s="376" t="s">
        <v>3094</v>
      </c>
      <c r="J195" s="377" t="s">
        <v>5319</v>
      </c>
      <c r="L195" s="538" t="s">
        <v>3072</v>
      </c>
      <c r="M195" s="382">
        <v>2532000</v>
      </c>
      <c r="N195" s="382">
        <v>2532000</v>
      </c>
    </row>
    <row r="196" spans="1:14" ht="18" customHeight="1" x14ac:dyDescent="0.25">
      <c r="A196" s="540">
        <f t="shared" si="4"/>
        <v>185</v>
      </c>
      <c r="B196" s="541" t="s">
        <v>3095</v>
      </c>
      <c r="C196" s="662">
        <v>2655000</v>
      </c>
      <c r="D196" s="662">
        <v>2655000</v>
      </c>
      <c r="E196" s="662"/>
      <c r="F196" s="1044"/>
      <c r="I196" s="376" t="s">
        <v>3070</v>
      </c>
      <c r="J196" s="377" t="s">
        <v>3096</v>
      </c>
      <c r="L196" s="538" t="s">
        <v>3072</v>
      </c>
      <c r="M196" s="382">
        <v>2532000</v>
      </c>
      <c r="N196" s="382">
        <v>2532000</v>
      </c>
    </row>
    <row r="197" spans="1:14" ht="35.25" customHeight="1" x14ac:dyDescent="0.25">
      <c r="A197" s="540">
        <f t="shared" si="4"/>
        <v>186</v>
      </c>
      <c r="B197" s="543" t="s">
        <v>5634</v>
      </c>
      <c r="C197" s="662">
        <v>2115000</v>
      </c>
      <c r="D197" s="662"/>
      <c r="E197" s="662"/>
      <c r="F197" s="1045"/>
      <c r="J197" s="377" t="s">
        <v>4838</v>
      </c>
      <c r="M197" s="382"/>
      <c r="N197" s="382"/>
    </row>
    <row r="198" spans="1:14" ht="18" customHeight="1" x14ac:dyDescent="0.25">
      <c r="A198" s="540">
        <f t="shared" si="4"/>
        <v>187</v>
      </c>
      <c r="B198" s="558" t="s">
        <v>3097</v>
      </c>
      <c r="C198" s="662">
        <v>1340000</v>
      </c>
      <c r="D198" s="662">
        <v>1340000</v>
      </c>
      <c r="E198" s="662"/>
      <c r="F198" s="378"/>
      <c r="I198" s="376" t="s">
        <v>3098</v>
      </c>
      <c r="J198" s="377" t="s">
        <v>3099</v>
      </c>
      <c r="L198" s="538" t="s">
        <v>3100</v>
      </c>
      <c r="M198" s="382">
        <v>1211000</v>
      </c>
      <c r="N198" s="382">
        <v>1211000</v>
      </c>
    </row>
    <row r="199" spans="1:14" ht="18" customHeight="1" x14ac:dyDescent="0.25">
      <c r="A199" s="540">
        <f t="shared" ref="A199:A262" si="5">A198+1</f>
        <v>188</v>
      </c>
      <c r="B199" s="541" t="s">
        <v>3101</v>
      </c>
      <c r="C199" s="662">
        <v>1340000</v>
      </c>
      <c r="D199" s="662">
        <v>1340000</v>
      </c>
      <c r="E199" s="662"/>
      <c r="F199" s="378"/>
      <c r="I199" s="376" t="s">
        <v>3098</v>
      </c>
      <c r="J199" s="377" t="s">
        <v>3102</v>
      </c>
      <c r="L199" s="538" t="s">
        <v>3100</v>
      </c>
      <c r="M199" s="382">
        <v>1211000</v>
      </c>
      <c r="N199" s="382">
        <v>1211000</v>
      </c>
    </row>
    <row r="200" spans="1:14" ht="24" customHeight="1" x14ac:dyDescent="0.25">
      <c r="A200" s="540">
        <f t="shared" si="5"/>
        <v>189</v>
      </c>
      <c r="B200" s="541" t="s">
        <v>3103</v>
      </c>
      <c r="C200" s="662">
        <v>4642000</v>
      </c>
      <c r="D200" s="662">
        <v>4642000</v>
      </c>
      <c r="E200" s="662"/>
      <c r="F200" s="1180" t="s">
        <v>5388</v>
      </c>
      <c r="I200" s="376" t="s">
        <v>3104</v>
      </c>
      <c r="J200" s="377" t="s">
        <v>3105</v>
      </c>
      <c r="L200" s="538" t="s">
        <v>3106</v>
      </c>
      <c r="M200" s="382">
        <v>4414000</v>
      </c>
      <c r="N200" s="382">
        <v>4414000</v>
      </c>
    </row>
    <row r="201" spans="1:14" ht="24" customHeight="1" x14ac:dyDescent="0.25">
      <c r="A201" s="540">
        <f t="shared" si="5"/>
        <v>190</v>
      </c>
      <c r="B201" s="541" t="s">
        <v>3107</v>
      </c>
      <c r="C201" s="662">
        <v>4642000</v>
      </c>
      <c r="D201" s="662">
        <v>4642000</v>
      </c>
      <c r="E201" s="662"/>
      <c r="F201" s="1180"/>
      <c r="I201" s="376" t="s">
        <v>3104</v>
      </c>
      <c r="J201" s="377" t="s">
        <v>3108</v>
      </c>
      <c r="L201" s="538" t="s">
        <v>3106</v>
      </c>
      <c r="M201" s="382">
        <v>4414000</v>
      </c>
      <c r="N201" s="382">
        <v>4414000</v>
      </c>
    </row>
    <row r="202" spans="1:14" ht="18" customHeight="1" x14ac:dyDescent="0.25">
      <c r="A202" s="540">
        <f t="shared" si="5"/>
        <v>191</v>
      </c>
      <c r="B202" s="541" t="s">
        <v>3109</v>
      </c>
      <c r="C202" s="662">
        <v>3730000</v>
      </c>
      <c r="D202" s="662">
        <v>3730000</v>
      </c>
      <c r="E202" s="662"/>
      <c r="F202" s="378"/>
      <c r="I202" s="376" t="s">
        <v>3110</v>
      </c>
      <c r="J202" s="377" t="s">
        <v>3111</v>
      </c>
      <c r="L202" s="538" t="s">
        <v>3112</v>
      </c>
      <c r="M202" s="382">
        <v>3530000</v>
      </c>
      <c r="N202" s="382">
        <v>3530000</v>
      </c>
    </row>
    <row r="203" spans="1:14" ht="18" customHeight="1" x14ac:dyDescent="0.25">
      <c r="A203" s="540">
        <f t="shared" si="5"/>
        <v>192</v>
      </c>
      <c r="B203" s="541" t="s">
        <v>3113</v>
      </c>
      <c r="C203" s="662">
        <v>3730000</v>
      </c>
      <c r="D203" s="662">
        <v>3730000</v>
      </c>
      <c r="E203" s="662"/>
      <c r="F203" s="378"/>
      <c r="I203" s="376" t="s">
        <v>3110</v>
      </c>
      <c r="J203" s="377" t="s">
        <v>4652</v>
      </c>
      <c r="L203" s="538" t="s">
        <v>3112</v>
      </c>
      <c r="M203" s="382">
        <v>3530000</v>
      </c>
      <c r="N203" s="382">
        <v>3530000</v>
      </c>
    </row>
    <row r="204" spans="1:14" ht="18" customHeight="1" x14ac:dyDescent="0.25">
      <c r="A204" s="540">
        <f t="shared" si="5"/>
        <v>193</v>
      </c>
      <c r="B204" s="558" t="s">
        <v>3115</v>
      </c>
      <c r="C204" s="662">
        <v>2654000</v>
      </c>
      <c r="D204" s="662">
        <v>2654000</v>
      </c>
      <c r="E204" s="662"/>
      <c r="F204" s="378"/>
      <c r="I204" s="376" t="s">
        <v>3116</v>
      </c>
      <c r="J204" s="377" t="s">
        <v>3117</v>
      </c>
      <c r="L204" s="538" t="s">
        <v>3118</v>
      </c>
      <c r="M204" s="382">
        <v>2531000</v>
      </c>
      <c r="N204" s="382">
        <v>2531000</v>
      </c>
    </row>
    <row r="205" spans="1:14" ht="18" customHeight="1" x14ac:dyDescent="0.25">
      <c r="A205" s="540">
        <f t="shared" si="5"/>
        <v>194</v>
      </c>
      <c r="B205" s="558" t="s">
        <v>5562</v>
      </c>
      <c r="C205" s="662">
        <v>2116000</v>
      </c>
      <c r="D205" s="662"/>
      <c r="E205" s="662"/>
      <c r="F205" s="378"/>
      <c r="J205" s="377" t="s">
        <v>5098</v>
      </c>
      <c r="M205" s="382"/>
      <c r="N205" s="382"/>
    </row>
    <row r="206" spans="1:14" ht="18" customHeight="1" x14ac:dyDescent="0.25">
      <c r="A206" s="540">
        <f t="shared" si="5"/>
        <v>195</v>
      </c>
      <c r="B206" s="558" t="s">
        <v>3119</v>
      </c>
      <c r="C206" s="662">
        <v>2654000</v>
      </c>
      <c r="D206" s="662">
        <v>2654000</v>
      </c>
      <c r="E206" s="662"/>
      <c r="F206" s="378"/>
      <c r="H206" s="379" t="s">
        <v>5315</v>
      </c>
      <c r="I206" s="376" t="s">
        <v>3116</v>
      </c>
      <c r="J206" s="377" t="s">
        <v>5317</v>
      </c>
      <c r="L206" s="538" t="s">
        <v>3118</v>
      </c>
      <c r="M206" s="382">
        <v>2531000</v>
      </c>
      <c r="N206" s="382">
        <v>2531000</v>
      </c>
    </row>
    <row r="207" spans="1:14" ht="18" customHeight="1" x14ac:dyDescent="0.25">
      <c r="A207" s="540">
        <f t="shared" si="5"/>
        <v>196</v>
      </c>
      <c r="B207" s="558" t="s">
        <v>5563</v>
      </c>
      <c r="C207" s="662">
        <v>2116000</v>
      </c>
      <c r="D207" s="662"/>
      <c r="E207" s="662"/>
      <c r="F207" s="378"/>
      <c r="H207" s="379" t="s">
        <v>5315</v>
      </c>
      <c r="J207" s="377" t="s">
        <v>5318</v>
      </c>
      <c r="M207" s="382"/>
      <c r="N207" s="382"/>
    </row>
    <row r="208" spans="1:14" ht="27" customHeight="1" x14ac:dyDescent="0.25">
      <c r="A208" s="540">
        <f t="shared" si="5"/>
        <v>197</v>
      </c>
      <c r="B208" s="558" t="s">
        <v>3120</v>
      </c>
      <c r="C208" s="662">
        <v>3395000</v>
      </c>
      <c r="D208" s="662">
        <v>3395000</v>
      </c>
      <c r="E208" s="662"/>
      <c r="F208" s="378" t="s">
        <v>3005</v>
      </c>
      <c r="I208" s="376" t="s">
        <v>3121</v>
      </c>
      <c r="J208" s="377" t="s">
        <v>3122</v>
      </c>
      <c r="K208" s="377" t="s">
        <v>3123</v>
      </c>
      <c r="L208" s="538" t="s">
        <v>3124</v>
      </c>
      <c r="M208" s="382">
        <v>3191000</v>
      </c>
      <c r="N208" s="382">
        <v>3191000</v>
      </c>
    </row>
    <row r="209" spans="1:14" ht="18" customHeight="1" x14ac:dyDescent="0.25">
      <c r="A209" s="540">
        <f t="shared" si="5"/>
        <v>198</v>
      </c>
      <c r="B209" s="541" t="s">
        <v>3125</v>
      </c>
      <c r="C209" s="662">
        <v>4395000</v>
      </c>
      <c r="D209" s="662">
        <v>4395000</v>
      </c>
      <c r="E209" s="662"/>
      <c r="F209" s="1180" t="s">
        <v>5388</v>
      </c>
      <c r="I209" s="376" t="s">
        <v>3126</v>
      </c>
      <c r="J209" s="377" t="s">
        <v>3127</v>
      </c>
      <c r="K209" s="377" t="s">
        <v>3128</v>
      </c>
      <c r="L209" s="538" t="s">
        <v>3129</v>
      </c>
      <c r="M209" s="382">
        <v>4191000</v>
      </c>
      <c r="N209" s="382">
        <v>4191000</v>
      </c>
    </row>
    <row r="210" spans="1:14" ht="18" customHeight="1" x14ac:dyDescent="0.25">
      <c r="A210" s="540">
        <f t="shared" si="5"/>
        <v>199</v>
      </c>
      <c r="B210" s="558" t="s">
        <v>3130</v>
      </c>
      <c r="C210" s="662">
        <v>4395000</v>
      </c>
      <c r="D210" s="662">
        <v>4395000</v>
      </c>
      <c r="E210" s="662"/>
      <c r="F210" s="1180"/>
      <c r="I210" s="376" t="s">
        <v>3126</v>
      </c>
      <c r="J210" s="377" t="s">
        <v>3131</v>
      </c>
      <c r="L210" s="538" t="s">
        <v>3129</v>
      </c>
      <c r="M210" s="382">
        <v>4191000</v>
      </c>
      <c r="N210" s="382">
        <v>4191000</v>
      </c>
    </row>
    <row r="211" spans="1:14" ht="18" customHeight="1" x14ac:dyDescent="0.25">
      <c r="A211" s="540">
        <f t="shared" si="5"/>
        <v>200</v>
      </c>
      <c r="B211" s="541" t="s">
        <v>3132</v>
      </c>
      <c r="C211" s="662">
        <v>4395000</v>
      </c>
      <c r="D211" s="662">
        <v>4395000</v>
      </c>
      <c r="E211" s="662"/>
      <c r="F211" s="1180"/>
      <c r="I211" s="376" t="s">
        <v>3126</v>
      </c>
      <c r="J211" s="377" t="s">
        <v>3133</v>
      </c>
      <c r="L211" s="538" t="s">
        <v>3129</v>
      </c>
      <c r="M211" s="382">
        <v>4191000</v>
      </c>
      <c r="N211" s="382">
        <v>4191000</v>
      </c>
    </row>
    <row r="212" spans="1:14" ht="18" customHeight="1" x14ac:dyDescent="0.25">
      <c r="A212" s="540">
        <f t="shared" si="5"/>
        <v>201</v>
      </c>
      <c r="B212" s="541" t="s">
        <v>3134</v>
      </c>
      <c r="C212" s="662">
        <v>4395000</v>
      </c>
      <c r="D212" s="662">
        <v>4395000</v>
      </c>
      <c r="E212" s="662"/>
      <c r="F212" s="1180"/>
      <c r="I212" s="376" t="s">
        <v>3126</v>
      </c>
      <c r="J212" s="377" t="s">
        <v>3135</v>
      </c>
      <c r="L212" s="538" t="s">
        <v>3129</v>
      </c>
      <c r="M212" s="382">
        <v>4191000</v>
      </c>
      <c r="N212" s="382">
        <v>4191000</v>
      </c>
    </row>
    <row r="213" spans="1:14" ht="18" customHeight="1" x14ac:dyDescent="0.25">
      <c r="A213" s="540">
        <f t="shared" si="5"/>
        <v>202</v>
      </c>
      <c r="B213" s="541" t="s">
        <v>3136</v>
      </c>
      <c r="C213" s="662">
        <v>4395000</v>
      </c>
      <c r="D213" s="662">
        <v>4395000</v>
      </c>
      <c r="E213" s="662"/>
      <c r="F213" s="1180"/>
      <c r="I213" s="376" t="s">
        <v>3126</v>
      </c>
      <c r="J213" s="377" t="s">
        <v>3137</v>
      </c>
      <c r="L213" s="538" t="s">
        <v>3129</v>
      </c>
      <c r="M213" s="382">
        <v>4191000</v>
      </c>
      <c r="N213" s="382">
        <v>4191000</v>
      </c>
    </row>
    <row r="214" spans="1:14" ht="18" customHeight="1" x14ac:dyDescent="0.25">
      <c r="A214" s="540">
        <f t="shared" si="5"/>
        <v>203</v>
      </c>
      <c r="B214" s="541" t="s">
        <v>3138</v>
      </c>
      <c r="C214" s="662">
        <v>4395000</v>
      </c>
      <c r="D214" s="662">
        <v>4395000</v>
      </c>
      <c r="E214" s="662"/>
      <c r="F214" s="1180"/>
      <c r="I214" s="376" t="s">
        <v>3126</v>
      </c>
      <c r="J214" s="377" t="s">
        <v>3139</v>
      </c>
      <c r="L214" s="538" t="s">
        <v>3129</v>
      </c>
      <c r="M214" s="382">
        <v>4191000</v>
      </c>
      <c r="N214" s="382">
        <v>4191000</v>
      </c>
    </row>
    <row r="215" spans="1:14" ht="18" customHeight="1" x14ac:dyDescent="0.25">
      <c r="A215" s="540">
        <f t="shared" si="5"/>
        <v>204</v>
      </c>
      <c r="B215" s="541" t="s">
        <v>3140</v>
      </c>
      <c r="C215" s="662">
        <v>2654000</v>
      </c>
      <c r="D215" s="662">
        <v>2654000</v>
      </c>
      <c r="E215" s="662"/>
      <c r="F215" s="1180"/>
      <c r="I215" s="376" t="s">
        <v>3116</v>
      </c>
      <c r="J215" s="377" t="s">
        <v>3141</v>
      </c>
      <c r="L215" s="538" t="s">
        <v>3118</v>
      </c>
      <c r="M215" s="382">
        <v>2531000</v>
      </c>
      <c r="N215" s="382">
        <v>2531000</v>
      </c>
    </row>
    <row r="216" spans="1:14" ht="18" customHeight="1" x14ac:dyDescent="0.25">
      <c r="A216" s="540">
        <f t="shared" si="5"/>
        <v>205</v>
      </c>
      <c r="B216" s="541" t="s">
        <v>5562</v>
      </c>
      <c r="C216" s="662">
        <v>2116000</v>
      </c>
      <c r="D216" s="662"/>
      <c r="E216" s="662"/>
      <c r="F216" s="1180"/>
      <c r="J216" s="377" t="s">
        <v>4826</v>
      </c>
      <c r="M216" s="382"/>
      <c r="N216" s="382"/>
    </row>
    <row r="217" spans="1:14" ht="18" customHeight="1" x14ac:dyDescent="0.25">
      <c r="A217" s="540">
        <f t="shared" si="5"/>
        <v>206</v>
      </c>
      <c r="B217" s="541" t="s">
        <v>3142</v>
      </c>
      <c r="C217" s="662">
        <v>4642000</v>
      </c>
      <c r="D217" s="662">
        <v>4642000</v>
      </c>
      <c r="E217" s="662"/>
      <c r="F217" s="1180"/>
      <c r="I217" s="376" t="s">
        <v>3104</v>
      </c>
      <c r="J217" s="377" t="s">
        <v>3143</v>
      </c>
      <c r="L217" s="538" t="s">
        <v>3106</v>
      </c>
      <c r="M217" s="382">
        <v>4414000</v>
      </c>
      <c r="N217" s="382">
        <v>4414000</v>
      </c>
    </row>
    <row r="218" spans="1:14" ht="33" customHeight="1" x14ac:dyDescent="0.25">
      <c r="A218" s="540">
        <f t="shared" si="5"/>
        <v>207</v>
      </c>
      <c r="B218" s="543" t="s">
        <v>3144</v>
      </c>
      <c r="C218" s="662">
        <v>4642000</v>
      </c>
      <c r="D218" s="662">
        <v>4642000</v>
      </c>
      <c r="E218" s="662"/>
      <c r="F218" s="1180"/>
      <c r="I218" s="376" t="s">
        <v>3104</v>
      </c>
      <c r="J218" s="377" t="s">
        <v>3145</v>
      </c>
      <c r="L218" s="538" t="s">
        <v>3106</v>
      </c>
      <c r="M218" s="382">
        <v>4414000</v>
      </c>
      <c r="N218" s="382">
        <v>4414000</v>
      </c>
    </row>
    <row r="219" spans="1:14" ht="18" customHeight="1" x14ac:dyDescent="0.25">
      <c r="A219" s="540">
        <f t="shared" si="5"/>
        <v>208</v>
      </c>
      <c r="B219" s="541" t="s">
        <v>3146</v>
      </c>
      <c r="C219" s="662">
        <v>4642000</v>
      </c>
      <c r="D219" s="662">
        <v>4642000</v>
      </c>
      <c r="E219" s="662"/>
      <c r="F219" s="1180"/>
      <c r="I219" s="376" t="s">
        <v>3104</v>
      </c>
      <c r="J219" s="377" t="s">
        <v>3147</v>
      </c>
      <c r="L219" s="538" t="s">
        <v>3106</v>
      </c>
      <c r="M219" s="382">
        <v>4414000</v>
      </c>
      <c r="N219" s="382">
        <v>4414000</v>
      </c>
    </row>
    <row r="220" spans="1:14" ht="18" customHeight="1" x14ac:dyDescent="0.25">
      <c r="A220" s="540">
        <f t="shared" si="5"/>
        <v>209</v>
      </c>
      <c r="B220" s="541" t="s">
        <v>3148</v>
      </c>
      <c r="C220" s="662">
        <v>3730000</v>
      </c>
      <c r="D220" s="662">
        <v>3730000</v>
      </c>
      <c r="E220" s="662"/>
      <c r="F220" s="1180"/>
      <c r="I220" s="376" t="s">
        <v>3110</v>
      </c>
      <c r="J220" s="377" t="s">
        <v>3149</v>
      </c>
      <c r="L220" s="538" t="s">
        <v>3112</v>
      </c>
      <c r="M220" s="382">
        <v>3530000</v>
      </c>
      <c r="N220" s="382">
        <v>3530000</v>
      </c>
    </row>
    <row r="221" spans="1:14" ht="33.75" customHeight="1" x14ac:dyDescent="0.25">
      <c r="A221" s="540">
        <f t="shared" si="5"/>
        <v>210</v>
      </c>
      <c r="B221" s="541" t="s">
        <v>3150</v>
      </c>
      <c r="C221" s="662">
        <v>2576000</v>
      </c>
      <c r="D221" s="662">
        <v>2576000</v>
      </c>
      <c r="E221" s="662"/>
      <c r="F221" s="1180" t="s">
        <v>5385</v>
      </c>
      <c r="I221" s="376" t="s">
        <v>3032</v>
      </c>
      <c r="J221" s="377" t="s">
        <v>3151</v>
      </c>
      <c r="L221" s="538" t="s">
        <v>3034</v>
      </c>
      <c r="M221" s="382">
        <v>2494000</v>
      </c>
      <c r="N221" s="382">
        <v>2494000</v>
      </c>
    </row>
    <row r="222" spans="1:14" ht="21.75" customHeight="1" x14ac:dyDescent="0.25">
      <c r="A222" s="540">
        <f t="shared" si="5"/>
        <v>211</v>
      </c>
      <c r="B222" s="541" t="s">
        <v>5632</v>
      </c>
      <c r="C222" s="662">
        <v>2169000</v>
      </c>
      <c r="D222" s="662"/>
      <c r="E222" s="662"/>
      <c r="F222" s="1180"/>
      <c r="J222" s="377" t="s">
        <v>4824</v>
      </c>
      <c r="M222" s="382"/>
      <c r="N222" s="382"/>
    </row>
    <row r="223" spans="1:14" ht="17.25" customHeight="1" x14ac:dyDescent="0.25">
      <c r="A223" s="540">
        <f t="shared" si="5"/>
        <v>212</v>
      </c>
      <c r="B223" s="541" t="s">
        <v>3152</v>
      </c>
      <c r="C223" s="662">
        <v>4448000</v>
      </c>
      <c r="D223" s="662">
        <v>4448000</v>
      </c>
      <c r="E223" s="662"/>
      <c r="F223" s="1043" t="s">
        <v>5388</v>
      </c>
      <c r="H223" s="535"/>
      <c r="I223" s="376" t="s">
        <v>3153</v>
      </c>
      <c r="J223" s="377" t="s">
        <v>3154</v>
      </c>
      <c r="L223" s="538" t="s">
        <v>3155</v>
      </c>
      <c r="M223" s="382">
        <v>4220000</v>
      </c>
      <c r="N223" s="382">
        <v>4220000</v>
      </c>
    </row>
    <row r="224" spans="1:14" ht="36.75" customHeight="1" x14ac:dyDescent="0.25">
      <c r="A224" s="540">
        <f t="shared" si="5"/>
        <v>213</v>
      </c>
      <c r="B224" s="552" t="s">
        <v>5092</v>
      </c>
      <c r="C224" s="662">
        <v>3103773</v>
      </c>
      <c r="D224" s="662"/>
      <c r="E224" s="662"/>
      <c r="F224" s="1044"/>
      <c r="H224" s="535"/>
      <c r="J224" s="377" t="s">
        <v>5093</v>
      </c>
      <c r="M224" s="382"/>
      <c r="N224" s="382"/>
    </row>
    <row r="225" spans="1:59" ht="18" customHeight="1" x14ac:dyDescent="0.25">
      <c r="A225" s="540">
        <f t="shared" si="5"/>
        <v>214</v>
      </c>
      <c r="B225" s="541" t="s">
        <v>3156</v>
      </c>
      <c r="C225" s="662">
        <v>4395000</v>
      </c>
      <c r="D225" s="662">
        <v>4395000</v>
      </c>
      <c r="E225" s="662"/>
      <c r="F225" s="1044"/>
      <c r="I225" s="376" t="s">
        <v>3126</v>
      </c>
      <c r="J225" s="377" t="s">
        <v>3157</v>
      </c>
      <c r="L225" s="538" t="s">
        <v>3129</v>
      </c>
      <c r="M225" s="382">
        <v>4191000</v>
      </c>
      <c r="N225" s="382">
        <v>4191000</v>
      </c>
    </row>
    <row r="226" spans="1:59" ht="18" customHeight="1" x14ac:dyDescent="0.25">
      <c r="A226" s="540">
        <f t="shared" si="5"/>
        <v>215</v>
      </c>
      <c r="B226" s="541" t="s">
        <v>3158</v>
      </c>
      <c r="C226" s="662">
        <v>4642000</v>
      </c>
      <c r="D226" s="662">
        <v>4642000</v>
      </c>
      <c r="E226" s="662"/>
      <c r="F226" s="1044"/>
      <c r="I226" s="376" t="s">
        <v>3104</v>
      </c>
      <c r="J226" s="377" t="s">
        <v>3159</v>
      </c>
      <c r="L226" s="538" t="s">
        <v>3106</v>
      </c>
      <c r="M226" s="382">
        <v>4414000</v>
      </c>
      <c r="N226" s="382">
        <v>4414000</v>
      </c>
    </row>
    <row r="227" spans="1:59" ht="18" customHeight="1" x14ac:dyDescent="0.25">
      <c r="A227" s="540">
        <f t="shared" si="5"/>
        <v>216</v>
      </c>
      <c r="B227" s="541" t="s">
        <v>3160</v>
      </c>
      <c r="C227" s="662">
        <v>4642000</v>
      </c>
      <c r="D227" s="662">
        <v>4642000</v>
      </c>
      <c r="E227" s="662"/>
      <c r="F227" s="1044"/>
      <c r="I227" s="376" t="s">
        <v>3104</v>
      </c>
      <c r="J227" s="377" t="s">
        <v>3161</v>
      </c>
      <c r="L227" s="538" t="s">
        <v>3106</v>
      </c>
      <c r="M227" s="382">
        <v>4414000</v>
      </c>
      <c r="N227" s="382">
        <v>4414000</v>
      </c>
    </row>
    <row r="228" spans="1:59" ht="42" customHeight="1" x14ac:dyDescent="0.25">
      <c r="A228" s="540">
        <f t="shared" si="5"/>
        <v>217</v>
      </c>
      <c r="B228" s="552" t="s">
        <v>3162</v>
      </c>
      <c r="C228" s="662">
        <v>4642000</v>
      </c>
      <c r="D228" s="662">
        <v>4642000</v>
      </c>
      <c r="E228" s="662"/>
      <c r="F228" s="1044"/>
      <c r="I228" s="376" t="s">
        <v>3104</v>
      </c>
      <c r="J228" s="377" t="s">
        <v>3163</v>
      </c>
      <c r="L228" s="538" t="s">
        <v>3106</v>
      </c>
      <c r="M228" s="382">
        <v>4414000</v>
      </c>
      <c r="N228" s="382">
        <v>4414000</v>
      </c>
    </row>
    <row r="229" spans="1:59" ht="17.25" customHeight="1" x14ac:dyDescent="0.25">
      <c r="A229" s="540">
        <f t="shared" si="5"/>
        <v>218</v>
      </c>
      <c r="B229" s="541" t="s">
        <v>3164</v>
      </c>
      <c r="C229" s="662">
        <v>3730000</v>
      </c>
      <c r="D229" s="662">
        <v>3730000</v>
      </c>
      <c r="E229" s="662"/>
      <c r="F229" s="378"/>
      <c r="I229" s="376" t="s">
        <v>3110</v>
      </c>
      <c r="J229" s="377" t="s">
        <v>3114</v>
      </c>
      <c r="L229" s="538" t="s">
        <v>3112</v>
      </c>
      <c r="M229" s="382">
        <v>3530000</v>
      </c>
      <c r="N229" s="382">
        <v>3530000</v>
      </c>
    </row>
    <row r="230" spans="1:59" ht="17.25" customHeight="1" x14ac:dyDescent="0.25">
      <c r="A230" s="540">
        <f t="shared" si="5"/>
        <v>219</v>
      </c>
      <c r="B230" s="389" t="s">
        <v>3165</v>
      </c>
      <c r="C230" s="662">
        <v>2654000</v>
      </c>
      <c r="D230" s="662">
        <v>2654000</v>
      </c>
      <c r="E230" s="662"/>
      <c r="F230" s="378"/>
      <c r="I230" s="376" t="s">
        <v>3116</v>
      </c>
      <c r="J230" s="377" t="s">
        <v>3166</v>
      </c>
      <c r="L230" s="538" t="s">
        <v>3118</v>
      </c>
      <c r="M230" s="382">
        <v>2531000</v>
      </c>
      <c r="N230" s="382">
        <v>2531000</v>
      </c>
      <c r="O230" s="538">
        <v>0</v>
      </c>
      <c r="P230" s="538">
        <v>0</v>
      </c>
      <c r="Q230" s="538">
        <v>0</v>
      </c>
      <c r="R230" s="538">
        <v>0</v>
      </c>
      <c r="S230" s="538">
        <v>0</v>
      </c>
      <c r="T230" s="538">
        <v>0</v>
      </c>
      <c r="U230" s="538">
        <v>100</v>
      </c>
      <c r="V230" s="538" t="s">
        <v>2958</v>
      </c>
      <c r="W230" s="538" t="s">
        <v>2959</v>
      </c>
      <c r="X230" s="538" t="s">
        <v>2960</v>
      </c>
      <c r="Y230" s="538" t="s">
        <v>2961</v>
      </c>
      <c r="Z230" s="538">
        <v>0</v>
      </c>
      <c r="AA230" s="538">
        <v>0</v>
      </c>
      <c r="AB230" s="538">
        <v>0</v>
      </c>
      <c r="AC230" s="538">
        <v>0</v>
      </c>
      <c r="AD230" s="538">
        <v>1</v>
      </c>
      <c r="AE230" s="538">
        <v>0</v>
      </c>
      <c r="AF230" s="538">
        <v>0</v>
      </c>
      <c r="AG230" s="538">
        <v>0</v>
      </c>
      <c r="AH230" s="538">
        <v>0</v>
      </c>
      <c r="AI230" s="538">
        <v>0</v>
      </c>
      <c r="AJ230" s="554">
        <v>42953.558333333334</v>
      </c>
      <c r="AK230" s="538">
        <v>49</v>
      </c>
      <c r="AL230" s="538">
        <v>6</v>
      </c>
      <c r="AM230" s="538">
        <v>0</v>
      </c>
      <c r="AO230" s="538">
        <v>-1</v>
      </c>
      <c r="AQ230" s="538">
        <v>0</v>
      </c>
      <c r="AR230" s="538">
        <v>0</v>
      </c>
      <c r="AS230" s="538" t="s">
        <v>2962</v>
      </c>
      <c r="AT230" s="538" t="s">
        <v>2962</v>
      </c>
      <c r="AU230" s="538" t="s">
        <v>3118</v>
      </c>
      <c r="AV230" s="538" t="s">
        <v>2962</v>
      </c>
      <c r="AW230" s="538" t="s">
        <v>3166</v>
      </c>
      <c r="AX230" s="538" t="s">
        <v>3166</v>
      </c>
      <c r="AY230" s="538">
        <v>0</v>
      </c>
      <c r="AZ230" s="538">
        <v>0</v>
      </c>
      <c r="BA230" s="538">
        <v>0</v>
      </c>
      <c r="BB230" s="538">
        <v>0</v>
      </c>
      <c r="BC230" s="555">
        <v>2460000</v>
      </c>
      <c r="BD230" s="538">
        <v>0</v>
      </c>
      <c r="BE230" s="538">
        <v>0</v>
      </c>
      <c r="BF230" s="538" t="s">
        <v>3165</v>
      </c>
      <c r="BG230" s="538" t="s">
        <v>3165</v>
      </c>
    </row>
    <row r="231" spans="1:59" ht="17.25" customHeight="1" x14ac:dyDescent="0.25">
      <c r="A231" s="540">
        <f t="shared" si="5"/>
        <v>220</v>
      </c>
      <c r="B231" s="389" t="s">
        <v>5564</v>
      </c>
      <c r="C231" s="662">
        <v>2116000</v>
      </c>
      <c r="D231" s="662"/>
      <c r="E231" s="662"/>
      <c r="F231" s="378"/>
      <c r="J231" s="377" t="s">
        <v>5102</v>
      </c>
      <c r="M231" s="382"/>
      <c r="N231" s="382"/>
      <c r="AJ231" s="554"/>
      <c r="BC231" s="555"/>
    </row>
    <row r="232" spans="1:59" ht="18" customHeight="1" x14ac:dyDescent="0.25">
      <c r="A232" s="540">
        <f t="shared" si="5"/>
        <v>221</v>
      </c>
      <c r="B232" s="389" t="s">
        <v>3167</v>
      </c>
      <c r="C232" s="662">
        <v>3395000</v>
      </c>
      <c r="D232" s="662">
        <v>3395000</v>
      </c>
      <c r="E232" s="662"/>
      <c r="F232" s="1180" t="s">
        <v>3005</v>
      </c>
      <c r="I232" s="376" t="s">
        <v>3121</v>
      </c>
      <c r="J232" s="377" t="s">
        <v>3168</v>
      </c>
      <c r="L232" s="538" t="s">
        <v>3124</v>
      </c>
      <c r="M232" s="382">
        <v>3191000</v>
      </c>
      <c r="N232" s="382">
        <v>3191000</v>
      </c>
      <c r="O232" s="538">
        <v>0</v>
      </c>
      <c r="P232" s="538">
        <v>0</v>
      </c>
      <c r="Q232" s="538">
        <v>0</v>
      </c>
      <c r="R232" s="538">
        <v>0</v>
      </c>
      <c r="S232" s="538">
        <v>0</v>
      </c>
      <c r="T232" s="538">
        <v>0</v>
      </c>
      <c r="U232" s="538">
        <v>100</v>
      </c>
      <c r="V232" s="538" t="s">
        <v>2958</v>
      </c>
      <c r="W232" s="538" t="s">
        <v>2959</v>
      </c>
      <c r="X232" s="538" t="s">
        <v>2960</v>
      </c>
      <c r="Y232" s="538" t="s">
        <v>2961</v>
      </c>
      <c r="Z232" s="538">
        <v>0</v>
      </c>
      <c r="AA232" s="538">
        <v>0</v>
      </c>
      <c r="AB232" s="538">
        <v>0</v>
      </c>
      <c r="AC232" s="538">
        <v>0</v>
      </c>
      <c r="AD232" s="538">
        <v>1</v>
      </c>
      <c r="AE232" s="538">
        <v>0</v>
      </c>
      <c r="AF232" s="538">
        <v>0</v>
      </c>
      <c r="AG232" s="538">
        <v>0</v>
      </c>
      <c r="AH232" s="538">
        <v>0</v>
      </c>
      <c r="AI232" s="538">
        <v>0</v>
      </c>
      <c r="AJ232" s="554">
        <v>42953.559027777781</v>
      </c>
      <c r="AK232" s="538">
        <v>49</v>
      </c>
      <c r="AL232" s="538">
        <v>6</v>
      </c>
      <c r="AM232" s="538">
        <v>0</v>
      </c>
      <c r="AO232" s="538">
        <v>-1</v>
      </c>
      <c r="AQ232" s="538">
        <v>0</v>
      </c>
      <c r="AR232" s="538">
        <v>0</v>
      </c>
      <c r="AS232" s="538" t="s">
        <v>2962</v>
      </c>
      <c r="AT232" s="538" t="s">
        <v>2962</v>
      </c>
      <c r="AU232" s="538" t="s">
        <v>3124</v>
      </c>
      <c r="AV232" s="538" t="s">
        <v>2962</v>
      </c>
      <c r="AW232" s="538" t="s">
        <v>3168</v>
      </c>
      <c r="AX232" s="538" t="s">
        <v>3168</v>
      </c>
      <c r="AY232" s="538">
        <v>0</v>
      </c>
      <c r="AZ232" s="538">
        <v>0</v>
      </c>
      <c r="BA232" s="538">
        <v>0</v>
      </c>
      <c r="BB232" s="538">
        <v>0</v>
      </c>
      <c r="BC232" s="555">
        <v>3072000</v>
      </c>
      <c r="BD232" s="538">
        <v>0</v>
      </c>
      <c r="BE232" s="538">
        <v>0</v>
      </c>
      <c r="BF232" s="538" t="s">
        <v>3167</v>
      </c>
      <c r="BG232" s="538" t="s">
        <v>3167</v>
      </c>
    </row>
    <row r="233" spans="1:59" ht="17.25" customHeight="1" x14ac:dyDescent="0.25">
      <c r="A233" s="540">
        <f t="shared" si="5"/>
        <v>222</v>
      </c>
      <c r="B233" s="389" t="s">
        <v>3169</v>
      </c>
      <c r="C233" s="662">
        <v>2654000</v>
      </c>
      <c r="D233" s="662">
        <v>2654000</v>
      </c>
      <c r="E233" s="662"/>
      <c r="F233" s="1180"/>
      <c r="I233" s="376" t="s">
        <v>3116</v>
      </c>
      <c r="J233" s="377" t="s">
        <v>3170</v>
      </c>
      <c r="L233" s="538" t="s">
        <v>3118</v>
      </c>
      <c r="M233" s="382">
        <v>2531000</v>
      </c>
      <c r="N233" s="382">
        <v>2531000</v>
      </c>
      <c r="O233" s="538">
        <v>0</v>
      </c>
      <c r="P233" s="538">
        <v>0</v>
      </c>
      <c r="Q233" s="538">
        <v>0</v>
      </c>
      <c r="R233" s="538">
        <v>0</v>
      </c>
      <c r="S233" s="538">
        <v>0</v>
      </c>
      <c r="T233" s="538">
        <v>0</v>
      </c>
      <c r="U233" s="538">
        <v>100</v>
      </c>
      <c r="V233" s="538" t="s">
        <v>2958</v>
      </c>
      <c r="W233" s="538" t="s">
        <v>2959</v>
      </c>
      <c r="X233" s="538" t="s">
        <v>2960</v>
      </c>
      <c r="Y233" s="538" t="s">
        <v>2961</v>
      </c>
      <c r="Z233" s="538">
        <v>0</v>
      </c>
      <c r="AA233" s="538">
        <v>0</v>
      </c>
      <c r="AB233" s="538">
        <v>0</v>
      </c>
      <c r="AC233" s="538">
        <v>0</v>
      </c>
      <c r="AD233" s="538">
        <v>1</v>
      </c>
      <c r="AE233" s="538">
        <v>0</v>
      </c>
      <c r="AF233" s="538">
        <v>0</v>
      </c>
      <c r="AG233" s="538">
        <v>0</v>
      </c>
      <c r="AH233" s="538">
        <v>0</v>
      </c>
      <c r="AI233" s="538">
        <v>0</v>
      </c>
      <c r="AJ233" s="554">
        <v>42953.560416666667</v>
      </c>
      <c r="AK233" s="538">
        <v>49</v>
      </c>
      <c r="AL233" s="538">
        <v>6</v>
      </c>
      <c r="AM233" s="538">
        <v>0</v>
      </c>
      <c r="AO233" s="538">
        <v>-1</v>
      </c>
      <c r="AQ233" s="538">
        <v>0</v>
      </c>
      <c r="AR233" s="538">
        <v>0</v>
      </c>
      <c r="AS233" s="538" t="s">
        <v>2962</v>
      </c>
      <c r="AT233" s="538" t="s">
        <v>2962</v>
      </c>
      <c r="AU233" s="538" t="s">
        <v>3118</v>
      </c>
      <c r="AV233" s="538" t="s">
        <v>2962</v>
      </c>
      <c r="AW233" s="538" t="s">
        <v>3170</v>
      </c>
      <c r="AX233" s="538" t="s">
        <v>3170</v>
      </c>
      <c r="AY233" s="538">
        <v>0</v>
      </c>
      <c r="AZ233" s="538">
        <v>0</v>
      </c>
      <c r="BA233" s="538">
        <v>0</v>
      </c>
      <c r="BB233" s="538">
        <v>0</v>
      </c>
      <c r="BC233" s="555">
        <v>2460000</v>
      </c>
      <c r="BD233" s="538">
        <v>0</v>
      </c>
      <c r="BE233" s="538">
        <v>0</v>
      </c>
      <c r="BF233" s="538" t="s">
        <v>3169</v>
      </c>
      <c r="BG233" s="538" t="s">
        <v>3169</v>
      </c>
    </row>
    <row r="234" spans="1:59" ht="17.25" customHeight="1" x14ac:dyDescent="0.25">
      <c r="A234" s="540">
        <f t="shared" si="5"/>
        <v>223</v>
      </c>
      <c r="B234" s="389" t="s">
        <v>5565</v>
      </c>
      <c r="C234" s="662">
        <v>2116000</v>
      </c>
      <c r="D234" s="662"/>
      <c r="E234" s="662"/>
      <c r="F234" s="1180"/>
      <c r="J234" s="377" t="s">
        <v>5104</v>
      </c>
      <c r="M234" s="382"/>
      <c r="N234" s="382"/>
      <c r="AJ234" s="554"/>
      <c r="BC234" s="555"/>
    </row>
    <row r="235" spans="1:59" ht="33" customHeight="1" x14ac:dyDescent="0.25">
      <c r="A235" s="540">
        <f t="shared" si="5"/>
        <v>224</v>
      </c>
      <c r="B235" s="385" t="s">
        <v>3171</v>
      </c>
      <c r="C235" s="662">
        <v>3395000</v>
      </c>
      <c r="D235" s="662">
        <v>3395000</v>
      </c>
      <c r="E235" s="662"/>
      <c r="F235" s="1180"/>
      <c r="I235" s="376" t="s">
        <v>3121</v>
      </c>
      <c r="J235" s="377" t="s">
        <v>3172</v>
      </c>
      <c r="L235" s="538" t="s">
        <v>3124</v>
      </c>
      <c r="M235" s="382">
        <v>3191000</v>
      </c>
      <c r="N235" s="382">
        <v>3191000</v>
      </c>
      <c r="O235" s="538">
        <v>0</v>
      </c>
      <c r="P235" s="538">
        <v>0</v>
      </c>
      <c r="Q235" s="538">
        <v>0</v>
      </c>
      <c r="R235" s="538">
        <v>0</v>
      </c>
      <c r="S235" s="538">
        <v>0</v>
      </c>
      <c r="T235" s="538">
        <v>0</v>
      </c>
      <c r="U235" s="538">
        <v>100</v>
      </c>
      <c r="V235" s="538" t="s">
        <v>2958</v>
      </c>
      <c r="W235" s="538" t="s">
        <v>2959</v>
      </c>
      <c r="X235" s="538" t="s">
        <v>2960</v>
      </c>
      <c r="Y235" s="538" t="s">
        <v>2961</v>
      </c>
      <c r="Z235" s="538">
        <v>0</v>
      </c>
      <c r="AA235" s="538">
        <v>0</v>
      </c>
      <c r="AB235" s="538">
        <v>0</v>
      </c>
      <c r="AC235" s="538">
        <v>0</v>
      </c>
      <c r="AD235" s="538">
        <v>1</v>
      </c>
      <c r="AE235" s="538">
        <v>0</v>
      </c>
      <c r="AF235" s="538">
        <v>0</v>
      </c>
      <c r="AG235" s="538">
        <v>0</v>
      </c>
      <c r="AH235" s="538">
        <v>0</v>
      </c>
      <c r="AI235" s="538">
        <v>0</v>
      </c>
      <c r="AJ235" s="554">
        <v>42953.561111111114</v>
      </c>
      <c r="AK235" s="538">
        <v>49</v>
      </c>
      <c r="AL235" s="538">
        <v>6</v>
      </c>
      <c r="AM235" s="538">
        <v>0</v>
      </c>
      <c r="AO235" s="538">
        <v>-1</v>
      </c>
      <c r="AQ235" s="538">
        <v>0</v>
      </c>
      <c r="AR235" s="538">
        <v>0</v>
      </c>
      <c r="AS235" s="538" t="s">
        <v>2962</v>
      </c>
      <c r="AT235" s="538" t="s">
        <v>2962</v>
      </c>
      <c r="AU235" s="538" t="s">
        <v>3124</v>
      </c>
      <c r="AV235" s="538" t="s">
        <v>2962</v>
      </c>
      <c r="AW235" s="538" t="s">
        <v>3172</v>
      </c>
      <c r="AX235" s="538" t="s">
        <v>3172</v>
      </c>
      <c r="AY235" s="538">
        <v>0</v>
      </c>
      <c r="AZ235" s="538">
        <v>0</v>
      </c>
      <c r="BA235" s="538">
        <v>0</v>
      </c>
      <c r="BB235" s="538">
        <v>0</v>
      </c>
      <c r="BC235" s="555">
        <v>3072000</v>
      </c>
      <c r="BD235" s="538">
        <v>0</v>
      </c>
      <c r="BE235" s="538">
        <v>0</v>
      </c>
      <c r="BF235" s="538" t="s">
        <v>3171</v>
      </c>
      <c r="BG235" s="538" t="s">
        <v>3171</v>
      </c>
    </row>
    <row r="236" spans="1:59" ht="17.25" customHeight="1" x14ac:dyDescent="0.25">
      <c r="A236" s="540">
        <f t="shared" si="5"/>
        <v>225</v>
      </c>
      <c r="B236" s="541" t="s">
        <v>3173</v>
      </c>
      <c r="C236" s="662">
        <v>3730000</v>
      </c>
      <c r="D236" s="662">
        <v>3730000</v>
      </c>
      <c r="E236" s="662"/>
      <c r="F236" s="378"/>
      <c r="I236" s="376" t="s">
        <v>3110</v>
      </c>
      <c r="J236" s="377" t="s">
        <v>3174</v>
      </c>
      <c r="L236" s="538" t="s">
        <v>3112</v>
      </c>
      <c r="M236" s="382">
        <v>3530000</v>
      </c>
      <c r="N236" s="382">
        <v>3530000</v>
      </c>
    </row>
    <row r="237" spans="1:59" ht="46.5" customHeight="1" x14ac:dyDescent="0.25">
      <c r="A237" s="540">
        <f t="shared" si="5"/>
        <v>226</v>
      </c>
      <c r="B237" s="543" t="s">
        <v>3175</v>
      </c>
      <c r="C237" s="662">
        <v>4395000</v>
      </c>
      <c r="D237" s="662">
        <v>4395000</v>
      </c>
      <c r="E237" s="662"/>
      <c r="F237" s="1180" t="s">
        <v>5388</v>
      </c>
      <c r="I237" s="376" t="s">
        <v>3126</v>
      </c>
      <c r="J237" s="377" t="s">
        <v>3176</v>
      </c>
      <c r="L237" s="538" t="s">
        <v>3129</v>
      </c>
      <c r="M237" s="382">
        <v>4191000</v>
      </c>
      <c r="N237" s="382">
        <v>4191000</v>
      </c>
    </row>
    <row r="238" spans="1:59" ht="18" customHeight="1" x14ac:dyDescent="0.25">
      <c r="A238" s="540">
        <f t="shared" si="5"/>
        <v>227</v>
      </c>
      <c r="B238" s="541" t="s">
        <v>3177</v>
      </c>
      <c r="C238" s="662">
        <v>4448000</v>
      </c>
      <c r="D238" s="662">
        <v>4448000</v>
      </c>
      <c r="E238" s="662"/>
      <c r="F238" s="1180"/>
      <c r="I238" s="376" t="s">
        <v>3153</v>
      </c>
      <c r="J238" s="377" t="s">
        <v>3178</v>
      </c>
      <c r="L238" s="538" t="s">
        <v>3155</v>
      </c>
      <c r="M238" s="382">
        <v>4220000</v>
      </c>
      <c r="N238" s="382">
        <v>4220000</v>
      </c>
    </row>
    <row r="239" spans="1:59" ht="18" customHeight="1" x14ac:dyDescent="0.25">
      <c r="A239" s="540">
        <f t="shared" si="5"/>
        <v>228</v>
      </c>
      <c r="B239" s="541" t="s">
        <v>5099</v>
      </c>
      <c r="C239" s="662">
        <v>3103773</v>
      </c>
      <c r="D239" s="662"/>
      <c r="E239" s="662"/>
      <c r="F239" s="1180"/>
      <c r="J239" s="377" t="s">
        <v>5100</v>
      </c>
      <c r="M239" s="382"/>
      <c r="N239" s="382"/>
    </row>
    <row r="240" spans="1:59" ht="18" customHeight="1" x14ac:dyDescent="0.25">
      <c r="A240" s="540">
        <f t="shared" si="5"/>
        <v>229</v>
      </c>
      <c r="B240" s="541" t="s">
        <v>3179</v>
      </c>
      <c r="C240" s="662">
        <v>2715000</v>
      </c>
      <c r="D240" s="662">
        <v>2715000</v>
      </c>
      <c r="E240" s="662"/>
      <c r="F240" s="378"/>
      <c r="I240" s="377" t="s">
        <v>3180</v>
      </c>
      <c r="J240" s="377" t="s">
        <v>3181</v>
      </c>
      <c r="K240" s="377" t="s">
        <v>3180</v>
      </c>
      <c r="L240" s="538" t="s">
        <v>3182</v>
      </c>
      <c r="M240" s="382">
        <v>2692000</v>
      </c>
      <c r="N240" s="382">
        <v>2692000</v>
      </c>
    </row>
    <row r="241" spans="1:14" ht="18" customHeight="1" x14ac:dyDescent="0.25">
      <c r="A241" s="540">
        <f t="shared" si="5"/>
        <v>230</v>
      </c>
      <c r="B241" s="541" t="s">
        <v>3183</v>
      </c>
      <c r="C241" s="662">
        <v>2654000</v>
      </c>
      <c r="D241" s="662">
        <v>2654000</v>
      </c>
      <c r="E241" s="662"/>
      <c r="F241" s="378"/>
      <c r="I241" s="376" t="s">
        <v>3116</v>
      </c>
      <c r="J241" s="377" t="s">
        <v>3184</v>
      </c>
      <c r="L241" s="538" t="s">
        <v>3118</v>
      </c>
      <c r="M241" s="382">
        <v>2531000</v>
      </c>
      <c r="N241" s="382">
        <v>2531000</v>
      </c>
    </row>
    <row r="242" spans="1:14" ht="18" customHeight="1" x14ac:dyDescent="0.25">
      <c r="A242" s="540">
        <f t="shared" si="5"/>
        <v>231</v>
      </c>
      <c r="B242" s="541" t="s">
        <v>5603</v>
      </c>
      <c r="C242" s="662">
        <v>2116000</v>
      </c>
      <c r="D242" s="662"/>
      <c r="E242" s="662"/>
      <c r="F242" s="378"/>
      <c r="J242" s="377" t="s">
        <v>4816</v>
      </c>
      <c r="M242" s="382"/>
      <c r="N242" s="382"/>
    </row>
    <row r="243" spans="1:14" ht="18" customHeight="1" x14ac:dyDescent="0.25">
      <c r="A243" s="540">
        <f t="shared" si="5"/>
        <v>232</v>
      </c>
      <c r="B243" s="541" t="s">
        <v>3185</v>
      </c>
      <c r="C243" s="662">
        <v>2654000</v>
      </c>
      <c r="D243" s="662">
        <v>2654000</v>
      </c>
      <c r="E243" s="662"/>
      <c r="F243" s="378"/>
      <c r="I243" s="376" t="s">
        <v>3116</v>
      </c>
      <c r="J243" s="377" t="s">
        <v>3186</v>
      </c>
      <c r="L243" s="538" t="s">
        <v>3118</v>
      </c>
      <c r="M243" s="382">
        <v>2531000</v>
      </c>
      <c r="N243" s="382">
        <v>2531000</v>
      </c>
    </row>
    <row r="244" spans="1:14" ht="18" customHeight="1" x14ac:dyDescent="0.25">
      <c r="A244" s="540">
        <f t="shared" si="5"/>
        <v>233</v>
      </c>
      <c r="B244" s="541" t="s">
        <v>5604</v>
      </c>
      <c r="C244" s="662">
        <v>2116000</v>
      </c>
      <c r="D244" s="662"/>
      <c r="E244" s="662"/>
      <c r="F244" s="378"/>
      <c r="J244" s="377" t="s">
        <v>4818</v>
      </c>
      <c r="M244" s="382"/>
      <c r="N244" s="382"/>
    </row>
    <row r="245" spans="1:14" ht="18" customHeight="1" x14ac:dyDescent="0.25">
      <c r="A245" s="540">
        <f t="shared" si="5"/>
        <v>234</v>
      </c>
      <c r="B245" s="541" t="s">
        <v>4650</v>
      </c>
      <c r="C245" s="662">
        <v>2654000</v>
      </c>
      <c r="D245" s="662">
        <v>2654000</v>
      </c>
      <c r="E245" s="662"/>
      <c r="F245" s="378"/>
      <c r="I245" s="376" t="s">
        <v>3116</v>
      </c>
      <c r="J245" s="377" t="s">
        <v>4651</v>
      </c>
      <c r="M245" s="382"/>
      <c r="N245" s="382"/>
    </row>
    <row r="246" spans="1:14" ht="18" customHeight="1" x14ac:dyDescent="0.25">
      <c r="A246" s="540">
        <f t="shared" si="5"/>
        <v>235</v>
      </c>
      <c r="B246" s="541" t="s">
        <v>5605</v>
      </c>
      <c r="C246" s="662">
        <v>2116000</v>
      </c>
      <c r="D246" s="662"/>
      <c r="E246" s="662"/>
      <c r="F246" s="378"/>
      <c r="J246" s="377" t="s">
        <v>4820</v>
      </c>
      <c r="M246" s="382"/>
      <c r="N246" s="382"/>
    </row>
    <row r="247" spans="1:14" ht="18" customHeight="1" x14ac:dyDescent="0.25">
      <c r="A247" s="540">
        <f t="shared" si="5"/>
        <v>236</v>
      </c>
      <c r="B247" s="541" t="s">
        <v>3187</v>
      </c>
      <c r="C247" s="662">
        <v>2657000</v>
      </c>
      <c r="D247" s="662">
        <v>2657000</v>
      </c>
      <c r="E247" s="662"/>
      <c r="F247" s="378"/>
      <c r="I247" s="376" t="s">
        <v>3188</v>
      </c>
      <c r="J247" s="560" t="s">
        <v>3189</v>
      </c>
      <c r="K247" s="387" t="s">
        <v>3190</v>
      </c>
      <c r="L247" s="538" t="s">
        <v>2831</v>
      </c>
      <c r="M247" s="382">
        <v>2463000</v>
      </c>
      <c r="N247" s="382">
        <v>2463000</v>
      </c>
    </row>
    <row r="248" spans="1:14" ht="18" customHeight="1" x14ac:dyDescent="0.25">
      <c r="A248" s="540">
        <f t="shared" si="5"/>
        <v>237</v>
      </c>
      <c r="B248" s="541" t="s">
        <v>3191</v>
      </c>
      <c r="C248" s="662">
        <v>2657000</v>
      </c>
      <c r="D248" s="662">
        <v>2657000</v>
      </c>
      <c r="E248" s="662"/>
      <c r="F248" s="378"/>
      <c r="I248" s="376" t="s">
        <v>3188</v>
      </c>
      <c r="J248" s="387" t="s">
        <v>3192</v>
      </c>
      <c r="K248" s="387" t="s">
        <v>3190</v>
      </c>
      <c r="M248" s="382">
        <v>2463000</v>
      </c>
      <c r="N248" s="382">
        <v>2463000</v>
      </c>
    </row>
    <row r="249" spans="1:14" ht="18" customHeight="1" x14ac:dyDescent="0.25">
      <c r="A249" s="540">
        <f t="shared" si="5"/>
        <v>238</v>
      </c>
      <c r="B249" s="558" t="s">
        <v>3193</v>
      </c>
      <c r="C249" s="662">
        <v>2657000</v>
      </c>
      <c r="D249" s="662">
        <v>2657000</v>
      </c>
      <c r="E249" s="662"/>
      <c r="F249" s="378"/>
      <c r="I249" s="376" t="s">
        <v>3188</v>
      </c>
      <c r="J249" s="387" t="s">
        <v>3194</v>
      </c>
      <c r="K249" s="387" t="s">
        <v>3190</v>
      </c>
      <c r="L249" s="538" t="s">
        <v>3118</v>
      </c>
      <c r="M249" s="382">
        <v>2531000</v>
      </c>
      <c r="N249" s="382">
        <v>2531000</v>
      </c>
    </row>
    <row r="250" spans="1:14" ht="18" customHeight="1" x14ac:dyDescent="0.25">
      <c r="A250" s="540">
        <f t="shared" si="5"/>
        <v>239</v>
      </c>
      <c r="B250" s="541" t="s">
        <v>3195</v>
      </c>
      <c r="C250" s="662">
        <v>2945000</v>
      </c>
      <c r="D250" s="662">
        <v>2945000</v>
      </c>
      <c r="E250" s="662"/>
      <c r="F250" s="378"/>
      <c r="I250" s="376" t="s">
        <v>2889</v>
      </c>
      <c r="J250" s="377" t="s">
        <v>3196</v>
      </c>
      <c r="L250" s="538" t="s">
        <v>2891</v>
      </c>
      <c r="M250" s="382">
        <v>2796000</v>
      </c>
      <c r="N250" s="382">
        <v>2796000</v>
      </c>
    </row>
    <row r="251" spans="1:14" ht="18" customHeight="1" x14ac:dyDescent="0.25">
      <c r="A251" s="540">
        <f t="shared" si="5"/>
        <v>240</v>
      </c>
      <c r="B251" s="541" t="s">
        <v>5606</v>
      </c>
      <c r="C251" s="662">
        <v>2236000</v>
      </c>
      <c r="D251" s="662"/>
      <c r="E251" s="662"/>
      <c r="F251" s="378"/>
      <c r="J251" s="377" t="s">
        <v>4822</v>
      </c>
      <c r="M251" s="382"/>
      <c r="N251" s="382"/>
    </row>
    <row r="252" spans="1:14" ht="18" customHeight="1" x14ac:dyDescent="0.25">
      <c r="A252" s="540">
        <f t="shared" si="5"/>
        <v>241</v>
      </c>
      <c r="B252" s="541" t="s">
        <v>3197</v>
      </c>
      <c r="C252" s="662">
        <v>2984000</v>
      </c>
      <c r="D252" s="662">
        <v>2984000</v>
      </c>
      <c r="E252" s="662"/>
      <c r="F252" s="378"/>
      <c r="I252" s="376" t="s">
        <v>3116</v>
      </c>
      <c r="J252" s="377" t="s">
        <v>5096</v>
      </c>
      <c r="L252" s="538" t="s">
        <v>3118</v>
      </c>
      <c r="M252" s="382">
        <v>2531000</v>
      </c>
      <c r="N252" s="382">
        <v>2531000</v>
      </c>
    </row>
    <row r="253" spans="1:14" ht="17.25" customHeight="1" x14ac:dyDescent="0.25">
      <c r="A253" s="540">
        <f t="shared" si="5"/>
        <v>242</v>
      </c>
      <c r="B253" s="541" t="s">
        <v>3198</v>
      </c>
      <c r="C253" s="662">
        <v>2657000</v>
      </c>
      <c r="D253" s="662">
        <v>2657000</v>
      </c>
      <c r="E253" s="662"/>
      <c r="F253" s="378"/>
      <c r="I253" s="376" t="s">
        <v>3116</v>
      </c>
      <c r="J253" s="387" t="s">
        <v>5094</v>
      </c>
      <c r="K253" s="387"/>
      <c r="L253" s="538" t="s">
        <v>3118</v>
      </c>
      <c r="M253" s="382">
        <v>2531000</v>
      </c>
      <c r="N253" s="382">
        <v>2531000</v>
      </c>
    </row>
    <row r="254" spans="1:14" ht="18" customHeight="1" x14ac:dyDescent="0.25">
      <c r="A254" s="540">
        <f t="shared" si="5"/>
        <v>243</v>
      </c>
      <c r="B254" s="541" t="s">
        <v>4647</v>
      </c>
      <c r="C254" s="662">
        <v>2654000</v>
      </c>
      <c r="D254" s="662">
        <v>2654000</v>
      </c>
      <c r="E254" s="662"/>
      <c r="F254" s="378"/>
      <c r="I254" s="376" t="s">
        <v>3116</v>
      </c>
      <c r="J254" s="377" t="s">
        <v>4648</v>
      </c>
      <c r="K254" s="387"/>
      <c r="M254" s="382"/>
      <c r="N254" s="382"/>
    </row>
    <row r="255" spans="1:14" ht="18" customHeight="1" x14ac:dyDescent="0.25">
      <c r="A255" s="540">
        <f t="shared" si="5"/>
        <v>244</v>
      </c>
      <c r="B255" s="541" t="s">
        <v>5641</v>
      </c>
      <c r="C255" s="662">
        <v>2116000</v>
      </c>
      <c r="D255" s="662"/>
      <c r="E255" s="662"/>
      <c r="F255" s="378"/>
      <c r="J255" s="377" t="s">
        <v>4808</v>
      </c>
      <c r="K255" s="387"/>
      <c r="M255" s="382"/>
      <c r="N255" s="382"/>
    </row>
    <row r="256" spans="1:14" ht="18" customHeight="1" x14ac:dyDescent="0.25">
      <c r="A256" s="540">
        <f t="shared" si="5"/>
        <v>245</v>
      </c>
      <c r="B256" s="541" t="s">
        <v>3199</v>
      </c>
      <c r="C256" s="662">
        <v>2654000</v>
      </c>
      <c r="D256" s="662">
        <v>2654000</v>
      </c>
      <c r="E256" s="662"/>
      <c r="F256" s="378"/>
      <c r="I256" s="376" t="s">
        <v>3116</v>
      </c>
      <c r="J256" s="377" t="s">
        <v>3200</v>
      </c>
      <c r="L256" s="538" t="s">
        <v>3118</v>
      </c>
      <c r="M256" s="382">
        <v>2531000</v>
      </c>
      <c r="N256" s="382">
        <v>2531000</v>
      </c>
    </row>
    <row r="257" spans="1:14" ht="18" customHeight="1" x14ac:dyDescent="0.25">
      <c r="A257" s="540">
        <f t="shared" si="5"/>
        <v>246</v>
      </c>
      <c r="B257" s="541" t="s">
        <v>5642</v>
      </c>
      <c r="C257" s="662">
        <v>2116000</v>
      </c>
      <c r="D257" s="662"/>
      <c r="E257" s="662"/>
      <c r="F257" s="378"/>
      <c r="J257" s="377" t="s">
        <v>4810</v>
      </c>
      <c r="M257" s="382"/>
      <c r="N257" s="382"/>
    </row>
    <row r="258" spans="1:14" ht="18" customHeight="1" x14ac:dyDescent="0.25">
      <c r="A258" s="540">
        <f t="shared" si="5"/>
        <v>247</v>
      </c>
      <c r="B258" s="541" t="s">
        <v>3201</v>
      </c>
      <c r="C258" s="662">
        <v>3730000</v>
      </c>
      <c r="D258" s="662">
        <v>3730000</v>
      </c>
      <c r="E258" s="662"/>
      <c r="F258" s="378"/>
      <c r="I258" s="376" t="s">
        <v>3110</v>
      </c>
      <c r="J258" s="377" t="s">
        <v>3202</v>
      </c>
      <c r="L258" s="538" t="s">
        <v>3112</v>
      </c>
      <c r="M258" s="382">
        <v>3530000</v>
      </c>
      <c r="N258" s="382">
        <v>3530000</v>
      </c>
    </row>
    <row r="259" spans="1:14" ht="18" customHeight="1" x14ac:dyDescent="0.25">
      <c r="A259" s="540">
        <f t="shared" si="5"/>
        <v>248</v>
      </c>
      <c r="B259" s="541" t="s">
        <v>3203</v>
      </c>
      <c r="C259" s="662">
        <v>2265000</v>
      </c>
      <c r="D259" s="662">
        <v>2265000</v>
      </c>
      <c r="E259" s="662"/>
      <c r="F259" s="378"/>
      <c r="I259" s="376" t="s">
        <v>2906</v>
      </c>
      <c r="J259" s="377" t="s">
        <v>3204</v>
      </c>
      <c r="L259" s="538" t="s">
        <v>2908</v>
      </c>
      <c r="M259" s="382">
        <v>2136000</v>
      </c>
      <c r="N259" s="382">
        <v>2136000</v>
      </c>
    </row>
    <row r="260" spans="1:14" ht="18" customHeight="1" x14ac:dyDescent="0.25">
      <c r="A260" s="540">
        <f t="shared" si="5"/>
        <v>249</v>
      </c>
      <c r="B260" s="541" t="s">
        <v>3205</v>
      </c>
      <c r="C260" s="662">
        <v>2265000</v>
      </c>
      <c r="D260" s="662">
        <v>2265000</v>
      </c>
      <c r="E260" s="662"/>
      <c r="F260" s="378"/>
      <c r="I260" s="376" t="s">
        <v>2906</v>
      </c>
      <c r="J260" s="377" t="s">
        <v>3206</v>
      </c>
      <c r="L260" s="538" t="s">
        <v>2908</v>
      </c>
      <c r="M260" s="382">
        <v>2136000</v>
      </c>
      <c r="N260" s="382">
        <v>2136000</v>
      </c>
    </row>
    <row r="261" spans="1:14" ht="18" customHeight="1" x14ac:dyDescent="0.25">
      <c r="A261" s="540">
        <f t="shared" si="5"/>
        <v>250</v>
      </c>
      <c r="B261" s="541" t="s">
        <v>3207</v>
      </c>
      <c r="C261" s="662">
        <v>2984000</v>
      </c>
      <c r="D261" s="662">
        <v>2984000</v>
      </c>
      <c r="E261" s="662"/>
      <c r="F261" s="378"/>
      <c r="I261" s="376" t="s">
        <v>3208</v>
      </c>
      <c r="J261" s="377" t="s">
        <v>3209</v>
      </c>
      <c r="L261" s="538" t="s">
        <v>3210</v>
      </c>
      <c r="M261" s="382">
        <v>2867000</v>
      </c>
      <c r="N261" s="382">
        <v>2867000</v>
      </c>
    </row>
    <row r="262" spans="1:14" ht="18" customHeight="1" x14ac:dyDescent="0.25">
      <c r="A262" s="540">
        <f t="shared" si="5"/>
        <v>251</v>
      </c>
      <c r="B262" s="541" t="s">
        <v>3211</v>
      </c>
      <c r="C262" s="662">
        <v>2984000</v>
      </c>
      <c r="D262" s="662">
        <v>2984000</v>
      </c>
      <c r="E262" s="662"/>
      <c r="F262" s="378"/>
      <c r="I262" s="376" t="s">
        <v>3208</v>
      </c>
      <c r="J262" s="377" t="s">
        <v>3212</v>
      </c>
      <c r="L262" s="538" t="s">
        <v>3210</v>
      </c>
      <c r="M262" s="382">
        <v>2867000</v>
      </c>
      <c r="N262" s="382">
        <v>2867000</v>
      </c>
    </row>
    <row r="263" spans="1:14" ht="30.75" customHeight="1" x14ac:dyDescent="0.25">
      <c r="A263" s="540">
        <f t="shared" ref="A263:A326" si="6">A262+1</f>
        <v>252</v>
      </c>
      <c r="B263" s="541" t="s">
        <v>3213</v>
      </c>
      <c r="C263" s="662">
        <v>2576000</v>
      </c>
      <c r="D263" s="662">
        <v>2576000</v>
      </c>
      <c r="E263" s="662"/>
      <c r="F263" s="1180" t="s">
        <v>5385</v>
      </c>
      <c r="I263" s="376" t="s">
        <v>3032</v>
      </c>
      <c r="J263" s="377" t="s">
        <v>3068</v>
      </c>
      <c r="L263" s="538" t="s">
        <v>3034</v>
      </c>
      <c r="M263" s="382">
        <v>2494000</v>
      </c>
      <c r="N263" s="382">
        <v>2494000</v>
      </c>
    </row>
    <row r="264" spans="1:14" ht="18" customHeight="1" x14ac:dyDescent="0.25">
      <c r="A264" s="540">
        <f t="shared" si="6"/>
        <v>253</v>
      </c>
      <c r="B264" s="541" t="s">
        <v>5580</v>
      </c>
      <c r="C264" s="662">
        <v>2169000</v>
      </c>
      <c r="D264" s="662"/>
      <c r="E264" s="662"/>
      <c r="F264" s="1180"/>
      <c r="J264" s="377" t="s">
        <v>4799</v>
      </c>
      <c r="M264" s="382"/>
      <c r="N264" s="382"/>
    </row>
    <row r="265" spans="1:14" ht="18" customHeight="1" x14ac:dyDescent="0.25">
      <c r="A265" s="540">
        <f t="shared" si="6"/>
        <v>254</v>
      </c>
      <c r="B265" s="541" t="s">
        <v>3214</v>
      </c>
      <c r="C265" s="662">
        <v>2715000</v>
      </c>
      <c r="D265" s="662">
        <v>2715000</v>
      </c>
      <c r="E265" s="662"/>
      <c r="F265" s="378"/>
      <c r="I265" s="376" t="s">
        <v>3215</v>
      </c>
      <c r="J265" s="377" t="s">
        <v>3216</v>
      </c>
      <c r="K265" s="377" t="s">
        <v>3180</v>
      </c>
      <c r="L265" s="538" t="s">
        <v>3182</v>
      </c>
      <c r="M265" s="382">
        <v>2692000</v>
      </c>
      <c r="N265" s="382">
        <v>2692000</v>
      </c>
    </row>
    <row r="266" spans="1:14" ht="18" customHeight="1" x14ac:dyDescent="0.25">
      <c r="A266" s="540">
        <f t="shared" si="6"/>
        <v>255</v>
      </c>
      <c r="B266" s="541" t="s">
        <v>3217</v>
      </c>
      <c r="C266" s="662">
        <v>2715000</v>
      </c>
      <c r="D266" s="662">
        <v>2715000</v>
      </c>
      <c r="E266" s="662"/>
      <c r="F266" s="378"/>
      <c r="I266" s="376" t="s">
        <v>3215</v>
      </c>
      <c r="J266" s="377" t="s">
        <v>3218</v>
      </c>
      <c r="K266" s="377" t="s">
        <v>3180</v>
      </c>
      <c r="L266" s="538" t="s">
        <v>3182</v>
      </c>
      <c r="M266" s="382">
        <v>2692000</v>
      </c>
      <c r="N266" s="382">
        <v>2692000</v>
      </c>
    </row>
    <row r="267" spans="1:14" ht="18" customHeight="1" x14ac:dyDescent="0.25">
      <c r="A267" s="540">
        <f t="shared" si="6"/>
        <v>256</v>
      </c>
      <c r="B267" s="541" t="s">
        <v>3219</v>
      </c>
      <c r="C267" s="662">
        <v>3730000</v>
      </c>
      <c r="D267" s="662">
        <v>3730000</v>
      </c>
      <c r="E267" s="662"/>
      <c r="F267" s="378"/>
      <c r="I267" s="376" t="s">
        <v>3110</v>
      </c>
      <c r="J267" s="377" t="s">
        <v>3220</v>
      </c>
      <c r="L267" s="538" t="s">
        <v>3112</v>
      </c>
      <c r="M267" s="382">
        <v>3530000</v>
      </c>
      <c r="N267" s="382">
        <v>3530000</v>
      </c>
    </row>
    <row r="268" spans="1:14" ht="18" customHeight="1" x14ac:dyDescent="0.25">
      <c r="A268" s="540">
        <f t="shared" si="6"/>
        <v>257</v>
      </c>
      <c r="B268" s="541" t="s">
        <v>3221</v>
      </c>
      <c r="C268" s="662">
        <v>5125000</v>
      </c>
      <c r="D268" s="662">
        <v>5125000</v>
      </c>
      <c r="E268" s="662"/>
      <c r="F268" s="559"/>
      <c r="H268" s="535"/>
      <c r="I268" s="376" t="s">
        <v>3222</v>
      </c>
      <c r="J268" s="377" t="s">
        <v>4646</v>
      </c>
      <c r="L268" s="538" t="s">
        <v>3223</v>
      </c>
      <c r="M268" s="382">
        <v>7155000</v>
      </c>
      <c r="N268" s="382">
        <v>7155000</v>
      </c>
    </row>
    <row r="269" spans="1:14" ht="18" customHeight="1" x14ac:dyDescent="0.25">
      <c r="A269" s="540">
        <f t="shared" si="6"/>
        <v>258</v>
      </c>
      <c r="B269" s="541" t="s">
        <v>3224</v>
      </c>
      <c r="C269" s="662">
        <v>5125000</v>
      </c>
      <c r="D269" s="662">
        <v>5125000</v>
      </c>
      <c r="E269" s="662"/>
      <c r="F269" s="644"/>
      <c r="H269" s="645"/>
      <c r="I269" s="376" t="s">
        <v>3222</v>
      </c>
      <c r="J269" s="377" t="s">
        <v>5316</v>
      </c>
      <c r="L269" s="538" t="s">
        <v>3223</v>
      </c>
      <c r="M269" s="382">
        <v>7155000</v>
      </c>
      <c r="N269" s="382">
        <v>7155000</v>
      </c>
    </row>
    <row r="270" spans="1:14" ht="18" customHeight="1" x14ac:dyDescent="0.25">
      <c r="A270" s="540">
        <f t="shared" si="6"/>
        <v>259</v>
      </c>
      <c r="B270" s="541" t="s">
        <v>3225</v>
      </c>
      <c r="C270" s="662">
        <v>3730000</v>
      </c>
      <c r="D270" s="662">
        <v>3730000</v>
      </c>
      <c r="E270" s="662"/>
      <c r="F270" s="378"/>
      <c r="I270" s="376" t="s">
        <v>3110</v>
      </c>
      <c r="J270" s="377" t="s">
        <v>3226</v>
      </c>
      <c r="L270" s="538" t="s">
        <v>3112</v>
      </c>
      <c r="M270" s="382">
        <v>3530000</v>
      </c>
      <c r="N270" s="382">
        <v>3530000</v>
      </c>
    </row>
    <row r="271" spans="1:14" ht="18" customHeight="1" x14ac:dyDescent="0.25">
      <c r="A271" s="540">
        <f t="shared" si="6"/>
        <v>260</v>
      </c>
      <c r="B271" s="541" t="s">
        <v>3227</v>
      </c>
      <c r="C271" s="662">
        <v>3730000</v>
      </c>
      <c r="D271" s="662">
        <v>3730000</v>
      </c>
      <c r="E271" s="662"/>
      <c r="F271" s="378"/>
      <c r="I271" s="376" t="s">
        <v>3110</v>
      </c>
      <c r="J271" s="377" t="s">
        <v>3228</v>
      </c>
      <c r="L271" s="538" t="s">
        <v>3112</v>
      </c>
      <c r="M271" s="382">
        <v>3530000</v>
      </c>
      <c r="N271" s="382">
        <v>3530000</v>
      </c>
    </row>
    <row r="272" spans="1:14" ht="36.75" customHeight="1" x14ac:dyDescent="0.25">
      <c r="A272" s="540">
        <f t="shared" si="6"/>
        <v>261</v>
      </c>
      <c r="B272" s="541" t="s">
        <v>3229</v>
      </c>
      <c r="C272" s="662">
        <v>4842000</v>
      </c>
      <c r="D272" s="662">
        <v>4842000</v>
      </c>
      <c r="E272" s="662"/>
      <c r="F272" s="936" t="s">
        <v>3230</v>
      </c>
      <c r="H272" s="535"/>
      <c r="I272" s="376" t="s">
        <v>3231</v>
      </c>
      <c r="J272" s="377" t="s">
        <v>3232</v>
      </c>
      <c r="L272" s="538" t="s">
        <v>3233</v>
      </c>
      <c r="M272" s="382">
        <v>4614000</v>
      </c>
      <c r="N272" s="382">
        <v>4614000</v>
      </c>
    </row>
    <row r="273" spans="1:14" ht="18" customHeight="1" x14ac:dyDescent="0.25">
      <c r="A273" s="540">
        <f t="shared" si="6"/>
        <v>262</v>
      </c>
      <c r="B273" s="541" t="s">
        <v>3234</v>
      </c>
      <c r="C273" s="662">
        <v>268000</v>
      </c>
      <c r="D273" s="662">
        <v>268000</v>
      </c>
      <c r="E273" s="662"/>
      <c r="F273" s="378"/>
      <c r="I273" s="377" t="s">
        <v>791</v>
      </c>
      <c r="J273" s="377" t="s">
        <v>3235</v>
      </c>
      <c r="K273" s="377" t="s">
        <v>791</v>
      </c>
      <c r="L273" s="538" t="s">
        <v>2007</v>
      </c>
      <c r="M273" s="382">
        <v>253000</v>
      </c>
      <c r="N273" s="382">
        <v>253000</v>
      </c>
    </row>
    <row r="274" spans="1:14" ht="18" customHeight="1" x14ac:dyDescent="0.25">
      <c r="A274" s="540">
        <f t="shared" si="6"/>
        <v>263</v>
      </c>
      <c r="B274" s="541" t="s">
        <v>3236</v>
      </c>
      <c r="C274" s="662">
        <v>2574000</v>
      </c>
      <c r="D274" s="662">
        <v>2574000</v>
      </c>
      <c r="E274" s="662"/>
      <c r="F274" s="378"/>
      <c r="I274" s="376" t="s">
        <v>3237</v>
      </c>
      <c r="J274" s="377" t="s">
        <v>3238</v>
      </c>
      <c r="L274" s="538" t="s">
        <v>3239</v>
      </c>
      <c r="M274" s="382">
        <v>2474000</v>
      </c>
      <c r="N274" s="382">
        <v>2474000</v>
      </c>
    </row>
    <row r="275" spans="1:14" ht="18" customHeight="1" x14ac:dyDescent="0.25">
      <c r="A275" s="540">
        <f t="shared" si="6"/>
        <v>264</v>
      </c>
      <c r="B275" s="541" t="s">
        <v>3240</v>
      </c>
      <c r="C275" s="662">
        <v>2574000</v>
      </c>
      <c r="D275" s="662">
        <v>2574000</v>
      </c>
      <c r="E275" s="662"/>
      <c r="F275" s="378"/>
      <c r="I275" s="376" t="s">
        <v>3237</v>
      </c>
      <c r="J275" s="377" t="s">
        <v>3241</v>
      </c>
      <c r="L275" s="538" t="s">
        <v>3239</v>
      </c>
      <c r="M275" s="382">
        <v>2474000</v>
      </c>
      <c r="N275" s="382">
        <v>2474000</v>
      </c>
    </row>
    <row r="276" spans="1:14" ht="18" customHeight="1" x14ac:dyDescent="0.25">
      <c r="A276" s="540">
        <f t="shared" si="6"/>
        <v>265</v>
      </c>
      <c r="B276" s="541" t="s">
        <v>3242</v>
      </c>
      <c r="C276" s="662">
        <v>3730000</v>
      </c>
      <c r="D276" s="662">
        <v>3730000</v>
      </c>
      <c r="E276" s="662"/>
      <c r="F276" s="378"/>
      <c r="I276" s="376" t="s">
        <v>3110</v>
      </c>
      <c r="J276" s="377" t="s">
        <v>3243</v>
      </c>
      <c r="L276" s="538" t="s">
        <v>3112</v>
      </c>
      <c r="M276" s="382">
        <v>3530000</v>
      </c>
      <c r="N276" s="382">
        <v>3530000</v>
      </c>
    </row>
    <row r="277" spans="1:14" ht="18" customHeight="1" x14ac:dyDescent="0.25">
      <c r="A277" s="540">
        <f t="shared" si="6"/>
        <v>266</v>
      </c>
      <c r="B277" s="541" t="s">
        <v>3244</v>
      </c>
      <c r="C277" s="662">
        <v>4842000</v>
      </c>
      <c r="D277" s="662">
        <v>4842000</v>
      </c>
      <c r="E277" s="662"/>
      <c r="F277" s="559"/>
      <c r="H277" s="535"/>
      <c r="I277" s="376" t="s">
        <v>3231</v>
      </c>
      <c r="J277" s="377" t="s">
        <v>3245</v>
      </c>
      <c r="L277" s="538" t="s">
        <v>3233</v>
      </c>
      <c r="M277" s="382">
        <v>4614000</v>
      </c>
      <c r="N277" s="382">
        <v>4614000</v>
      </c>
    </row>
    <row r="278" spans="1:14" ht="18" customHeight="1" x14ac:dyDescent="0.25">
      <c r="A278" s="540">
        <f t="shared" si="6"/>
        <v>267</v>
      </c>
      <c r="B278" s="541" t="s">
        <v>3246</v>
      </c>
      <c r="C278" s="662">
        <v>3821000</v>
      </c>
      <c r="D278" s="662">
        <v>3821000</v>
      </c>
      <c r="E278" s="662"/>
      <c r="F278" s="559"/>
      <c r="H278" s="535"/>
      <c r="I278" s="377" t="s">
        <v>3247</v>
      </c>
      <c r="J278" s="377" t="s">
        <v>3248</v>
      </c>
      <c r="K278" s="377" t="s">
        <v>3247</v>
      </c>
      <c r="L278" s="538" t="s">
        <v>3249</v>
      </c>
      <c r="M278" s="382">
        <v>3634000</v>
      </c>
      <c r="N278" s="382">
        <v>3634000</v>
      </c>
    </row>
    <row r="279" spans="1:14" ht="46.5" customHeight="1" x14ac:dyDescent="0.25">
      <c r="A279" s="540">
        <f t="shared" si="6"/>
        <v>268</v>
      </c>
      <c r="B279" s="541" t="s">
        <v>3250</v>
      </c>
      <c r="C279" s="662">
        <v>4395000</v>
      </c>
      <c r="D279" s="662">
        <v>4395000</v>
      </c>
      <c r="E279" s="662"/>
      <c r="F279" s="1043" t="s">
        <v>5388</v>
      </c>
      <c r="I279" s="376" t="s">
        <v>3126</v>
      </c>
      <c r="J279" s="377" t="s">
        <v>3251</v>
      </c>
      <c r="L279" s="538" t="s">
        <v>3129</v>
      </c>
      <c r="M279" s="382">
        <v>4191000</v>
      </c>
      <c r="N279" s="382">
        <v>4191000</v>
      </c>
    </row>
    <row r="280" spans="1:14" ht="18" customHeight="1" x14ac:dyDescent="0.25">
      <c r="A280" s="540">
        <f t="shared" si="6"/>
        <v>269</v>
      </c>
      <c r="B280" s="541" t="s">
        <v>3252</v>
      </c>
      <c r="C280" s="662">
        <v>3821000</v>
      </c>
      <c r="D280" s="662">
        <v>3821000</v>
      </c>
      <c r="E280" s="662"/>
      <c r="F280" s="1044"/>
      <c r="H280" s="535"/>
      <c r="I280" s="376" t="s">
        <v>3253</v>
      </c>
      <c r="J280" s="377" t="s">
        <v>3254</v>
      </c>
      <c r="L280" s="538" t="s">
        <v>3249</v>
      </c>
      <c r="M280" s="382">
        <v>3634000</v>
      </c>
      <c r="N280" s="382">
        <v>3634000</v>
      </c>
    </row>
    <row r="281" spans="1:14" ht="18" customHeight="1" x14ac:dyDescent="0.25">
      <c r="A281" s="540">
        <f t="shared" si="6"/>
        <v>270</v>
      </c>
      <c r="B281" s="541" t="s">
        <v>3255</v>
      </c>
      <c r="C281" s="662">
        <v>2265000</v>
      </c>
      <c r="D281" s="662">
        <v>2265000</v>
      </c>
      <c r="E281" s="662"/>
      <c r="F281" s="1044"/>
      <c r="I281" s="376" t="s">
        <v>2906</v>
      </c>
      <c r="J281" s="377" t="s">
        <v>3256</v>
      </c>
      <c r="L281" s="538" t="s">
        <v>2908</v>
      </c>
      <c r="M281" s="382">
        <v>2136000</v>
      </c>
      <c r="N281" s="382">
        <v>2136000</v>
      </c>
    </row>
    <row r="282" spans="1:14" ht="18" customHeight="1" x14ac:dyDescent="0.25">
      <c r="A282" s="540">
        <f t="shared" si="6"/>
        <v>271</v>
      </c>
      <c r="B282" s="541" t="s">
        <v>3257</v>
      </c>
      <c r="C282" s="662">
        <v>4810000</v>
      </c>
      <c r="D282" s="662">
        <v>4810000</v>
      </c>
      <c r="E282" s="662"/>
      <c r="F282" s="1044"/>
      <c r="I282" s="376" t="s">
        <v>3258</v>
      </c>
      <c r="J282" s="377" t="s">
        <v>3259</v>
      </c>
      <c r="L282" s="538" t="s">
        <v>3260</v>
      </c>
      <c r="M282" s="382">
        <v>4573000</v>
      </c>
      <c r="N282" s="382">
        <v>4573000</v>
      </c>
    </row>
    <row r="283" spans="1:14" ht="18" customHeight="1" x14ac:dyDescent="0.25">
      <c r="A283" s="540">
        <f t="shared" si="6"/>
        <v>272</v>
      </c>
      <c r="B283" s="541" t="s">
        <v>3261</v>
      </c>
      <c r="C283" s="662">
        <v>4810000</v>
      </c>
      <c r="D283" s="662">
        <v>4810000</v>
      </c>
      <c r="E283" s="662"/>
      <c r="F283" s="1044"/>
      <c r="I283" s="376" t="s">
        <v>3258</v>
      </c>
      <c r="J283" s="377" t="s">
        <v>3262</v>
      </c>
      <c r="L283" s="538" t="s">
        <v>3260</v>
      </c>
      <c r="M283" s="382">
        <v>4573000</v>
      </c>
      <c r="N283" s="382">
        <v>4573000</v>
      </c>
    </row>
    <row r="284" spans="1:14" ht="18" customHeight="1" x14ac:dyDescent="0.25">
      <c r="A284" s="540">
        <f t="shared" si="6"/>
        <v>273</v>
      </c>
      <c r="B284" s="541" t="s">
        <v>3263</v>
      </c>
      <c r="C284" s="662">
        <v>4810000</v>
      </c>
      <c r="D284" s="662">
        <v>4810000</v>
      </c>
      <c r="E284" s="662"/>
      <c r="F284" s="1044"/>
      <c r="I284" s="376" t="s">
        <v>3258</v>
      </c>
      <c r="J284" s="377" t="s">
        <v>3264</v>
      </c>
      <c r="L284" s="538" t="s">
        <v>3260</v>
      </c>
      <c r="M284" s="382">
        <v>4573000</v>
      </c>
      <c r="N284" s="382">
        <v>4573000</v>
      </c>
    </row>
    <row r="285" spans="1:14" ht="18" customHeight="1" x14ac:dyDescent="0.25">
      <c r="A285" s="540">
        <f t="shared" si="6"/>
        <v>274</v>
      </c>
      <c r="B285" s="541" t="s">
        <v>3265</v>
      </c>
      <c r="C285" s="662">
        <v>4465000</v>
      </c>
      <c r="D285" s="662">
        <v>4465000</v>
      </c>
      <c r="E285" s="662"/>
      <c r="F285" s="1044"/>
      <c r="I285" s="376" t="s">
        <v>3266</v>
      </c>
      <c r="J285" s="377" t="s">
        <v>3267</v>
      </c>
      <c r="L285" s="538" t="s">
        <v>3087</v>
      </c>
      <c r="M285" s="382">
        <v>4237000</v>
      </c>
      <c r="N285" s="382">
        <v>4237000</v>
      </c>
    </row>
    <row r="286" spans="1:14" ht="18" customHeight="1" x14ac:dyDescent="0.25">
      <c r="A286" s="540">
        <f t="shared" si="6"/>
        <v>275</v>
      </c>
      <c r="B286" s="541" t="s">
        <v>3268</v>
      </c>
      <c r="C286" s="662">
        <v>4465000</v>
      </c>
      <c r="D286" s="662">
        <v>4465000</v>
      </c>
      <c r="E286" s="662"/>
      <c r="F286" s="1044"/>
      <c r="I286" s="376" t="s">
        <v>3266</v>
      </c>
      <c r="J286" s="377" t="s">
        <v>3269</v>
      </c>
      <c r="L286" s="538" t="s">
        <v>3087</v>
      </c>
      <c r="M286" s="382">
        <v>4237000</v>
      </c>
      <c r="N286" s="382">
        <v>4237000</v>
      </c>
    </row>
    <row r="287" spans="1:14" ht="18" customHeight="1" x14ac:dyDescent="0.25">
      <c r="A287" s="540">
        <f t="shared" si="6"/>
        <v>276</v>
      </c>
      <c r="B287" s="541" t="s">
        <v>3270</v>
      </c>
      <c r="C287" s="662">
        <v>4395000</v>
      </c>
      <c r="D287" s="662">
        <v>4395000</v>
      </c>
      <c r="E287" s="662"/>
      <c r="F287" s="1044"/>
      <c r="I287" s="376" t="s">
        <v>3126</v>
      </c>
      <c r="J287" s="377" t="s">
        <v>3271</v>
      </c>
      <c r="L287" s="538" t="s">
        <v>3129</v>
      </c>
      <c r="M287" s="382">
        <v>4191000</v>
      </c>
      <c r="N287" s="382">
        <v>4191000</v>
      </c>
    </row>
    <row r="288" spans="1:14" ht="18" customHeight="1" x14ac:dyDescent="0.25">
      <c r="A288" s="540">
        <f t="shared" si="6"/>
        <v>277</v>
      </c>
      <c r="B288" s="558" t="s">
        <v>3272</v>
      </c>
      <c r="C288" s="662">
        <v>2574000</v>
      </c>
      <c r="D288" s="662">
        <v>2574000</v>
      </c>
      <c r="E288" s="662"/>
      <c r="F288" s="1044"/>
      <c r="I288" s="376" t="s">
        <v>3237</v>
      </c>
      <c r="J288" s="377" t="s">
        <v>3273</v>
      </c>
      <c r="L288" s="538" t="s">
        <v>3239</v>
      </c>
      <c r="M288" s="382">
        <v>2474000</v>
      </c>
      <c r="N288" s="382">
        <v>2474000</v>
      </c>
    </row>
    <row r="289" spans="1:14" ht="41.25" customHeight="1" x14ac:dyDescent="0.25">
      <c r="A289" s="540">
        <f t="shared" si="6"/>
        <v>278</v>
      </c>
      <c r="B289" s="541" t="s">
        <v>3274</v>
      </c>
      <c r="C289" s="662">
        <v>4810000</v>
      </c>
      <c r="D289" s="662">
        <v>4810000</v>
      </c>
      <c r="E289" s="662"/>
      <c r="F289" s="1045"/>
      <c r="I289" s="376" t="s">
        <v>3258</v>
      </c>
      <c r="J289" s="377" t="s">
        <v>3275</v>
      </c>
      <c r="L289" s="538" t="s">
        <v>3260</v>
      </c>
      <c r="M289" s="382">
        <v>4573000</v>
      </c>
      <c r="N289" s="382">
        <v>4573000</v>
      </c>
    </row>
    <row r="290" spans="1:14" ht="18" customHeight="1" x14ac:dyDescent="0.25">
      <c r="A290" s="540">
        <f t="shared" si="6"/>
        <v>279</v>
      </c>
      <c r="B290" s="541" t="s">
        <v>3276</v>
      </c>
      <c r="C290" s="662">
        <v>3730000</v>
      </c>
      <c r="D290" s="662">
        <v>3730000</v>
      </c>
      <c r="E290" s="662"/>
      <c r="F290" s="378"/>
      <c r="I290" s="376" t="s">
        <v>3110</v>
      </c>
      <c r="J290" s="377" t="s">
        <v>3277</v>
      </c>
      <c r="L290" s="538" t="s">
        <v>3112</v>
      </c>
      <c r="M290" s="382">
        <v>3530000</v>
      </c>
      <c r="N290" s="382">
        <v>3530000</v>
      </c>
    </row>
    <row r="291" spans="1:14" ht="18" customHeight="1" x14ac:dyDescent="0.25">
      <c r="A291" s="540">
        <f t="shared" si="6"/>
        <v>280</v>
      </c>
      <c r="B291" s="541" t="s">
        <v>3278</v>
      </c>
      <c r="C291" s="662">
        <v>3730000</v>
      </c>
      <c r="D291" s="662">
        <v>3730000</v>
      </c>
      <c r="E291" s="662"/>
      <c r="F291" s="378"/>
      <c r="I291" s="376" t="s">
        <v>3110</v>
      </c>
      <c r="J291" s="377" t="s">
        <v>3279</v>
      </c>
      <c r="L291" s="538" t="s">
        <v>3112</v>
      </c>
      <c r="M291" s="382">
        <v>3530000</v>
      </c>
      <c r="N291" s="382">
        <v>3530000</v>
      </c>
    </row>
    <row r="292" spans="1:14" ht="18" customHeight="1" x14ac:dyDescent="0.25">
      <c r="A292" s="540">
        <f t="shared" si="6"/>
        <v>281</v>
      </c>
      <c r="B292" s="558" t="s">
        <v>3280</v>
      </c>
      <c r="C292" s="662">
        <v>2265000</v>
      </c>
      <c r="D292" s="662">
        <v>2265000</v>
      </c>
      <c r="E292" s="662"/>
      <c r="F292" s="378"/>
      <c r="I292" s="376" t="s">
        <v>2906</v>
      </c>
      <c r="J292" s="377" t="s">
        <v>3281</v>
      </c>
      <c r="L292" s="538" t="s">
        <v>2908</v>
      </c>
      <c r="M292" s="382">
        <v>2136000</v>
      </c>
      <c r="N292" s="382">
        <v>2136000</v>
      </c>
    </row>
    <row r="293" spans="1:14" ht="91.5" customHeight="1" x14ac:dyDescent="0.25">
      <c r="A293" s="540">
        <f t="shared" si="6"/>
        <v>282</v>
      </c>
      <c r="B293" s="541" t="s">
        <v>3282</v>
      </c>
      <c r="C293" s="662">
        <v>4395000</v>
      </c>
      <c r="D293" s="662">
        <v>4395000</v>
      </c>
      <c r="E293" s="662"/>
      <c r="F293" s="378" t="s">
        <v>5388</v>
      </c>
      <c r="I293" s="376" t="s">
        <v>3126</v>
      </c>
      <c r="J293" s="377" t="s">
        <v>3283</v>
      </c>
      <c r="L293" s="538" t="s">
        <v>3129</v>
      </c>
      <c r="M293" s="382">
        <v>4191000</v>
      </c>
      <c r="N293" s="382">
        <v>4191000</v>
      </c>
    </row>
    <row r="294" spans="1:14" ht="51" customHeight="1" x14ac:dyDescent="0.25">
      <c r="A294" s="540">
        <f t="shared" si="6"/>
        <v>283</v>
      </c>
      <c r="B294" s="541" t="s">
        <v>3284</v>
      </c>
      <c r="C294" s="662">
        <v>2756000</v>
      </c>
      <c r="D294" s="662">
        <v>2756000</v>
      </c>
      <c r="E294" s="662"/>
      <c r="F294" s="1188" t="s">
        <v>5390</v>
      </c>
      <c r="I294" s="376" t="s">
        <v>3285</v>
      </c>
      <c r="J294" s="377" t="s">
        <v>3286</v>
      </c>
      <c r="L294" s="538" t="s">
        <v>3287</v>
      </c>
      <c r="M294" s="382">
        <v>2634000</v>
      </c>
      <c r="N294" s="382">
        <v>2634000</v>
      </c>
    </row>
    <row r="295" spans="1:14" ht="33" customHeight="1" x14ac:dyDescent="0.25">
      <c r="A295" s="540">
        <f t="shared" si="6"/>
        <v>284</v>
      </c>
      <c r="B295" s="541" t="s">
        <v>5090</v>
      </c>
      <c r="C295" s="662">
        <v>2206000</v>
      </c>
      <c r="D295" s="662"/>
      <c r="E295" s="662"/>
      <c r="F295" s="1188"/>
      <c r="J295" s="377" t="s">
        <v>5091</v>
      </c>
      <c r="M295" s="382"/>
      <c r="N295" s="382"/>
    </row>
    <row r="296" spans="1:14" ht="18" customHeight="1" x14ac:dyDescent="0.25">
      <c r="A296" s="540">
        <f t="shared" si="6"/>
        <v>285</v>
      </c>
      <c r="B296" s="541" t="s">
        <v>3288</v>
      </c>
      <c r="C296" s="662">
        <v>3730000</v>
      </c>
      <c r="D296" s="662">
        <v>3730000</v>
      </c>
      <c r="E296" s="662"/>
      <c r="F296" s="378"/>
      <c r="I296" s="376" t="s">
        <v>3110</v>
      </c>
      <c r="J296" s="377" t="s">
        <v>3289</v>
      </c>
      <c r="L296" s="538" t="s">
        <v>3112</v>
      </c>
      <c r="M296" s="382">
        <v>3530000</v>
      </c>
      <c r="N296" s="382">
        <v>3530000</v>
      </c>
    </row>
    <row r="297" spans="1:14" ht="18" customHeight="1" x14ac:dyDescent="0.25">
      <c r="A297" s="540">
        <f t="shared" si="6"/>
        <v>286</v>
      </c>
      <c r="B297" s="541" t="s">
        <v>3290</v>
      </c>
      <c r="C297" s="662">
        <v>2574000</v>
      </c>
      <c r="D297" s="662">
        <v>2574000</v>
      </c>
      <c r="E297" s="662"/>
      <c r="F297" s="378"/>
      <c r="I297" s="376" t="s">
        <v>3237</v>
      </c>
      <c r="J297" s="377" t="s">
        <v>3291</v>
      </c>
      <c r="L297" s="538" t="s">
        <v>3239</v>
      </c>
      <c r="M297" s="382">
        <v>2474000</v>
      </c>
      <c r="N297" s="382">
        <v>2474000</v>
      </c>
    </row>
    <row r="298" spans="1:14" ht="18" customHeight="1" x14ac:dyDescent="0.25">
      <c r="A298" s="540">
        <f t="shared" si="6"/>
        <v>287</v>
      </c>
      <c r="B298" s="541" t="s">
        <v>3292</v>
      </c>
      <c r="C298" s="662">
        <v>2574000</v>
      </c>
      <c r="D298" s="662">
        <v>2574000</v>
      </c>
      <c r="E298" s="662"/>
      <c r="F298" s="378"/>
      <c r="I298" s="376" t="s">
        <v>3237</v>
      </c>
      <c r="J298" s="377" t="s">
        <v>3293</v>
      </c>
      <c r="L298" s="538" t="s">
        <v>3239</v>
      </c>
      <c r="M298" s="382">
        <v>2474000</v>
      </c>
      <c r="N298" s="382">
        <v>2474000</v>
      </c>
    </row>
    <row r="299" spans="1:14" ht="18" customHeight="1" x14ac:dyDescent="0.25">
      <c r="A299" s="540">
        <f t="shared" si="6"/>
        <v>288</v>
      </c>
      <c r="B299" s="541" t="s">
        <v>3294</v>
      </c>
      <c r="C299" s="662">
        <v>2574000</v>
      </c>
      <c r="D299" s="662">
        <v>2574000</v>
      </c>
      <c r="E299" s="662"/>
      <c r="F299" s="378"/>
      <c r="I299" s="376" t="s">
        <v>3237</v>
      </c>
      <c r="J299" s="377" t="s">
        <v>3295</v>
      </c>
      <c r="L299" s="538" t="s">
        <v>3239</v>
      </c>
      <c r="M299" s="382">
        <v>2474000</v>
      </c>
      <c r="N299" s="382">
        <v>2474000</v>
      </c>
    </row>
    <row r="300" spans="1:14" ht="51" customHeight="1" x14ac:dyDescent="0.25">
      <c r="A300" s="540">
        <f t="shared" si="6"/>
        <v>289</v>
      </c>
      <c r="B300" s="541" t="s">
        <v>3296</v>
      </c>
      <c r="C300" s="662">
        <v>2756000</v>
      </c>
      <c r="D300" s="662">
        <v>2756000</v>
      </c>
      <c r="E300" s="662"/>
      <c r="F300" s="1188" t="s">
        <v>5390</v>
      </c>
      <c r="I300" s="376" t="s">
        <v>3285</v>
      </c>
      <c r="J300" s="377" t="s">
        <v>3297</v>
      </c>
      <c r="L300" s="538" t="s">
        <v>3287</v>
      </c>
      <c r="M300" s="382">
        <v>2614000</v>
      </c>
      <c r="N300" s="382">
        <v>2634000</v>
      </c>
    </row>
    <row r="301" spans="1:14" ht="33.75" customHeight="1" x14ac:dyDescent="0.25">
      <c r="A301" s="540">
        <f t="shared" si="6"/>
        <v>290</v>
      </c>
      <c r="B301" s="541" t="s">
        <v>5638</v>
      </c>
      <c r="C301" s="662">
        <v>2206000</v>
      </c>
      <c r="D301" s="662"/>
      <c r="E301" s="662"/>
      <c r="F301" s="1188"/>
      <c r="J301" s="377" t="s">
        <v>4807</v>
      </c>
      <c r="M301" s="382"/>
      <c r="N301" s="382"/>
    </row>
    <row r="302" spans="1:14" ht="18" customHeight="1" x14ac:dyDescent="0.25">
      <c r="A302" s="540">
        <f t="shared" si="6"/>
        <v>291</v>
      </c>
      <c r="B302" s="541" t="s">
        <v>3298</v>
      </c>
      <c r="C302" s="662">
        <v>3351000</v>
      </c>
      <c r="D302" s="662">
        <v>3351000</v>
      </c>
      <c r="E302" s="662"/>
      <c r="F302" s="1189" t="s">
        <v>5391</v>
      </c>
      <c r="I302" s="376" t="s">
        <v>3299</v>
      </c>
      <c r="J302" s="377" t="s">
        <v>3300</v>
      </c>
      <c r="L302" s="538" t="s">
        <v>3301</v>
      </c>
      <c r="M302" s="382">
        <v>3228000</v>
      </c>
      <c r="N302" s="382">
        <v>3228000</v>
      </c>
    </row>
    <row r="303" spans="1:14" ht="18" customHeight="1" x14ac:dyDescent="0.25">
      <c r="A303" s="540">
        <f t="shared" si="6"/>
        <v>292</v>
      </c>
      <c r="B303" s="541" t="s">
        <v>5553</v>
      </c>
      <c r="C303" s="662">
        <v>2655000</v>
      </c>
      <c r="D303" s="662"/>
      <c r="E303" s="662"/>
      <c r="F303" s="1189"/>
      <c r="J303" s="377" t="s">
        <v>4873</v>
      </c>
      <c r="M303" s="382"/>
      <c r="N303" s="382"/>
    </row>
    <row r="304" spans="1:14" ht="18" customHeight="1" x14ac:dyDescent="0.25">
      <c r="A304" s="540">
        <f t="shared" si="6"/>
        <v>293</v>
      </c>
      <c r="B304" s="541" t="s">
        <v>3302</v>
      </c>
      <c r="C304" s="662">
        <v>3351000</v>
      </c>
      <c r="D304" s="662">
        <v>3351000</v>
      </c>
      <c r="E304" s="662"/>
      <c r="F304" s="1189"/>
      <c r="I304" s="376" t="s">
        <v>3299</v>
      </c>
      <c r="J304" s="377" t="s">
        <v>3303</v>
      </c>
      <c r="L304" s="538" t="s">
        <v>3301</v>
      </c>
      <c r="M304" s="382">
        <v>3228000</v>
      </c>
      <c r="N304" s="382">
        <v>3228000</v>
      </c>
    </row>
    <row r="305" spans="1:14" ht="18" customHeight="1" x14ac:dyDescent="0.25">
      <c r="A305" s="540">
        <f t="shared" si="6"/>
        <v>294</v>
      </c>
      <c r="B305" s="541" t="s">
        <v>5512</v>
      </c>
      <c r="C305" s="662">
        <v>2655000</v>
      </c>
      <c r="D305" s="662"/>
      <c r="E305" s="662"/>
      <c r="F305" s="1189"/>
      <c r="J305" s="377" t="s">
        <v>4872</v>
      </c>
      <c r="M305" s="382"/>
      <c r="N305" s="382"/>
    </row>
    <row r="306" spans="1:14" ht="18" customHeight="1" x14ac:dyDescent="0.25">
      <c r="A306" s="540">
        <f t="shared" si="6"/>
        <v>295</v>
      </c>
      <c r="B306" s="541" t="s">
        <v>3304</v>
      </c>
      <c r="C306" s="662">
        <v>3351000</v>
      </c>
      <c r="D306" s="662">
        <v>3351000</v>
      </c>
      <c r="E306" s="662"/>
      <c r="F306" s="1189"/>
      <c r="I306" s="376" t="s">
        <v>3299</v>
      </c>
      <c r="J306" s="377" t="s">
        <v>3305</v>
      </c>
      <c r="L306" s="538" t="s">
        <v>3301</v>
      </c>
      <c r="M306" s="382">
        <v>3228000</v>
      </c>
      <c r="N306" s="382">
        <v>3228000</v>
      </c>
    </row>
    <row r="307" spans="1:14" ht="33.75" customHeight="1" x14ac:dyDescent="0.25">
      <c r="A307" s="540">
        <f t="shared" si="6"/>
        <v>296</v>
      </c>
      <c r="B307" s="543" t="s">
        <v>5546</v>
      </c>
      <c r="C307" s="662">
        <v>2655000</v>
      </c>
      <c r="D307" s="662"/>
      <c r="E307" s="662"/>
      <c r="F307" s="1189"/>
      <c r="J307" s="377" t="s">
        <v>4868</v>
      </c>
      <c r="M307" s="382"/>
      <c r="N307" s="382"/>
    </row>
    <row r="308" spans="1:14" ht="18" customHeight="1" x14ac:dyDescent="0.25">
      <c r="A308" s="540">
        <f t="shared" si="6"/>
        <v>297</v>
      </c>
      <c r="B308" s="541" t="s">
        <v>3306</v>
      </c>
      <c r="C308" s="662">
        <v>3351000</v>
      </c>
      <c r="D308" s="662">
        <v>3351000</v>
      </c>
      <c r="E308" s="662"/>
      <c r="F308" s="1189"/>
      <c r="I308" s="376" t="s">
        <v>3299</v>
      </c>
      <c r="J308" s="377" t="s">
        <v>3307</v>
      </c>
      <c r="L308" s="538" t="s">
        <v>3301</v>
      </c>
      <c r="M308" s="382">
        <v>3228000</v>
      </c>
      <c r="N308" s="382">
        <v>3228000</v>
      </c>
    </row>
    <row r="309" spans="1:14" ht="31.5" customHeight="1" x14ac:dyDescent="0.25">
      <c r="A309" s="540">
        <f t="shared" si="6"/>
        <v>298</v>
      </c>
      <c r="B309" s="543" t="s">
        <v>5547</v>
      </c>
      <c r="C309" s="662">
        <v>2655000</v>
      </c>
      <c r="D309" s="662"/>
      <c r="E309" s="662"/>
      <c r="F309" s="1189"/>
      <c r="J309" s="377" t="s">
        <v>4863</v>
      </c>
      <c r="M309" s="382"/>
      <c r="N309" s="382"/>
    </row>
    <row r="310" spans="1:14" ht="18" customHeight="1" x14ac:dyDescent="0.25">
      <c r="A310" s="540">
        <f t="shared" si="6"/>
        <v>299</v>
      </c>
      <c r="B310" s="541" t="s">
        <v>3308</v>
      </c>
      <c r="C310" s="662">
        <v>3351000</v>
      </c>
      <c r="D310" s="662">
        <v>3351000</v>
      </c>
      <c r="E310" s="662"/>
      <c r="F310" s="1189"/>
      <c r="I310" s="376" t="s">
        <v>3299</v>
      </c>
      <c r="J310" s="377" t="s">
        <v>3309</v>
      </c>
      <c r="L310" s="538" t="s">
        <v>3301</v>
      </c>
      <c r="M310" s="382">
        <v>3228000</v>
      </c>
      <c r="N310" s="382">
        <v>3228000</v>
      </c>
    </row>
    <row r="311" spans="1:14" ht="32.25" customHeight="1" x14ac:dyDescent="0.25">
      <c r="A311" s="540">
        <f t="shared" si="6"/>
        <v>300</v>
      </c>
      <c r="B311" s="543" t="s">
        <v>5597</v>
      </c>
      <c r="C311" s="662">
        <v>2655000</v>
      </c>
      <c r="D311" s="662"/>
      <c r="E311" s="662"/>
      <c r="F311" s="1189"/>
      <c r="J311" s="377" t="s">
        <v>4866</v>
      </c>
      <c r="M311" s="382"/>
      <c r="N311" s="382"/>
    </row>
    <row r="312" spans="1:14" ht="18" customHeight="1" x14ac:dyDescent="0.25">
      <c r="A312" s="540">
        <f t="shared" si="6"/>
        <v>301</v>
      </c>
      <c r="B312" s="541" t="s">
        <v>3310</v>
      </c>
      <c r="C312" s="662">
        <v>3351000</v>
      </c>
      <c r="D312" s="662">
        <v>3351000</v>
      </c>
      <c r="E312" s="662"/>
      <c r="F312" s="1189"/>
      <c r="I312" s="376" t="s">
        <v>3299</v>
      </c>
      <c r="J312" s="377" t="s">
        <v>3311</v>
      </c>
      <c r="L312" s="538" t="s">
        <v>3301</v>
      </c>
      <c r="M312" s="382">
        <v>3228000</v>
      </c>
      <c r="N312" s="382">
        <v>3228000</v>
      </c>
    </row>
    <row r="313" spans="1:14" ht="18" customHeight="1" x14ac:dyDescent="0.25">
      <c r="A313" s="540">
        <f t="shared" si="6"/>
        <v>302</v>
      </c>
      <c r="B313" s="541" t="s">
        <v>5552</v>
      </c>
      <c r="C313" s="662">
        <v>2655000</v>
      </c>
      <c r="D313" s="662"/>
      <c r="E313" s="662"/>
      <c r="F313" s="1189"/>
      <c r="J313" s="377" t="s">
        <v>4875</v>
      </c>
      <c r="M313" s="382"/>
      <c r="N313" s="382"/>
    </row>
    <row r="314" spans="1:14" ht="18" customHeight="1" x14ac:dyDescent="0.25">
      <c r="A314" s="540">
        <f t="shared" si="6"/>
        <v>303</v>
      </c>
      <c r="B314" s="541" t="s">
        <v>3312</v>
      </c>
      <c r="C314" s="662">
        <v>3351000</v>
      </c>
      <c r="D314" s="662">
        <v>3351000</v>
      </c>
      <c r="E314" s="662"/>
      <c r="F314" s="1189"/>
      <c r="I314" s="376" t="s">
        <v>3299</v>
      </c>
      <c r="J314" s="377" t="s">
        <v>3313</v>
      </c>
      <c r="L314" s="538" t="s">
        <v>3301</v>
      </c>
      <c r="M314" s="382">
        <v>3228000</v>
      </c>
      <c r="N314" s="382">
        <v>3228000</v>
      </c>
    </row>
    <row r="315" spans="1:14" ht="18" customHeight="1" x14ac:dyDescent="0.25">
      <c r="A315" s="540">
        <f t="shared" si="6"/>
        <v>304</v>
      </c>
      <c r="B315" s="541" t="s">
        <v>5551</v>
      </c>
      <c r="C315" s="662">
        <v>2655000</v>
      </c>
      <c r="D315" s="662"/>
      <c r="E315" s="662"/>
      <c r="F315" s="1189"/>
      <c r="J315" s="377" t="s">
        <v>4870</v>
      </c>
      <c r="M315" s="382"/>
      <c r="N315" s="382"/>
    </row>
    <row r="316" spans="1:14" ht="18" customHeight="1" x14ac:dyDescent="0.25">
      <c r="A316" s="540">
        <f t="shared" si="6"/>
        <v>305</v>
      </c>
      <c r="B316" s="541" t="s">
        <v>3314</v>
      </c>
      <c r="C316" s="662">
        <v>3351000</v>
      </c>
      <c r="D316" s="662">
        <v>3351000</v>
      </c>
      <c r="E316" s="662"/>
      <c r="F316" s="1189"/>
      <c r="I316" s="376" t="s">
        <v>3299</v>
      </c>
      <c r="J316" s="377" t="s">
        <v>3315</v>
      </c>
      <c r="L316" s="538" t="s">
        <v>3301</v>
      </c>
      <c r="M316" s="382">
        <v>3228000</v>
      </c>
      <c r="N316" s="382">
        <v>3228000</v>
      </c>
    </row>
    <row r="317" spans="1:14" ht="18" customHeight="1" x14ac:dyDescent="0.25">
      <c r="A317" s="540">
        <f t="shared" si="6"/>
        <v>306</v>
      </c>
      <c r="B317" s="541" t="s">
        <v>5554</v>
      </c>
      <c r="C317" s="662">
        <v>2655000</v>
      </c>
      <c r="D317" s="662"/>
      <c r="E317" s="662"/>
      <c r="F317" s="1189"/>
      <c r="J317" s="377" t="s">
        <v>4877</v>
      </c>
      <c r="M317" s="382"/>
      <c r="N317" s="382"/>
    </row>
    <row r="318" spans="1:14" ht="18" customHeight="1" x14ac:dyDescent="0.25">
      <c r="A318" s="540">
        <f t="shared" si="6"/>
        <v>307</v>
      </c>
      <c r="B318" s="541" t="s">
        <v>3316</v>
      </c>
      <c r="C318" s="662">
        <v>3063000</v>
      </c>
      <c r="D318" s="662">
        <v>3063000</v>
      </c>
      <c r="E318" s="662"/>
      <c r="F318" s="378"/>
      <c r="I318" s="376" t="s">
        <v>3317</v>
      </c>
      <c r="J318" s="377" t="s">
        <v>3318</v>
      </c>
      <c r="L318" s="538" t="s">
        <v>3319</v>
      </c>
      <c r="M318" s="382">
        <v>2783000</v>
      </c>
      <c r="N318" s="382">
        <v>2783000</v>
      </c>
    </row>
    <row r="319" spans="1:14" ht="18" customHeight="1" x14ac:dyDescent="0.25">
      <c r="A319" s="540">
        <f t="shared" si="6"/>
        <v>308</v>
      </c>
      <c r="B319" s="541" t="s">
        <v>3320</v>
      </c>
      <c r="C319" s="662">
        <v>3063000</v>
      </c>
      <c r="D319" s="662">
        <v>3063000</v>
      </c>
      <c r="E319" s="662"/>
      <c r="F319" s="378"/>
      <c r="I319" s="376" t="s">
        <v>3317</v>
      </c>
      <c r="J319" s="377" t="s">
        <v>3321</v>
      </c>
      <c r="L319" s="538" t="s">
        <v>3319</v>
      </c>
      <c r="M319" s="382">
        <v>2783000</v>
      </c>
      <c r="N319" s="382">
        <v>2783000</v>
      </c>
    </row>
    <row r="320" spans="1:14" ht="18" customHeight="1" x14ac:dyDescent="0.25">
      <c r="A320" s="540">
        <f t="shared" si="6"/>
        <v>309</v>
      </c>
      <c r="B320" s="541" t="s">
        <v>3322</v>
      </c>
      <c r="C320" s="662">
        <v>3063000</v>
      </c>
      <c r="D320" s="662">
        <v>3063000</v>
      </c>
      <c r="E320" s="662"/>
      <c r="F320" s="378"/>
      <c r="I320" s="376" t="s">
        <v>3317</v>
      </c>
      <c r="J320" s="377" t="s">
        <v>3323</v>
      </c>
      <c r="L320" s="538" t="s">
        <v>3319</v>
      </c>
      <c r="M320" s="382">
        <v>2783000</v>
      </c>
      <c r="N320" s="382">
        <v>2783000</v>
      </c>
    </row>
    <row r="321" spans="1:14" ht="18" customHeight="1" x14ac:dyDescent="0.25">
      <c r="A321" s="540">
        <f t="shared" si="6"/>
        <v>310</v>
      </c>
      <c r="B321" s="541" t="s">
        <v>3324</v>
      </c>
      <c r="C321" s="662">
        <v>3063000</v>
      </c>
      <c r="D321" s="662">
        <v>3063000</v>
      </c>
      <c r="E321" s="662"/>
      <c r="F321" s="378"/>
      <c r="I321" s="376" t="s">
        <v>3317</v>
      </c>
      <c r="J321" s="377" t="s">
        <v>3325</v>
      </c>
      <c r="L321" s="538" t="s">
        <v>3319</v>
      </c>
      <c r="M321" s="382">
        <v>2783000</v>
      </c>
      <c r="N321" s="382">
        <v>2783000</v>
      </c>
    </row>
    <row r="322" spans="1:14" ht="18" customHeight="1" x14ac:dyDescent="0.25">
      <c r="A322" s="540">
        <f t="shared" si="6"/>
        <v>311</v>
      </c>
      <c r="B322" s="541" t="s">
        <v>3326</v>
      </c>
      <c r="C322" s="662">
        <v>2265000</v>
      </c>
      <c r="D322" s="662">
        <v>2265000</v>
      </c>
      <c r="E322" s="662"/>
      <c r="F322" s="378"/>
      <c r="I322" s="376" t="s">
        <v>2906</v>
      </c>
      <c r="J322" s="377" t="s">
        <v>3327</v>
      </c>
      <c r="L322" s="538" t="s">
        <v>2908</v>
      </c>
      <c r="M322" s="382">
        <v>2136000</v>
      </c>
      <c r="N322" s="382">
        <v>2136000</v>
      </c>
    </row>
    <row r="323" spans="1:14" ht="18" customHeight="1" x14ac:dyDescent="0.25">
      <c r="A323" s="540">
        <f t="shared" si="6"/>
        <v>312</v>
      </c>
      <c r="B323" s="541" t="s">
        <v>3328</v>
      </c>
      <c r="C323" s="662">
        <v>2265000</v>
      </c>
      <c r="D323" s="662">
        <v>2265000</v>
      </c>
      <c r="E323" s="662"/>
      <c r="F323" s="378"/>
      <c r="I323" s="376" t="s">
        <v>2906</v>
      </c>
      <c r="J323" s="377" t="s">
        <v>3329</v>
      </c>
      <c r="L323" s="538" t="s">
        <v>2908</v>
      </c>
      <c r="M323" s="382">
        <v>2136000</v>
      </c>
      <c r="N323" s="382">
        <v>2136000</v>
      </c>
    </row>
    <row r="324" spans="1:14" ht="18" customHeight="1" x14ac:dyDescent="0.25">
      <c r="A324" s="540">
        <f t="shared" si="6"/>
        <v>313</v>
      </c>
      <c r="B324" s="541" t="s">
        <v>5105</v>
      </c>
      <c r="C324" s="662">
        <v>6832000</v>
      </c>
      <c r="D324" s="662">
        <v>6832000</v>
      </c>
      <c r="E324" s="662"/>
      <c r="F324" s="378"/>
      <c r="J324" s="377" t="s">
        <v>5106</v>
      </c>
      <c r="M324" s="382"/>
      <c r="N324" s="382"/>
    </row>
    <row r="325" spans="1:14" ht="18" customHeight="1" x14ac:dyDescent="0.25">
      <c r="A325" s="540">
        <f t="shared" si="6"/>
        <v>314</v>
      </c>
      <c r="B325" s="541" t="s">
        <v>5107</v>
      </c>
      <c r="C325" s="662">
        <v>6832000</v>
      </c>
      <c r="D325" s="662">
        <v>6832000</v>
      </c>
      <c r="E325" s="662"/>
      <c r="F325" s="378"/>
      <c r="J325" s="377" t="s">
        <v>5108</v>
      </c>
      <c r="M325" s="382"/>
      <c r="N325" s="382"/>
    </row>
    <row r="326" spans="1:14" ht="18" customHeight="1" x14ac:dyDescent="0.25">
      <c r="A326" s="540">
        <f t="shared" si="6"/>
        <v>315</v>
      </c>
      <c r="B326" s="541" t="s">
        <v>3330</v>
      </c>
      <c r="C326" s="662">
        <v>2122000</v>
      </c>
      <c r="D326" s="662">
        <v>2122000</v>
      </c>
      <c r="E326" s="662"/>
      <c r="F326" s="378"/>
      <c r="I326" s="376" t="s">
        <v>2881</v>
      </c>
      <c r="J326" s="377" t="s">
        <v>3331</v>
      </c>
      <c r="L326" s="538" t="s">
        <v>2831</v>
      </c>
      <c r="M326" s="382">
        <v>1914000</v>
      </c>
      <c r="N326" s="382">
        <v>1914000</v>
      </c>
    </row>
    <row r="327" spans="1:14" ht="18" customHeight="1" x14ac:dyDescent="0.25">
      <c r="A327" s="540">
        <f t="shared" ref="A327:A390" si="7">A326+1</f>
        <v>316</v>
      </c>
      <c r="B327" s="541" t="s">
        <v>5168</v>
      </c>
      <c r="C327" s="662">
        <v>4447000</v>
      </c>
      <c r="D327" s="662">
        <v>4447000</v>
      </c>
      <c r="E327" s="662"/>
      <c r="F327" s="378"/>
      <c r="J327" s="377" t="s">
        <v>5169</v>
      </c>
      <c r="M327" s="382"/>
      <c r="N327" s="382"/>
    </row>
    <row r="328" spans="1:14" ht="89.25" customHeight="1" x14ac:dyDescent="0.25">
      <c r="A328" s="540">
        <f t="shared" si="7"/>
        <v>317</v>
      </c>
      <c r="B328" s="541" t="s">
        <v>3332</v>
      </c>
      <c r="C328" s="662">
        <v>4395000</v>
      </c>
      <c r="D328" s="662">
        <v>4395000</v>
      </c>
      <c r="E328" s="662"/>
      <c r="F328" s="378" t="s">
        <v>5388</v>
      </c>
      <c r="I328" s="376" t="s">
        <v>3126</v>
      </c>
      <c r="J328" s="377" t="s">
        <v>3333</v>
      </c>
      <c r="L328" s="538" t="s">
        <v>3129</v>
      </c>
      <c r="M328" s="382">
        <v>4191000</v>
      </c>
      <c r="N328" s="382">
        <v>4191000</v>
      </c>
    </row>
    <row r="329" spans="1:14" ht="18" customHeight="1" x14ac:dyDescent="0.25">
      <c r="A329" s="540">
        <f t="shared" si="7"/>
        <v>318</v>
      </c>
      <c r="B329" s="541" t="s">
        <v>2310</v>
      </c>
      <c r="C329" s="662">
        <v>5229000</v>
      </c>
      <c r="D329" s="662">
        <v>5229000</v>
      </c>
      <c r="E329" s="662"/>
      <c r="F329" s="378"/>
      <c r="J329" s="377" t="s">
        <v>4663</v>
      </c>
      <c r="M329" s="382"/>
      <c r="N329" s="382"/>
    </row>
    <row r="330" spans="1:14" ht="18" customHeight="1" x14ac:dyDescent="0.25">
      <c r="A330" s="540">
        <f t="shared" si="7"/>
        <v>319</v>
      </c>
      <c r="B330" s="541" t="s">
        <v>5325</v>
      </c>
      <c r="C330" s="662">
        <v>558000</v>
      </c>
      <c r="D330" s="662">
        <v>558000</v>
      </c>
      <c r="E330" s="662"/>
      <c r="F330" s="378"/>
      <c r="M330" s="382"/>
      <c r="N330" s="382"/>
    </row>
    <row r="331" spans="1:14" ht="33" x14ac:dyDescent="0.25">
      <c r="A331" s="540">
        <f t="shared" si="7"/>
        <v>320</v>
      </c>
      <c r="B331" s="543" t="s">
        <v>5322</v>
      </c>
      <c r="C331" s="662">
        <v>597000</v>
      </c>
      <c r="D331" s="662">
        <v>597000</v>
      </c>
      <c r="E331" s="662"/>
      <c r="F331" s="378"/>
      <c r="M331" s="382"/>
      <c r="N331" s="382"/>
    </row>
    <row r="332" spans="1:14" ht="17.25" customHeight="1" x14ac:dyDescent="0.25">
      <c r="A332" s="547" t="s">
        <v>3334</v>
      </c>
      <c r="B332" s="548" t="s">
        <v>3335</v>
      </c>
      <c r="C332" s="662"/>
      <c r="D332" s="662"/>
      <c r="E332" s="662"/>
      <c r="F332" s="378"/>
      <c r="M332" s="382"/>
      <c r="N332" s="382"/>
    </row>
    <row r="333" spans="1:14" ht="18" customHeight="1" x14ac:dyDescent="0.25">
      <c r="A333" s="540">
        <v>321</v>
      </c>
      <c r="B333" s="541" t="s">
        <v>3336</v>
      </c>
      <c r="C333" s="662">
        <v>3063000</v>
      </c>
      <c r="D333" s="662">
        <v>3063000</v>
      </c>
      <c r="E333" s="662"/>
      <c r="F333" s="378"/>
      <c r="I333" s="376" t="s">
        <v>3317</v>
      </c>
      <c r="J333" s="377" t="s">
        <v>3337</v>
      </c>
      <c r="L333" s="538" t="s">
        <v>3319</v>
      </c>
      <c r="M333" s="382">
        <v>2783000</v>
      </c>
      <c r="N333" s="382">
        <v>2783000</v>
      </c>
    </row>
    <row r="334" spans="1:14" ht="18" customHeight="1" x14ac:dyDescent="0.25">
      <c r="A334" s="540">
        <f t="shared" si="7"/>
        <v>322</v>
      </c>
      <c r="B334" s="541" t="s">
        <v>3338</v>
      </c>
      <c r="C334" s="662">
        <v>8477000</v>
      </c>
      <c r="D334" s="662">
        <v>8477000</v>
      </c>
      <c r="E334" s="662"/>
      <c r="F334" s="1188" t="s">
        <v>5389</v>
      </c>
      <c r="H334" s="535"/>
      <c r="I334" s="376" t="s">
        <v>3339</v>
      </c>
      <c r="J334" s="377" t="s">
        <v>3340</v>
      </c>
      <c r="L334" s="538" t="s">
        <v>3341</v>
      </c>
      <c r="M334" s="382">
        <v>8022000</v>
      </c>
      <c r="N334" s="382">
        <v>8022000</v>
      </c>
    </row>
    <row r="335" spans="1:14" ht="18" customHeight="1" x14ac:dyDescent="0.25">
      <c r="A335" s="540">
        <f t="shared" si="7"/>
        <v>323</v>
      </c>
      <c r="B335" s="541" t="s">
        <v>3342</v>
      </c>
      <c r="C335" s="662">
        <v>8477000</v>
      </c>
      <c r="D335" s="662">
        <v>8477000</v>
      </c>
      <c r="E335" s="662"/>
      <c r="F335" s="1188"/>
      <c r="H335" s="535"/>
      <c r="I335" s="376" t="s">
        <v>3339</v>
      </c>
      <c r="J335" s="377" t="s">
        <v>3343</v>
      </c>
      <c r="L335" s="538" t="s">
        <v>3341</v>
      </c>
      <c r="M335" s="382">
        <v>8022000</v>
      </c>
      <c r="N335" s="382">
        <v>8022000</v>
      </c>
    </row>
    <row r="336" spans="1:14" ht="18" customHeight="1" x14ac:dyDescent="0.25">
      <c r="A336" s="540">
        <f t="shared" si="7"/>
        <v>324</v>
      </c>
      <c r="B336" s="541" t="s">
        <v>3344</v>
      </c>
      <c r="C336" s="662">
        <v>8477000</v>
      </c>
      <c r="D336" s="662">
        <v>8477000</v>
      </c>
      <c r="E336" s="662"/>
      <c r="F336" s="1188"/>
      <c r="H336" s="535"/>
      <c r="I336" s="376" t="s">
        <v>3339</v>
      </c>
      <c r="J336" s="377" t="s">
        <v>3345</v>
      </c>
      <c r="L336" s="538" t="s">
        <v>3341</v>
      </c>
      <c r="M336" s="382">
        <v>8022000</v>
      </c>
      <c r="N336" s="382">
        <v>8022000</v>
      </c>
    </row>
    <row r="337" spans="1:14" ht="18" customHeight="1" x14ac:dyDescent="0.25">
      <c r="A337" s="540">
        <f t="shared" si="7"/>
        <v>325</v>
      </c>
      <c r="B337" s="541" t="s">
        <v>3346</v>
      </c>
      <c r="C337" s="662">
        <v>8477000</v>
      </c>
      <c r="D337" s="662">
        <v>8477000</v>
      </c>
      <c r="E337" s="662"/>
      <c r="F337" s="1188"/>
      <c r="H337" s="535"/>
      <c r="I337" s="376" t="s">
        <v>3339</v>
      </c>
      <c r="J337" s="377" t="s">
        <v>3347</v>
      </c>
      <c r="L337" s="538" t="s">
        <v>3341</v>
      </c>
      <c r="M337" s="382">
        <v>8022000</v>
      </c>
      <c r="N337" s="382">
        <v>8022000</v>
      </c>
    </row>
    <row r="338" spans="1:14" ht="18" customHeight="1" x14ac:dyDescent="0.25">
      <c r="A338" s="540">
        <f t="shared" si="7"/>
        <v>326</v>
      </c>
      <c r="B338" s="541" t="s">
        <v>3348</v>
      </c>
      <c r="C338" s="662">
        <v>8477000</v>
      </c>
      <c r="D338" s="662">
        <v>8477000</v>
      </c>
      <c r="E338" s="662"/>
      <c r="F338" s="1188"/>
      <c r="H338" s="535"/>
      <c r="I338" s="376" t="s">
        <v>3339</v>
      </c>
      <c r="J338" s="377" t="s">
        <v>3349</v>
      </c>
      <c r="L338" s="538" t="s">
        <v>3341</v>
      </c>
      <c r="M338" s="382">
        <v>8022000</v>
      </c>
      <c r="N338" s="382">
        <v>8022000</v>
      </c>
    </row>
    <row r="339" spans="1:14" ht="18" customHeight="1" x14ac:dyDescent="0.25">
      <c r="A339" s="540">
        <f t="shared" si="7"/>
        <v>327</v>
      </c>
      <c r="B339" s="541" t="s">
        <v>3350</v>
      </c>
      <c r="C339" s="662">
        <v>8477000</v>
      </c>
      <c r="D339" s="662">
        <v>8477000</v>
      </c>
      <c r="E339" s="662"/>
      <c r="F339" s="1188"/>
      <c r="H339" s="535"/>
      <c r="I339" s="376" t="s">
        <v>3339</v>
      </c>
      <c r="J339" s="377" t="s">
        <v>3351</v>
      </c>
      <c r="L339" s="538" t="s">
        <v>3341</v>
      </c>
      <c r="M339" s="382">
        <v>8022000</v>
      </c>
      <c r="N339" s="382">
        <v>8022000</v>
      </c>
    </row>
    <row r="340" spans="1:14" ht="18" customHeight="1" x14ac:dyDescent="0.25">
      <c r="A340" s="540">
        <f t="shared" si="7"/>
        <v>328</v>
      </c>
      <c r="B340" s="541" t="s">
        <v>3352</v>
      </c>
      <c r="C340" s="662">
        <v>3063000</v>
      </c>
      <c r="D340" s="662">
        <v>3063000</v>
      </c>
      <c r="E340" s="662"/>
      <c r="F340" s="1188"/>
      <c r="I340" s="376" t="s">
        <v>3317</v>
      </c>
      <c r="J340" s="377" t="s">
        <v>3353</v>
      </c>
      <c r="L340" s="538" t="s">
        <v>3319</v>
      </c>
      <c r="M340" s="382">
        <v>2783000</v>
      </c>
      <c r="N340" s="382">
        <v>2783000</v>
      </c>
    </row>
    <row r="341" spans="1:14" ht="18" customHeight="1" x14ac:dyDescent="0.25">
      <c r="A341" s="540">
        <f t="shared" si="7"/>
        <v>329</v>
      </c>
      <c r="B341" s="541" t="s">
        <v>3354</v>
      </c>
      <c r="C341" s="662">
        <v>8477000</v>
      </c>
      <c r="D341" s="662">
        <v>8477000</v>
      </c>
      <c r="E341" s="662"/>
      <c r="F341" s="1188"/>
      <c r="H341" s="535"/>
      <c r="I341" s="376" t="s">
        <v>3339</v>
      </c>
      <c r="J341" s="377" t="s">
        <v>3355</v>
      </c>
      <c r="L341" s="538" t="s">
        <v>3341</v>
      </c>
      <c r="M341" s="382">
        <v>8022000</v>
      </c>
      <c r="N341" s="382">
        <v>8022000</v>
      </c>
    </row>
    <row r="342" spans="1:14" ht="18" customHeight="1" x14ac:dyDescent="0.25">
      <c r="A342" s="540">
        <f t="shared" si="7"/>
        <v>330</v>
      </c>
      <c r="B342" s="541" t="s">
        <v>3356</v>
      </c>
      <c r="C342" s="662">
        <v>8477000</v>
      </c>
      <c r="D342" s="662">
        <v>8477000</v>
      </c>
      <c r="E342" s="662"/>
      <c r="F342" s="1188"/>
      <c r="H342" s="535"/>
      <c r="I342" s="376" t="s">
        <v>3339</v>
      </c>
      <c r="J342" s="377" t="s">
        <v>3357</v>
      </c>
      <c r="L342" s="538" t="s">
        <v>3341</v>
      </c>
      <c r="M342" s="382">
        <v>8022000</v>
      </c>
      <c r="N342" s="382">
        <v>8022000</v>
      </c>
    </row>
    <row r="343" spans="1:14" ht="18" customHeight="1" x14ac:dyDescent="0.25">
      <c r="A343" s="540">
        <f t="shared" si="7"/>
        <v>331</v>
      </c>
      <c r="B343" s="541" t="s">
        <v>2888</v>
      </c>
      <c r="C343" s="662">
        <v>2945000</v>
      </c>
      <c r="D343" s="662">
        <v>2945000</v>
      </c>
      <c r="E343" s="662"/>
      <c r="F343" s="378"/>
      <c r="H343" s="379" t="s">
        <v>4853</v>
      </c>
      <c r="I343" s="376" t="s">
        <v>2889</v>
      </c>
      <c r="J343" s="377" t="s">
        <v>2890</v>
      </c>
      <c r="L343" s="538" t="s">
        <v>2891</v>
      </c>
      <c r="M343" s="382">
        <v>2796000</v>
      </c>
      <c r="N343" s="382">
        <v>2796000</v>
      </c>
    </row>
    <row r="344" spans="1:14" ht="18" customHeight="1" x14ac:dyDescent="0.25">
      <c r="A344" s="540">
        <f t="shared" si="7"/>
        <v>332</v>
      </c>
      <c r="B344" s="541" t="s">
        <v>5518</v>
      </c>
      <c r="C344" s="662">
        <v>2236000</v>
      </c>
      <c r="D344" s="662"/>
      <c r="E344" s="662"/>
      <c r="F344" s="378"/>
      <c r="J344" s="377" t="s">
        <v>4851</v>
      </c>
      <c r="M344" s="382"/>
      <c r="N344" s="382"/>
    </row>
    <row r="345" spans="1:14" ht="18" customHeight="1" x14ac:dyDescent="0.25">
      <c r="A345" s="540">
        <f t="shared" si="7"/>
        <v>333</v>
      </c>
      <c r="B345" s="541" t="s">
        <v>3358</v>
      </c>
      <c r="C345" s="662">
        <v>2945000</v>
      </c>
      <c r="D345" s="662">
        <v>2945000</v>
      </c>
      <c r="E345" s="662"/>
      <c r="F345" s="378"/>
      <c r="I345" s="376" t="s">
        <v>2889</v>
      </c>
      <c r="J345" s="377" t="s">
        <v>3359</v>
      </c>
      <c r="L345" s="538" t="s">
        <v>2891</v>
      </c>
      <c r="M345" s="382">
        <v>2796000</v>
      </c>
      <c r="N345" s="382">
        <v>2796000</v>
      </c>
    </row>
    <row r="346" spans="1:14" ht="18" customHeight="1" x14ac:dyDescent="0.25">
      <c r="A346" s="540">
        <f t="shared" si="7"/>
        <v>334</v>
      </c>
      <c r="B346" s="541" t="s">
        <v>5519</v>
      </c>
      <c r="C346" s="662">
        <v>2236000</v>
      </c>
      <c r="D346" s="662"/>
      <c r="E346" s="662"/>
      <c r="F346" s="378"/>
      <c r="J346" s="377" t="s">
        <v>4855</v>
      </c>
      <c r="M346" s="382"/>
      <c r="N346" s="382"/>
    </row>
    <row r="347" spans="1:14" ht="18" customHeight="1" x14ac:dyDescent="0.25">
      <c r="A347" s="540">
        <f t="shared" si="7"/>
        <v>335</v>
      </c>
      <c r="B347" s="541" t="s">
        <v>3360</v>
      </c>
      <c r="C347" s="662">
        <v>5487000</v>
      </c>
      <c r="D347" s="662">
        <v>5487000</v>
      </c>
      <c r="E347" s="662"/>
      <c r="F347" s="1188" t="s">
        <v>5392</v>
      </c>
      <c r="I347" s="376" t="s">
        <v>3361</v>
      </c>
      <c r="J347" s="377" t="s">
        <v>3362</v>
      </c>
      <c r="L347" s="538" t="s">
        <v>3363</v>
      </c>
      <c r="M347" s="382">
        <v>5204000</v>
      </c>
      <c r="N347" s="382">
        <v>5204000</v>
      </c>
    </row>
    <row r="348" spans="1:14" ht="18" customHeight="1" x14ac:dyDescent="0.25">
      <c r="A348" s="540">
        <f t="shared" si="7"/>
        <v>336</v>
      </c>
      <c r="B348" s="541" t="s">
        <v>3364</v>
      </c>
      <c r="C348" s="662">
        <v>5487000</v>
      </c>
      <c r="D348" s="662">
        <v>5487000</v>
      </c>
      <c r="E348" s="662"/>
      <c r="F348" s="1188"/>
      <c r="I348" s="376" t="s">
        <v>3361</v>
      </c>
      <c r="J348" s="377" t="s">
        <v>3365</v>
      </c>
      <c r="L348" s="538" t="s">
        <v>3363</v>
      </c>
      <c r="M348" s="382">
        <v>5204000</v>
      </c>
      <c r="N348" s="382">
        <v>5204000</v>
      </c>
    </row>
    <row r="349" spans="1:14" ht="18" customHeight="1" x14ac:dyDescent="0.25">
      <c r="A349" s="540">
        <f t="shared" si="7"/>
        <v>337</v>
      </c>
      <c r="B349" s="541" t="s">
        <v>3366</v>
      </c>
      <c r="C349" s="662">
        <v>5487000</v>
      </c>
      <c r="D349" s="662">
        <v>5487000</v>
      </c>
      <c r="E349" s="662"/>
      <c r="F349" s="1188"/>
      <c r="I349" s="376" t="s">
        <v>3361</v>
      </c>
      <c r="J349" s="377" t="s">
        <v>3367</v>
      </c>
      <c r="L349" s="538" t="s">
        <v>3363</v>
      </c>
      <c r="M349" s="382">
        <v>5204000</v>
      </c>
      <c r="N349" s="382">
        <v>5204000</v>
      </c>
    </row>
    <row r="350" spans="1:14" ht="18" customHeight="1" x14ac:dyDescent="0.25">
      <c r="A350" s="540">
        <f t="shared" si="7"/>
        <v>338</v>
      </c>
      <c r="B350" s="541" t="s">
        <v>3368</v>
      </c>
      <c r="C350" s="662">
        <v>2265000</v>
      </c>
      <c r="D350" s="662">
        <v>2265000</v>
      </c>
      <c r="E350" s="662"/>
      <c r="F350" s="378"/>
      <c r="I350" s="376" t="s">
        <v>2906</v>
      </c>
      <c r="J350" s="377" t="s">
        <v>3369</v>
      </c>
      <c r="L350" s="538" t="s">
        <v>2908</v>
      </c>
      <c r="M350" s="382">
        <v>2136000</v>
      </c>
      <c r="N350" s="382">
        <v>2136000</v>
      </c>
    </row>
    <row r="351" spans="1:14" ht="18" customHeight="1" x14ac:dyDescent="0.25">
      <c r="A351" s="540">
        <f t="shared" si="7"/>
        <v>339</v>
      </c>
      <c r="B351" s="541" t="s">
        <v>3370</v>
      </c>
      <c r="C351" s="662">
        <v>2265000</v>
      </c>
      <c r="D351" s="662">
        <v>2265000</v>
      </c>
      <c r="E351" s="662"/>
      <c r="F351" s="378"/>
      <c r="I351" s="376" t="s">
        <v>2906</v>
      </c>
      <c r="J351" s="377" t="s">
        <v>3371</v>
      </c>
      <c r="L351" s="538" t="s">
        <v>2908</v>
      </c>
      <c r="M351" s="382">
        <v>2136000</v>
      </c>
      <c r="N351" s="382">
        <v>2136000</v>
      </c>
    </row>
    <row r="352" spans="1:14" ht="18" customHeight="1" x14ac:dyDescent="0.25">
      <c r="A352" s="540">
        <f t="shared" si="7"/>
        <v>340</v>
      </c>
      <c r="B352" s="541" t="s">
        <v>3372</v>
      </c>
      <c r="C352" s="662">
        <v>4694000</v>
      </c>
      <c r="D352" s="662">
        <v>4694000</v>
      </c>
      <c r="E352" s="662"/>
      <c r="F352" s="378"/>
      <c r="I352" s="376" t="s">
        <v>3373</v>
      </c>
      <c r="J352" s="377" t="s">
        <v>3374</v>
      </c>
      <c r="L352" s="538" t="s">
        <v>3375</v>
      </c>
      <c r="M352" s="382">
        <v>4467000</v>
      </c>
      <c r="N352" s="382">
        <v>4467000</v>
      </c>
    </row>
    <row r="353" spans="1:59" ht="18" customHeight="1" x14ac:dyDescent="0.25">
      <c r="A353" s="540">
        <f t="shared" si="7"/>
        <v>341</v>
      </c>
      <c r="B353" s="541" t="s">
        <v>3376</v>
      </c>
      <c r="C353" s="662">
        <v>3216000</v>
      </c>
      <c r="D353" s="662">
        <v>3216000</v>
      </c>
      <c r="E353" s="662"/>
      <c r="F353" s="378"/>
      <c r="I353" s="377" t="s">
        <v>3377</v>
      </c>
      <c r="J353" s="377" t="s">
        <v>3378</v>
      </c>
      <c r="K353" s="377" t="s">
        <v>3377</v>
      </c>
      <c r="L353" s="538" t="s">
        <v>3379</v>
      </c>
      <c r="M353" s="382">
        <v>3053000</v>
      </c>
      <c r="N353" s="382">
        <v>3053000</v>
      </c>
    </row>
    <row r="354" spans="1:59" ht="21" customHeight="1" x14ac:dyDescent="0.25">
      <c r="A354" s="540">
        <f t="shared" si="7"/>
        <v>342</v>
      </c>
      <c r="B354" s="541" t="s">
        <v>3380</v>
      </c>
      <c r="C354" s="662">
        <v>4671000</v>
      </c>
      <c r="D354" s="662">
        <v>4671000</v>
      </c>
      <c r="E354" s="662"/>
      <c r="F354" s="961" t="s">
        <v>5393</v>
      </c>
      <c r="I354" s="376" t="s">
        <v>3381</v>
      </c>
      <c r="J354" s="377" t="s">
        <v>3382</v>
      </c>
      <c r="L354" s="538" t="s">
        <v>3383</v>
      </c>
      <c r="M354" s="382">
        <v>4443000</v>
      </c>
      <c r="N354" s="382">
        <v>4443000</v>
      </c>
    </row>
    <row r="355" spans="1:59" ht="18" customHeight="1" x14ac:dyDescent="0.25">
      <c r="A355" s="540">
        <f t="shared" si="7"/>
        <v>343</v>
      </c>
      <c r="B355" s="541" t="s">
        <v>3384</v>
      </c>
      <c r="C355" s="662">
        <v>2122000</v>
      </c>
      <c r="D355" s="662">
        <v>2122000</v>
      </c>
      <c r="E355" s="662"/>
      <c r="F355" s="378"/>
      <c r="I355" s="376" t="s">
        <v>2881</v>
      </c>
      <c r="J355" s="377" t="s">
        <v>3385</v>
      </c>
      <c r="L355" s="538" t="s">
        <v>2831</v>
      </c>
      <c r="M355" s="382">
        <v>1914000</v>
      </c>
      <c r="N355" s="382">
        <v>1914000</v>
      </c>
    </row>
    <row r="356" spans="1:59" ht="18" customHeight="1" x14ac:dyDescent="0.25">
      <c r="A356" s="540">
        <f t="shared" si="7"/>
        <v>344</v>
      </c>
      <c r="B356" s="541" t="s">
        <v>3386</v>
      </c>
      <c r="C356" s="662">
        <v>4571000</v>
      </c>
      <c r="D356" s="662">
        <v>4571000</v>
      </c>
      <c r="E356" s="662"/>
      <c r="F356" s="378"/>
      <c r="I356" s="376" t="s">
        <v>3387</v>
      </c>
      <c r="J356" s="377" t="s">
        <v>3388</v>
      </c>
      <c r="L356" s="538" t="s">
        <v>3389</v>
      </c>
      <c r="M356" s="382">
        <v>4343000</v>
      </c>
      <c r="N356" s="382">
        <v>4343000</v>
      </c>
    </row>
    <row r="357" spans="1:59" ht="18" customHeight="1" x14ac:dyDescent="0.25">
      <c r="A357" s="540">
        <f t="shared" si="7"/>
        <v>345</v>
      </c>
      <c r="B357" s="541" t="s">
        <v>3390</v>
      </c>
      <c r="C357" s="662">
        <v>4571000</v>
      </c>
      <c r="D357" s="662">
        <v>4571000</v>
      </c>
      <c r="E357" s="662"/>
      <c r="F357" s="378"/>
      <c r="I357" s="376" t="s">
        <v>3391</v>
      </c>
      <c r="J357" s="390" t="s">
        <v>4856</v>
      </c>
      <c r="K357" s="390"/>
      <c r="L357" s="538" t="s">
        <v>3389</v>
      </c>
      <c r="M357" s="382">
        <v>4343000</v>
      </c>
      <c r="N357" s="382">
        <v>4343000</v>
      </c>
    </row>
    <row r="358" spans="1:59" ht="18" customHeight="1" x14ac:dyDescent="0.25">
      <c r="A358" s="540">
        <f t="shared" si="7"/>
        <v>346</v>
      </c>
      <c r="B358" s="541" t="s">
        <v>3393</v>
      </c>
      <c r="C358" s="662">
        <v>3216000</v>
      </c>
      <c r="D358" s="662">
        <v>3216000</v>
      </c>
      <c r="E358" s="662"/>
      <c r="F358" s="378"/>
      <c r="I358" s="376" t="s">
        <v>3394</v>
      </c>
      <c r="J358" s="377" t="s">
        <v>3395</v>
      </c>
      <c r="L358" s="538" t="s">
        <v>3379</v>
      </c>
      <c r="M358" s="382">
        <v>3053000</v>
      </c>
      <c r="N358" s="382">
        <v>3053000</v>
      </c>
      <c r="O358" s="538">
        <v>0</v>
      </c>
      <c r="P358" s="538">
        <v>0</v>
      </c>
      <c r="Q358" s="538">
        <v>0</v>
      </c>
      <c r="R358" s="538">
        <v>0</v>
      </c>
      <c r="S358" s="538">
        <v>0</v>
      </c>
      <c r="T358" s="538">
        <v>0</v>
      </c>
      <c r="U358" s="538">
        <v>100</v>
      </c>
      <c r="V358" s="538" t="s">
        <v>2958</v>
      </c>
      <c r="W358" s="538" t="s">
        <v>2959</v>
      </c>
      <c r="X358" s="538" t="s">
        <v>2960</v>
      </c>
      <c r="Y358" s="538" t="s">
        <v>2961</v>
      </c>
      <c r="Z358" s="538">
        <v>0</v>
      </c>
      <c r="AA358" s="538">
        <v>0</v>
      </c>
      <c r="AB358" s="538">
        <v>0</v>
      </c>
      <c r="AC358" s="538">
        <v>0</v>
      </c>
      <c r="AD358" s="538">
        <v>1</v>
      </c>
      <c r="AE358" s="538">
        <v>0</v>
      </c>
      <c r="AF358" s="538">
        <v>0</v>
      </c>
      <c r="AG358" s="538">
        <v>0</v>
      </c>
      <c r="AH358" s="538">
        <v>0</v>
      </c>
      <c r="AI358" s="538">
        <v>0</v>
      </c>
      <c r="AJ358" s="554">
        <v>42953.563888888886</v>
      </c>
      <c r="AK358" s="538">
        <v>49</v>
      </c>
      <c r="AL358" s="538">
        <v>6</v>
      </c>
      <c r="AM358" s="538">
        <v>0</v>
      </c>
      <c r="AO358" s="538">
        <v>-1</v>
      </c>
      <c r="AQ358" s="538">
        <v>0</v>
      </c>
      <c r="AR358" s="538">
        <v>0</v>
      </c>
      <c r="AS358" s="538" t="s">
        <v>2962</v>
      </c>
      <c r="AT358" s="538" t="s">
        <v>2962</v>
      </c>
      <c r="AU358" s="538" t="s">
        <v>3379</v>
      </c>
      <c r="AV358" s="538" t="s">
        <v>2962</v>
      </c>
      <c r="AW358" s="538" t="s">
        <v>3395</v>
      </c>
      <c r="AX358" s="538" t="s">
        <v>3395</v>
      </c>
      <c r="AY358" s="538">
        <v>0</v>
      </c>
      <c r="AZ358" s="538">
        <v>0</v>
      </c>
      <c r="BA358" s="538">
        <v>0</v>
      </c>
      <c r="BB358" s="538">
        <v>0</v>
      </c>
      <c r="BC358" s="555">
        <v>2958000</v>
      </c>
      <c r="BD358" s="538">
        <v>0</v>
      </c>
      <c r="BE358" s="538">
        <v>0</v>
      </c>
      <c r="BF358" s="538" t="s">
        <v>3393</v>
      </c>
      <c r="BG358" s="538" t="s">
        <v>3393</v>
      </c>
    </row>
    <row r="359" spans="1:59" ht="18" customHeight="1" x14ac:dyDescent="0.25">
      <c r="A359" s="540">
        <f t="shared" si="7"/>
        <v>347</v>
      </c>
      <c r="B359" s="541" t="s">
        <v>3396</v>
      </c>
      <c r="C359" s="662">
        <v>3986000</v>
      </c>
      <c r="D359" s="662">
        <v>3986000</v>
      </c>
      <c r="E359" s="662"/>
      <c r="F359" s="1180" t="s">
        <v>5393</v>
      </c>
      <c r="I359" s="377" t="s">
        <v>3397</v>
      </c>
      <c r="J359" s="377" t="s">
        <v>3398</v>
      </c>
      <c r="K359" s="377" t="s">
        <v>3397</v>
      </c>
      <c r="L359" s="538" t="s">
        <v>3399</v>
      </c>
      <c r="M359" s="382">
        <v>3761000</v>
      </c>
      <c r="N359" s="382">
        <v>3761000</v>
      </c>
      <c r="O359" s="538">
        <v>0</v>
      </c>
      <c r="P359" s="538">
        <v>0</v>
      </c>
      <c r="Q359" s="538">
        <v>0</v>
      </c>
      <c r="R359" s="538">
        <v>0</v>
      </c>
      <c r="S359" s="538">
        <v>0</v>
      </c>
      <c r="T359" s="538">
        <v>0</v>
      </c>
      <c r="U359" s="538">
        <v>100</v>
      </c>
      <c r="V359" s="538" t="s">
        <v>2958</v>
      </c>
      <c r="W359" s="538" t="s">
        <v>2959</v>
      </c>
      <c r="X359" s="538" t="s">
        <v>2960</v>
      </c>
      <c r="Y359" s="538" t="s">
        <v>2961</v>
      </c>
      <c r="Z359" s="538">
        <v>0</v>
      </c>
      <c r="AA359" s="538">
        <v>0</v>
      </c>
      <c r="AB359" s="538">
        <v>0</v>
      </c>
      <c r="AC359" s="538">
        <v>0</v>
      </c>
      <c r="AD359" s="538">
        <v>1</v>
      </c>
      <c r="AE359" s="538">
        <v>0</v>
      </c>
      <c r="AF359" s="538">
        <v>0</v>
      </c>
      <c r="AG359" s="538">
        <v>0</v>
      </c>
      <c r="AH359" s="538">
        <v>0</v>
      </c>
      <c r="AI359" s="538">
        <v>0</v>
      </c>
      <c r="AJ359" s="554">
        <v>42953.568749999999</v>
      </c>
      <c r="AK359" s="538">
        <v>49</v>
      </c>
      <c r="AL359" s="538">
        <v>6</v>
      </c>
      <c r="AM359" s="538">
        <v>0</v>
      </c>
      <c r="AO359" s="538">
        <v>-1</v>
      </c>
      <c r="AQ359" s="538">
        <v>0</v>
      </c>
      <c r="AR359" s="538">
        <v>0</v>
      </c>
      <c r="AS359" s="538" t="s">
        <v>2962</v>
      </c>
      <c r="AT359" s="538" t="s">
        <v>2962</v>
      </c>
      <c r="AU359" s="538" t="s">
        <v>3399</v>
      </c>
      <c r="AV359" s="538" t="s">
        <v>2962</v>
      </c>
      <c r="AW359" s="538" t="s">
        <v>3398</v>
      </c>
      <c r="AX359" s="538" t="s">
        <v>3398</v>
      </c>
      <c r="AY359" s="538">
        <v>0</v>
      </c>
      <c r="AZ359" s="538">
        <v>0</v>
      </c>
      <c r="BA359" s="538">
        <v>0</v>
      </c>
      <c r="BB359" s="538">
        <v>0</v>
      </c>
      <c r="BC359" s="555">
        <v>3630000</v>
      </c>
      <c r="BD359" s="538">
        <v>0</v>
      </c>
      <c r="BE359" s="538">
        <v>0</v>
      </c>
      <c r="BF359" s="538" t="s">
        <v>3396</v>
      </c>
      <c r="BG359" s="538" t="s">
        <v>3400</v>
      </c>
    </row>
    <row r="360" spans="1:59" ht="18" customHeight="1" x14ac:dyDescent="0.25">
      <c r="A360" s="540">
        <f t="shared" si="7"/>
        <v>348</v>
      </c>
      <c r="B360" s="541" t="s">
        <v>3401</v>
      </c>
      <c r="C360" s="662">
        <v>2265000</v>
      </c>
      <c r="D360" s="662">
        <v>2265000</v>
      </c>
      <c r="E360" s="662"/>
      <c r="F360" s="1180"/>
      <c r="I360" s="376" t="s">
        <v>2906</v>
      </c>
      <c r="J360" s="377" t="s">
        <v>3402</v>
      </c>
      <c r="L360" s="538" t="s">
        <v>2908</v>
      </c>
      <c r="M360" s="382">
        <v>2136000</v>
      </c>
      <c r="N360" s="382">
        <v>2136000</v>
      </c>
      <c r="O360" s="538">
        <v>0</v>
      </c>
      <c r="P360" s="538">
        <v>0</v>
      </c>
      <c r="Q360" s="538">
        <v>0</v>
      </c>
      <c r="R360" s="538">
        <v>0</v>
      </c>
      <c r="S360" s="538">
        <v>0</v>
      </c>
      <c r="T360" s="538">
        <v>0</v>
      </c>
      <c r="U360" s="538">
        <v>100</v>
      </c>
      <c r="V360" s="538" t="s">
        <v>2958</v>
      </c>
      <c r="W360" s="538" t="s">
        <v>2959</v>
      </c>
      <c r="X360" s="538" t="s">
        <v>2960</v>
      </c>
      <c r="Y360" s="538" t="s">
        <v>2961</v>
      </c>
      <c r="Z360" s="538">
        <v>0</v>
      </c>
      <c r="AA360" s="538">
        <v>0</v>
      </c>
      <c r="AB360" s="538">
        <v>0</v>
      </c>
      <c r="AC360" s="538">
        <v>0</v>
      </c>
      <c r="AD360" s="538">
        <v>1</v>
      </c>
      <c r="AE360" s="538">
        <v>0</v>
      </c>
      <c r="AF360" s="538">
        <v>0</v>
      </c>
      <c r="AG360" s="538">
        <v>0</v>
      </c>
      <c r="AH360" s="538">
        <v>0</v>
      </c>
      <c r="AI360" s="538">
        <v>0</v>
      </c>
      <c r="AJ360" s="554">
        <v>42953.570833333331</v>
      </c>
      <c r="AK360" s="538">
        <v>49</v>
      </c>
      <c r="AL360" s="538">
        <v>6</v>
      </c>
      <c r="AM360" s="538">
        <v>0</v>
      </c>
      <c r="AO360" s="538">
        <v>-1</v>
      </c>
      <c r="AQ360" s="538">
        <v>0</v>
      </c>
      <c r="AR360" s="538">
        <v>0</v>
      </c>
      <c r="AS360" s="538" t="s">
        <v>2962</v>
      </c>
      <c r="AT360" s="538" t="s">
        <v>2962</v>
      </c>
      <c r="AU360" s="538" t="s">
        <v>2908</v>
      </c>
      <c r="AV360" s="538" t="s">
        <v>2962</v>
      </c>
      <c r="AW360" s="538" t="s">
        <v>3402</v>
      </c>
      <c r="AX360" s="538" t="s">
        <v>3402</v>
      </c>
      <c r="AY360" s="538">
        <v>0</v>
      </c>
      <c r="AZ360" s="538">
        <v>0</v>
      </c>
      <c r="BA360" s="538">
        <v>0</v>
      </c>
      <c r="BB360" s="538">
        <v>0</v>
      </c>
      <c r="BC360" s="555">
        <v>2061000</v>
      </c>
      <c r="BD360" s="538">
        <v>0</v>
      </c>
      <c r="BE360" s="538">
        <v>0</v>
      </c>
      <c r="BF360" s="538" t="s">
        <v>3401</v>
      </c>
      <c r="BG360" s="538" t="s">
        <v>3401</v>
      </c>
    </row>
    <row r="361" spans="1:59" ht="18" customHeight="1" x14ac:dyDescent="0.25">
      <c r="A361" s="540">
        <f t="shared" si="7"/>
        <v>349</v>
      </c>
      <c r="B361" s="541" t="s">
        <v>3403</v>
      </c>
      <c r="C361" s="662">
        <v>3216000</v>
      </c>
      <c r="D361" s="662">
        <v>3216000</v>
      </c>
      <c r="E361" s="662"/>
      <c r="F361" s="1180"/>
      <c r="I361" s="377" t="s">
        <v>3377</v>
      </c>
      <c r="J361" s="377" t="s">
        <v>3404</v>
      </c>
      <c r="L361" s="538" t="s">
        <v>3379</v>
      </c>
      <c r="M361" s="382">
        <v>3053000</v>
      </c>
      <c r="N361" s="382">
        <v>3053000</v>
      </c>
      <c r="O361" s="538">
        <v>0</v>
      </c>
      <c r="P361" s="538">
        <v>0</v>
      </c>
      <c r="Q361" s="538">
        <v>0</v>
      </c>
      <c r="R361" s="538">
        <v>0</v>
      </c>
      <c r="S361" s="538">
        <v>0</v>
      </c>
      <c r="T361" s="538">
        <v>0</v>
      </c>
      <c r="U361" s="538">
        <v>100</v>
      </c>
      <c r="V361" s="538" t="s">
        <v>2958</v>
      </c>
      <c r="W361" s="538" t="s">
        <v>2959</v>
      </c>
      <c r="X361" s="538" t="s">
        <v>2960</v>
      </c>
      <c r="Y361" s="538" t="s">
        <v>2961</v>
      </c>
      <c r="Z361" s="538">
        <v>0</v>
      </c>
      <c r="AA361" s="538">
        <v>0</v>
      </c>
      <c r="AB361" s="538">
        <v>0</v>
      </c>
      <c r="AC361" s="538">
        <v>0</v>
      </c>
      <c r="AD361" s="538">
        <v>1</v>
      </c>
      <c r="AE361" s="538">
        <v>0</v>
      </c>
      <c r="AF361" s="538">
        <v>0</v>
      </c>
      <c r="AG361" s="538">
        <v>0</v>
      </c>
      <c r="AH361" s="538">
        <v>0</v>
      </c>
      <c r="AI361" s="538">
        <v>0</v>
      </c>
      <c r="AJ361" s="554">
        <v>42953.571527777778</v>
      </c>
      <c r="AK361" s="538">
        <v>49</v>
      </c>
      <c r="AL361" s="538">
        <v>6</v>
      </c>
      <c r="AM361" s="538">
        <v>0</v>
      </c>
      <c r="AO361" s="538">
        <v>-1</v>
      </c>
      <c r="AQ361" s="538">
        <v>0</v>
      </c>
      <c r="AR361" s="538">
        <v>0</v>
      </c>
      <c r="AS361" s="538" t="s">
        <v>2962</v>
      </c>
      <c r="AT361" s="538" t="s">
        <v>2962</v>
      </c>
      <c r="AU361" s="538" t="s">
        <v>3379</v>
      </c>
      <c r="AV361" s="538" t="s">
        <v>2962</v>
      </c>
      <c r="AW361" s="538" t="s">
        <v>3404</v>
      </c>
      <c r="AX361" s="538" t="s">
        <v>3404</v>
      </c>
      <c r="AY361" s="538">
        <v>0</v>
      </c>
      <c r="AZ361" s="538">
        <v>0</v>
      </c>
      <c r="BA361" s="538">
        <v>0</v>
      </c>
      <c r="BB361" s="538">
        <v>0</v>
      </c>
      <c r="BC361" s="555">
        <v>2958000</v>
      </c>
      <c r="BD361" s="538">
        <v>0</v>
      </c>
      <c r="BE361" s="538">
        <v>0</v>
      </c>
      <c r="BF361" s="538" t="s">
        <v>3403</v>
      </c>
      <c r="BG361" s="538" t="s">
        <v>3403</v>
      </c>
    </row>
    <row r="362" spans="1:59" ht="18" customHeight="1" x14ac:dyDescent="0.25">
      <c r="A362" s="540">
        <f t="shared" si="7"/>
        <v>350</v>
      </c>
      <c r="B362" s="541" t="s">
        <v>3405</v>
      </c>
      <c r="C362" s="662">
        <v>3486000</v>
      </c>
      <c r="D362" s="662">
        <v>3486000</v>
      </c>
      <c r="E362" s="662"/>
      <c r="F362" s="1180"/>
      <c r="I362" s="377" t="s">
        <v>3406</v>
      </c>
      <c r="J362" s="377" t="s">
        <v>3407</v>
      </c>
      <c r="K362" s="377" t="s">
        <v>3406</v>
      </c>
      <c r="L362" s="538" t="s">
        <v>3408</v>
      </c>
      <c r="M362" s="382">
        <v>3261000</v>
      </c>
      <c r="N362" s="382">
        <v>3261000</v>
      </c>
    </row>
    <row r="363" spans="1:59" ht="21" customHeight="1" x14ac:dyDescent="0.25">
      <c r="A363" s="540">
        <f t="shared" si="7"/>
        <v>351</v>
      </c>
      <c r="B363" s="541" t="s">
        <v>3409</v>
      </c>
      <c r="C363" s="662">
        <v>4656000</v>
      </c>
      <c r="D363" s="662">
        <v>4656000</v>
      </c>
      <c r="E363" s="662"/>
      <c r="F363" s="1188" t="s">
        <v>5394</v>
      </c>
      <c r="H363" s="535"/>
      <c r="I363" s="376" t="s">
        <v>3410</v>
      </c>
      <c r="J363" s="377" t="s">
        <v>3411</v>
      </c>
      <c r="L363" s="538" t="s">
        <v>3412</v>
      </c>
      <c r="M363" s="382">
        <v>4429000</v>
      </c>
      <c r="N363" s="382">
        <v>4429000</v>
      </c>
    </row>
    <row r="364" spans="1:59" ht="21" customHeight="1" x14ac:dyDescent="0.25">
      <c r="A364" s="540">
        <f t="shared" si="7"/>
        <v>352</v>
      </c>
      <c r="B364" s="541" t="s">
        <v>3413</v>
      </c>
      <c r="C364" s="662">
        <v>4656000</v>
      </c>
      <c r="D364" s="662">
        <v>4656000</v>
      </c>
      <c r="E364" s="662"/>
      <c r="F364" s="1188"/>
      <c r="H364" s="535"/>
      <c r="I364" s="376" t="s">
        <v>3410</v>
      </c>
      <c r="J364" s="377" t="s">
        <v>3414</v>
      </c>
      <c r="L364" s="538" t="s">
        <v>3412</v>
      </c>
      <c r="M364" s="382">
        <v>4429000</v>
      </c>
      <c r="N364" s="382">
        <v>4429000</v>
      </c>
    </row>
    <row r="365" spans="1:59" ht="21" customHeight="1" x14ac:dyDescent="0.25">
      <c r="A365" s="540">
        <f t="shared" si="7"/>
        <v>353</v>
      </c>
      <c r="B365" s="541" t="s">
        <v>3415</v>
      </c>
      <c r="C365" s="662">
        <v>4656000</v>
      </c>
      <c r="D365" s="662">
        <v>4656000</v>
      </c>
      <c r="E365" s="662"/>
      <c r="F365" s="1188"/>
      <c r="H365" s="535"/>
      <c r="I365" s="376" t="s">
        <v>3410</v>
      </c>
      <c r="J365" s="377" t="s">
        <v>3416</v>
      </c>
      <c r="L365" s="538" t="s">
        <v>3412</v>
      </c>
      <c r="M365" s="382">
        <v>4429000</v>
      </c>
      <c r="N365" s="382">
        <v>4429000</v>
      </c>
    </row>
    <row r="366" spans="1:59" ht="18" customHeight="1" x14ac:dyDescent="0.25">
      <c r="A366" s="540">
        <f t="shared" si="7"/>
        <v>354</v>
      </c>
      <c r="B366" s="541" t="s">
        <v>3417</v>
      </c>
      <c r="C366" s="662">
        <v>2756000</v>
      </c>
      <c r="D366" s="662">
        <v>2756000</v>
      </c>
      <c r="E366" s="662"/>
      <c r="F366" s="1188" t="s">
        <v>5390</v>
      </c>
      <c r="I366" s="376" t="s">
        <v>3285</v>
      </c>
      <c r="J366" s="377" t="s">
        <v>3418</v>
      </c>
      <c r="L366" s="538" t="s">
        <v>3287</v>
      </c>
      <c r="M366" s="382">
        <v>2634000</v>
      </c>
      <c r="N366" s="382">
        <v>2634000</v>
      </c>
    </row>
    <row r="367" spans="1:59" ht="18" customHeight="1" x14ac:dyDescent="0.25">
      <c r="A367" s="540">
        <f t="shared" si="7"/>
        <v>355</v>
      </c>
      <c r="B367" s="541" t="s">
        <v>4862</v>
      </c>
      <c r="C367" s="662">
        <v>2206000</v>
      </c>
      <c r="D367" s="662"/>
      <c r="E367" s="662"/>
      <c r="F367" s="1188"/>
      <c r="J367" s="377" t="s">
        <v>4861</v>
      </c>
      <c r="M367" s="382"/>
      <c r="N367" s="382"/>
    </row>
    <row r="368" spans="1:59" ht="18" customHeight="1" x14ac:dyDescent="0.25">
      <c r="A368" s="540">
        <f t="shared" si="7"/>
        <v>356</v>
      </c>
      <c r="B368" s="541" t="s">
        <v>3419</v>
      </c>
      <c r="C368" s="662">
        <v>2756000</v>
      </c>
      <c r="D368" s="662">
        <v>2756000</v>
      </c>
      <c r="E368" s="662"/>
      <c r="F368" s="1188"/>
      <c r="I368" s="376" t="s">
        <v>3285</v>
      </c>
      <c r="J368" s="377" t="s">
        <v>3420</v>
      </c>
      <c r="L368" s="538" t="s">
        <v>3287</v>
      </c>
      <c r="M368" s="382">
        <v>2634000</v>
      </c>
      <c r="N368" s="382">
        <v>2634000</v>
      </c>
    </row>
    <row r="369" spans="1:14" ht="18" customHeight="1" x14ac:dyDescent="0.25">
      <c r="A369" s="540">
        <f t="shared" si="7"/>
        <v>357</v>
      </c>
      <c r="B369" s="541" t="s">
        <v>5585</v>
      </c>
      <c r="C369" s="662">
        <v>2206000</v>
      </c>
      <c r="D369" s="662"/>
      <c r="E369" s="662"/>
      <c r="F369" s="1188"/>
      <c r="J369" s="377" t="s">
        <v>4858</v>
      </c>
      <c r="M369" s="382"/>
      <c r="N369" s="382"/>
    </row>
    <row r="370" spans="1:14" ht="18" customHeight="1" x14ac:dyDescent="0.25">
      <c r="A370" s="540">
        <f t="shared" si="7"/>
        <v>358</v>
      </c>
      <c r="B370" s="541" t="s">
        <v>3421</v>
      </c>
      <c r="C370" s="662">
        <v>2756000</v>
      </c>
      <c r="D370" s="662">
        <v>2756000</v>
      </c>
      <c r="E370" s="662"/>
      <c r="F370" s="1188"/>
      <c r="I370" s="376" t="s">
        <v>3285</v>
      </c>
      <c r="J370" s="377" t="s">
        <v>3422</v>
      </c>
      <c r="L370" s="538" t="s">
        <v>3287</v>
      </c>
      <c r="M370" s="382">
        <v>2634000</v>
      </c>
      <c r="N370" s="382">
        <v>2634000</v>
      </c>
    </row>
    <row r="371" spans="1:14" ht="27" customHeight="1" x14ac:dyDescent="0.25">
      <c r="A371" s="540">
        <f t="shared" si="7"/>
        <v>359</v>
      </c>
      <c r="B371" s="541" t="s">
        <v>5557</v>
      </c>
      <c r="C371" s="662">
        <v>2206000</v>
      </c>
      <c r="D371" s="662"/>
      <c r="E371" s="662"/>
      <c r="F371" s="1188"/>
      <c r="J371" s="377" t="s">
        <v>4860</v>
      </c>
      <c r="M371" s="382"/>
      <c r="N371" s="382"/>
    </row>
    <row r="372" spans="1:14" ht="18" customHeight="1" x14ac:dyDescent="0.25">
      <c r="A372" s="540">
        <f t="shared" si="7"/>
        <v>360</v>
      </c>
      <c r="B372" s="541" t="s">
        <v>3423</v>
      </c>
      <c r="C372" s="662">
        <v>4571000</v>
      </c>
      <c r="D372" s="662">
        <v>4571000</v>
      </c>
      <c r="E372" s="662"/>
      <c r="F372" s="378"/>
      <c r="I372" s="376" t="s">
        <v>3387</v>
      </c>
      <c r="J372" s="377" t="s">
        <v>3424</v>
      </c>
      <c r="L372" s="538" t="s">
        <v>3389</v>
      </c>
      <c r="M372" s="382">
        <v>4343000</v>
      </c>
      <c r="N372" s="382">
        <v>4343000</v>
      </c>
    </row>
    <row r="373" spans="1:14" ht="52.5" customHeight="1" x14ac:dyDescent="0.25">
      <c r="A373" s="540">
        <f t="shared" si="7"/>
        <v>361</v>
      </c>
      <c r="B373" s="541" t="s">
        <v>3425</v>
      </c>
      <c r="C373" s="662">
        <v>4656000</v>
      </c>
      <c r="D373" s="662">
        <v>4656000</v>
      </c>
      <c r="E373" s="662"/>
      <c r="F373" s="961" t="s">
        <v>5394</v>
      </c>
      <c r="H373" s="535"/>
      <c r="I373" s="376" t="s">
        <v>3410</v>
      </c>
      <c r="J373" s="377" t="s">
        <v>3426</v>
      </c>
      <c r="L373" s="538" t="s">
        <v>3412</v>
      </c>
      <c r="M373" s="382">
        <v>4429000</v>
      </c>
      <c r="N373" s="382">
        <v>4429000</v>
      </c>
    </row>
    <row r="374" spans="1:14" ht="18" customHeight="1" x14ac:dyDescent="0.25">
      <c r="A374" s="540">
        <f t="shared" si="7"/>
        <v>362</v>
      </c>
      <c r="B374" s="541" t="s">
        <v>3427</v>
      </c>
      <c r="C374" s="662">
        <v>4644000</v>
      </c>
      <c r="D374" s="662">
        <v>4644000</v>
      </c>
      <c r="E374" s="662"/>
      <c r="F374" s="559"/>
      <c r="H374" s="535"/>
      <c r="I374" s="376" t="s">
        <v>3428</v>
      </c>
      <c r="J374" s="377" t="s">
        <v>3429</v>
      </c>
      <c r="L374" s="538" t="s">
        <v>3430</v>
      </c>
      <c r="M374" s="382">
        <v>4416000</v>
      </c>
      <c r="N374" s="382">
        <v>4416000</v>
      </c>
    </row>
    <row r="375" spans="1:14" ht="18" customHeight="1" x14ac:dyDescent="0.25">
      <c r="A375" s="540">
        <f t="shared" si="7"/>
        <v>363</v>
      </c>
      <c r="B375" s="541" t="s">
        <v>3431</v>
      </c>
      <c r="C375" s="662">
        <v>4644000</v>
      </c>
      <c r="D375" s="662">
        <v>4644000</v>
      </c>
      <c r="E375" s="662"/>
      <c r="F375" s="559"/>
      <c r="H375" s="535"/>
      <c r="I375" s="376" t="s">
        <v>3428</v>
      </c>
      <c r="J375" s="377" t="s">
        <v>3432</v>
      </c>
      <c r="L375" s="538" t="s">
        <v>3430</v>
      </c>
      <c r="M375" s="382">
        <v>4416000</v>
      </c>
      <c r="N375" s="382">
        <v>4416000</v>
      </c>
    </row>
    <row r="376" spans="1:14" ht="18" customHeight="1" x14ac:dyDescent="0.25">
      <c r="A376" s="540">
        <f t="shared" si="7"/>
        <v>364</v>
      </c>
      <c r="B376" s="541" t="s">
        <v>3433</v>
      </c>
      <c r="C376" s="662">
        <v>4644000</v>
      </c>
      <c r="D376" s="662">
        <v>4644000</v>
      </c>
      <c r="E376" s="662"/>
      <c r="F376" s="559"/>
      <c r="H376" s="535"/>
      <c r="I376" s="376" t="s">
        <v>3428</v>
      </c>
      <c r="J376" s="377" t="s">
        <v>3434</v>
      </c>
      <c r="L376" s="538" t="s">
        <v>3430</v>
      </c>
      <c r="M376" s="382">
        <v>4416000</v>
      </c>
      <c r="N376" s="382">
        <v>4416000</v>
      </c>
    </row>
    <row r="377" spans="1:14" ht="18" customHeight="1" x14ac:dyDescent="0.25">
      <c r="A377" s="540">
        <f t="shared" si="7"/>
        <v>365</v>
      </c>
      <c r="B377" s="541" t="s">
        <v>3435</v>
      </c>
      <c r="C377" s="662">
        <v>3063000</v>
      </c>
      <c r="D377" s="662">
        <v>3063000</v>
      </c>
      <c r="E377" s="662"/>
      <c r="F377" s="559"/>
      <c r="H377" s="535"/>
      <c r="I377" s="376" t="s">
        <v>3317</v>
      </c>
      <c r="J377" s="377" t="s">
        <v>3436</v>
      </c>
      <c r="L377" s="538" t="s">
        <v>3319</v>
      </c>
      <c r="M377" s="382">
        <v>2783000</v>
      </c>
      <c r="N377" s="382">
        <v>2783000</v>
      </c>
    </row>
    <row r="378" spans="1:14" ht="27" customHeight="1" x14ac:dyDescent="0.25">
      <c r="A378" s="540">
        <f t="shared" si="7"/>
        <v>366</v>
      </c>
      <c r="B378" s="553" t="s">
        <v>3437</v>
      </c>
      <c r="C378" s="662">
        <v>209000</v>
      </c>
      <c r="D378" s="662">
        <v>209000</v>
      </c>
      <c r="E378" s="662">
        <v>240000</v>
      </c>
      <c r="F378" s="378" t="s">
        <v>5398</v>
      </c>
      <c r="I378" s="377" t="s">
        <v>710</v>
      </c>
      <c r="J378" s="377" t="s">
        <v>2188</v>
      </c>
      <c r="K378" s="377" t="s">
        <v>710</v>
      </c>
      <c r="L378" s="538" t="s">
        <v>2189</v>
      </c>
      <c r="M378" s="382">
        <v>194000</v>
      </c>
      <c r="N378" s="382">
        <v>194000</v>
      </c>
    </row>
    <row r="379" spans="1:14" ht="18" customHeight="1" x14ac:dyDescent="0.25">
      <c r="A379" s="540">
        <f t="shared" si="7"/>
        <v>367</v>
      </c>
      <c r="B379" s="541" t="s">
        <v>3438</v>
      </c>
      <c r="C379" s="662"/>
      <c r="D379" s="662">
        <v>545000</v>
      </c>
      <c r="E379" s="662"/>
      <c r="F379" s="378"/>
      <c r="J379" s="377" t="s">
        <v>3439</v>
      </c>
      <c r="M379" s="382">
        <v>300000</v>
      </c>
      <c r="N379" s="382">
        <v>300000</v>
      </c>
    </row>
    <row r="380" spans="1:14" ht="18" customHeight="1" x14ac:dyDescent="0.25">
      <c r="A380" s="540">
        <f t="shared" si="7"/>
        <v>368</v>
      </c>
      <c r="B380" s="541" t="s">
        <v>3440</v>
      </c>
      <c r="C380" s="662">
        <v>4322000</v>
      </c>
      <c r="D380" s="662">
        <v>4322000</v>
      </c>
      <c r="E380" s="662"/>
      <c r="F380" s="378"/>
      <c r="H380" s="379" t="s">
        <v>5315</v>
      </c>
      <c r="I380" s="376" t="s">
        <v>3441</v>
      </c>
      <c r="J380" s="905" t="s">
        <v>3442</v>
      </c>
      <c r="L380" s="538" t="s">
        <v>3443</v>
      </c>
      <c r="M380" s="382">
        <v>4095000</v>
      </c>
      <c r="N380" s="382">
        <v>4095000</v>
      </c>
    </row>
    <row r="381" spans="1:14" ht="18" customHeight="1" x14ac:dyDescent="0.25">
      <c r="A381" s="540">
        <f t="shared" si="7"/>
        <v>369</v>
      </c>
      <c r="B381" s="541" t="s">
        <v>5440</v>
      </c>
      <c r="C381" s="662">
        <v>3378000</v>
      </c>
      <c r="D381" s="662"/>
      <c r="E381" s="662"/>
      <c r="F381" s="378"/>
      <c r="H381" s="379" t="s">
        <v>5315</v>
      </c>
      <c r="J381" s="905" t="s">
        <v>4779</v>
      </c>
      <c r="M381" s="382"/>
      <c r="N381" s="382"/>
    </row>
    <row r="382" spans="1:14" ht="18" customHeight="1" x14ac:dyDescent="0.25">
      <c r="A382" s="540">
        <f t="shared" si="7"/>
        <v>370</v>
      </c>
      <c r="B382" s="541" t="s">
        <v>3444</v>
      </c>
      <c r="C382" s="662">
        <v>4270000</v>
      </c>
      <c r="D382" s="662">
        <v>4270000</v>
      </c>
      <c r="E382" s="662"/>
      <c r="F382" s="378"/>
      <c r="I382" s="376" t="s">
        <v>3445</v>
      </c>
      <c r="J382" s="387" t="s">
        <v>3446</v>
      </c>
      <c r="K382" s="387"/>
      <c r="L382" s="538" t="s">
        <v>3447</v>
      </c>
      <c r="M382" s="382">
        <v>4042000</v>
      </c>
      <c r="N382" s="382">
        <v>4042000</v>
      </c>
    </row>
    <row r="383" spans="1:14" ht="18" customHeight="1" x14ac:dyDescent="0.25">
      <c r="A383" s="540">
        <f t="shared" si="7"/>
        <v>371</v>
      </c>
      <c r="B383" s="541" t="s">
        <v>5633</v>
      </c>
      <c r="C383" s="662">
        <v>3248000</v>
      </c>
      <c r="D383" s="662"/>
      <c r="E383" s="662"/>
      <c r="F383" s="378"/>
      <c r="J383" s="387" t="s">
        <v>4783</v>
      </c>
      <c r="K383" s="387"/>
      <c r="M383" s="382"/>
      <c r="N383" s="382"/>
    </row>
    <row r="384" spans="1:14" ht="18" customHeight="1" x14ac:dyDescent="0.25">
      <c r="A384" s="540">
        <f t="shared" si="7"/>
        <v>372</v>
      </c>
      <c r="B384" s="541" t="s">
        <v>3448</v>
      </c>
      <c r="C384" s="662">
        <v>5691000</v>
      </c>
      <c r="D384" s="662">
        <v>5691000</v>
      </c>
      <c r="E384" s="662"/>
      <c r="F384" s="378"/>
      <c r="I384" s="376" t="s">
        <v>3449</v>
      </c>
      <c r="J384" s="387" t="s">
        <v>3450</v>
      </c>
      <c r="K384" s="387"/>
      <c r="L384" s="538" t="s">
        <v>3451</v>
      </c>
      <c r="M384" s="382">
        <v>5351000</v>
      </c>
      <c r="N384" s="382">
        <v>5351000</v>
      </c>
    </row>
    <row r="385" spans="1:14" ht="18" customHeight="1" x14ac:dyDescent="0.25">
      <c r="A385" s="540">
        <f t="shared" si="7"/>
        <v>373</v>
      </c>
      <c r="B385" s="541" t="s">
        <v>5770</v>
      </c>
      <c r="C385" s="662">
        <v>3871741</v>
      </c>
      <c r="D385" s="662"/>
      <c r="E385" s="662"/>
      <c r="F385" s="378"/>
      <c r="J385" s="387" t="s">
        <v>4780</v>
      </c>
      <c r="K385" s="387"/>
      <c r="M385" s="382"/>
      <c r="N385" s="382"/>
    </row>
    <row r="386" spans="1:14" ht="18" customHeight="1" x14ac:dyDescent="0.25">
      <c r="A386" s="540">
        <f t="shared" si="7"/>
        <v>374</v>
      </c>
      <c r="B386" s="541" t="s">
        <v>3452</v>
      </c>
      <c r="C386" s="664">
        <v>1021000</v>
      </c>
      <c r="D386" s="664">
        <v>1021000</v>
      </c>
      <c r="E386" s="664"/>
      <c r="F386" s="378"/>
      <c r="I386" s="376" t="s">
        <v>3453</v>
      </c>
      <c r="J386" s="377" t="s">
        <v>3454</v>
      </c>
      <c r="L386" s="538" t="s">
        <v>3455</v>
      </c>
      <c r="M386" s="391">
        <v>965000</v>
      </c>
      <c r="N386" s="391">
        <v>965000</v>
      </c>
    </row>
    <row r="387" spans="1:14" ht="27" customHeight="1" x14ac:dyDescent="0.25">
      <c r="A387" s="540">
        <f t="shared" si="7"/>
        <v>375</v>
      </c>
      <c r="B387" s="541" t="s">
        <v>3456</v>
      </c>
      <c r="C387" s="662">
        <v>1813000</v>
      </c>
      <c r="D387" s="662">
        <v>1813000</v>
      </c>
      <c r="E387" s="662"/>
      <c r="F387" s="378" t="s">
        <v>5399</v>
      </c>
      <c r="I387" s="376" t="s">
        <v>3457</v>
      </c>
      <c r="J387" s="377" t="s">
        <v>3458</v>
      </c>
      <c r="L387" s="538" t="s">
        <v>3459</v>
      </c>
      <c r="M387" s="382">
        <v>1731000</v>
      </c>
      <c r="N387" s="382">
        <v>1731000</v>
      </c>
    </row>
    <row r="388" spans="1:14" ht="18" customHeight="1" x14ac:dyDescent="0.25">
      <c r="A388" s="540">
        <f t="shared" si="7"/>
        <v>376</v>
      </c>
      <c r="B388" s="541" t="s">
        <v>5441</v>
      </c>
      <c r="C388" s="662">
        <v>1368000</v>
      </c>
      <c r="D388" s="662"/>
      <c r="E388" s="662"/>
      <c r="F388" s="378"/>
      <c r="J388" s="377" t="s">
        <v>4784</v>
      </c>
      <c r="M388" s="382"/>
      <c r="N388" s="382"/>
    </row>
    <row r="389" spans="1:14" ht="18" customHeight="1" x14ac:dyDescent="0.25">
      <c r="A389" s="540">
        <f t="shared" si="7"/>
        <v>377</v>
      </c>
      <c r="B389" s="541" t="s">
        <v>3460</v>
      </c>
      <c r="C389" s="662">
        <v>1340000</v>
      </c>
      <c r="D389" s="662">
        <v>1340000</v>
      </c>
      <c r="E389" s="662"/>
      <c r="F389" s="378"/>
      <c r="I389" s="376" t="s">
        <v>3098</v>
      </c>
      <c r="J389" s="377" t="s">
        <v>3461</v>
      </c>
      <c r="L389" s="538" t="s">
        <v>3100</v>
      </c>
      <c r="M389" s="382">
        <v>1211000</v>
      </c>
      <c r="N389" s="382">
        <v>1211000</v>
      </c>
    </row>
    <row r="390" spans="1:14" ht="18" customHeight="1" x14ac:dyDescent="0.25">
      <c r="A390" s="540">
        <f t="shared" si="7"/>
        <v>378</v>
      </c>
      <c r="B390" s="541" t="s">
        <v>3462</v>
      </c>
      <c r="C390" s="662">
        <v>5691000</v>
      </c>
      <c r="D390" s="662">
        <v>5691000</v>
      </c>
      <c r="E390" s="662"/>
      <c r="F390" s="378"/>
      <c r="I390" s="376" t="s">
        <v>3449</v>
      </c>
      <c r="J390" s="377" t="s">
        <v>3463</v>
      </c>
      <c r="L390" s="538" t="s">
        <v>3451</v>
      </c>
      <c r="M390" s="382">
        <v>5351000</v>
      </c>
      <c r="N390" s="382">
        <v>5351000</v>
      </c>
    </row>
    <row r="391" spans="1:14" ht="18" customHeight="1" x14ac:dyDescent="0.25">
      <c r="A391" s="540">
        <f t="shared" ref="A391:A454" si="8">A390+1</f>
        <v>379</v>
      </c>
      <c r="B391" s="541" t="s">
        <v>5771</v>
      </c>
      <c r="C391" s="662">
        <v>3871741</v>
      </c>
      <c r="D391" s="662"/>
      <c r="E391" s="662"/>
      <c r="F391" s="378"/>
      <c r="J391" s="377" t="s">
        <v>4788</v>
      </c>
      <c r="M391" s="382"/>
      <c r="N391" s="382"/>
    </row>
    <row r="392" spans="1:14" ht="18" customHeight="1" x14ac:dyDescent="0.25">
      <c r="A392" s="540">
        <f t="shared" si="8"/>
        <v>380</v>
      </c>
      <c r="B392" s="541" t="s">
        <v>3464</v>
      </c>
      <c r="C392" s="662">
        <v>2383000</v>
      </c>
      <c r="D392" s="662">
        <v>2383000</v>
      </c>
      <c r="E392" s="662"/>
      <c r="F392" s="378"/>
      <c r="I392" s="376" t="s">
        <v>3465</v>
      </c>
      <c r="J392" s="377" t="s">
        <v>3466</v>
      </c>
      <c r="L392" s="538" t="s">
        <v>3467</v>
      </c>
      <c r="M392" s="382">
        <v>2301000</v>
      </c>
      <c r="N392" s="382">
        <v>2301000</v>
      </c>
    </row>
    <row r="393" spans="1:14" ht="18" customHeight="1" x14ac:dyDescent="0.25">
      <c r="A393" s="540">
        <f t="shared" si="8"/>
        <v>381</v>
      </c>
      <c r="B393" s="541" t="s">
        <v>5578</v>
      </c>
      <c r="C393" s="662">
        <v>1928000</v>
      </c>
      <c r="D393" s="662"/>
      <c r="E393" s="662"/>
      <c r="F393" s="378"/>
      <c r="J393" s="377" t="s">
        <v>4795</v>
      </c>
      <c r="M393" s="382"/>
      <c r="N393" s="382"/>
    </row>
    <row r="394" spans="1:14" ht="18" customHeight="1" x14ac:dyDescent="0.25">
      <c r="A394" s="540">
        <f t="shared" si="8"/>
        <v>382</v>
      </c>
      <c r="B394" s="541" t="s">
        <v>3468</v>
      </c>
      <c r="C394" s="662">
        <v>2122000</v>
      </c>
      <c r="D394" s="662">
        <v>2122000</v>
      </c>
      <c r="E394" s="662"/>
      <c r="F394" s="378"/>
      <c r="I394" s="376" t="s">
        <v>2881</v>
      </c>
      <c r="J394" s="377" t="s">
        <v>3469</v>
      </c>
      <c r="L394" s="538" t="s">
        <v>2831</v>
      </c>
      <c r="M394" s="382">
        <v>1914000</v>
      </c>
      <c r="N394" s="382">
        <v>1914000</v>
      </c>
    </row>
    <row r="395" spans="1:14" ht="18" customHeight="1" x14ac:dyDescent="0.25">
      <c r="A395" s="540">
        <f t="shared" si="8"/>
        <v>383</v>
      </c>
      <c r="B395" s="541" t="s">
        <v>3470</v>
      </c>
      <c r="C395" s="662">
        <v>1340000</v>
      </c>
      <c r="D395" s="662">
        <v>1340000</v>
      </c>
      <c r="E395" s="662"/>
      <c r="F395" s="378"/>
      <c r="I395" s="376" t="s">
        <v>3098</v>
      </c>
      <c r="J395" s="377" t="s">
        <v>3471</v>
      </c>
      <c r="L395" s="538" t="s">
        <v>3100</v>
      </c>
      <c r="M395" s="382">
        <v>1211000</v>
      </c>
      <c r="N395" s="382">
        <v>1211000</v>
      </c>
    </row>
    <row r="396" spans="1:14" ht="18" customHeight="1" x14ac:dyDescent="0.25">
      <c r="A396" s="540">
        <f t="shared" si="8"/>
        <v>384</v>
      </c>
      <c r="B396" s="541" t="s">
        <v>3472</v>
      </c>
      <c r="C396" s="662">
        <v>1340000</v>
      </c>
      <c r="D396" s="662">
        <v>1340000</v>
      </c>
      <c r="E396" s="662"/>
      <c r="F396" s="378"/>
      <c r="I396" s="376" t="s">
        <v>3098</v>
      </c>
      <c r="J396" s="377" t="s">
        <v>3473</v>
      </c>
      <c r="L396" s="538" t="s">
        <v>3100</v>
      </c>
      <c r="M396" s="382">
        <v>1211000</v>
      </c>
      <c r="N396" s="382">
        <v>1211000</v>
      </c>
    </row>
    <row r="397" spans="1:14" ht="18" customHeight="1" x14ac:dyDescent="0.25">
      <c r="A397" s="540">
        <f t="shared" si="8"/>
        <v>385</v>
      </c>
      <c r="B397" s="541" t="s">
        <v>3474</v>
      </c>
      <c r="C397" s="662">
        <v>2953000</v>
      </c>
      <c r="D397" s="662">
        <v>2953000</v>
      </c>
      <c r="E397" s="662"/>
      <c r="F397" s="561"/>
      <c r="H397" s="562"/>
      <c r="I397" s="376" t="s">
        <v>2877</v>
      </c>
      <c r="J397" s="377" t="s">
        <v>3475</v>
      </c>
      <c r="L397" s="538" t="s">
        <v>2879</v>
      </c>
      <c r="M397" s="382">
        <v>2690000</v>
      </c>
      <c r="N397" s="382">
        <v>2690000</v>
      </c>
    </row>
    <row r="398" spans="1:14" ht="18" customHeight="1" x14ac:dyDescent="0.25">
      <c r="A398" s="540">
        <f t="shared" si="8"/>
        <v>386</v>
      </c>
      <c r="B398" s="541" t="s">
        <v>3476</v>
      </c>
      <c r="C398" s="662">
        <v>1914000</v>
      </c>
      <c r="D398" s="662">
        <v>1914000</v>
      </c>
      <c r="E398" s="662"/>
      <c r="F398" s="561"/>
      <c r="H398" s="562"/>
      <c r="I398" s="376" t="s">
        <v>2867</v>
      </c>
      <c r="J398" s="377" t="s">
        <v>3477</v>
      </c>
      <c r="L398" s="538" t="s">
        <v>2869</v>
      </c>
      <c r="M398" s="382">
        <v>1742000</v>
      </c>
      <c r="N398" s="382">
        <v>1742000</v>
      </c>
    </row>
    <row r="399" spans="1:14" ht="18" customHeight="1" x14ac:dyDescent="0.25">
      <c r="A399" s="540">
        <f t="shared" si="8"/>
        <v>387</v>
      </c>
      <c r="B399" s="541" t="s">
        <v>3478</v>
      </c>
      <c r="C399" s="662">
        <v>2383000</v>
      </c>
      <c r="D399" s="662">
        <v>2383000</v>
      </c>
      <c r="E399" s="662"/>
      <c r="F399" s="378"/>
      <c r="I399" s="376" t="s">
        <v>3465</v>
      </c>
      <c r="J399" s="377" t="s">
        <v>3479</v>
      </c>
      <c r="L399" s="538" t="s">
        <v>3467</v>
      </c>
      <c r="M399" s="382">
        <v>2301000</v>
      </c>
      <c r="N399" s="382">
        <v>2301000</v>
      </c>
    </row>
    <row r="400" spans="1:14" ht="18" customHeight="1" x14ac:dyDescent="0.25">
      <c r="A400" s="540">
        <f t="shared" si="8"/>
        <v>388</v>
      </c>
      <c r="B400" s="541" t="s">
        <v>5579</v>
      </c>
      <c r="C400" s="662">
        <v>1928000</v>
      </c>
      <c r="D400" s="662"/>
      <c r="E400" s="662"/>
      <c r="F400" s="378"/>
      <c r="J400" s="377" t="s">
        <v>4791</v>
      </c>
      <c r="M400" s="382"/>
      <c r="N400" s="382"/>
    </row>
    <row r="401" spans="1:14" ht="18" customHeight="1" x14ac:dyDescent="0.25">
      <c r="A401" s="540">
        <f t="shared" si="8"/>
        <v>389</v>
      </c>
      <c r="B401" s="541" t="s">
        <v>3480</v>
      </c>
      <c r="C401" s="662">
        <v>1340000</v>
      </c>
      <c r="D401" s="662">
        <v>1340000</v>
      </c>
      <c r="E401" s="662"/>
      <c r="F401" s="378"/>
      <c r="I401" s="376" t="s">
        <v>3098</v>
      </c>
      <c r="J401" s="377" t="s">
        <v>3481</v>
      </c>
      <c r="L401" s="538" t="s">
        <v>3100</v>
      </c>
      <c r="M401" s="382">
        <v>1211000</v>
      </c>
      <c r="N401" s="382">
        <v>1211000</v>
      </c>
    </row>
    <row r="402" spans="1:14" ht="18" customHeight="1" x14ac:dyDescent="0.25">
      <c r="A402" s="540">
        <f t="shared" si="8"/>
        <v>390</v>
      </c>
      <c r="B402" s="541" t="s">
        <v>3482</v>
      </c>
      <c r="C402" s="662">
        <v>2122000</v>
      </c>
      <c r="D402" s="662">
        <v>2122000</v>
      </c>
      <c r="E402" s="662"/>
      <c r="F402" s="378" t="s">
        <v>2855</v>
      </c>
      <c r="I402" s="376" t="s">
        <v>2881</v>
      </c>
      <c r="J402" s="377" t="s">
        <v>3483</v>
      </c>
      <c r="L402" s="538" t="s">
        <v>2831</v>
      </c>
      <c r="M402" s="382">
        <v>1914000</v>
      </c>
      <c r="N402" s="382">
        <v>1914000</v>
      </c>
    </row>
    <row r="403" spans="1:14" ht="18" customHeight="1" x14ac:dyDescent="0.25">
      <c r="A403" s="540">
        <f t="shared" si="8"/>
        <v>391</v>
      </c>
      <c r="B403" s="541" t="s">
        <v>3484</v>
      </c>
      <c r="C403" s="662">
        <v>1298000</v>
      </c>
      <c r="D403" s="662">
        <v>1298000</v>
      </c>
      <c r="E403" s="662"/>
      <c r="F403" s="378"/>
      <c r="I403" s="376" t="s">
        <v>3485</v>
      </c>
      <c r="J403" s="377" t="s">
        <v>3486</v>
      </c>
      <c r="L403" s="538" t="s">
        <v>3487</v>
      </c>
      <c r="M403" s="382">
        <v>1177000</v>
      </c>
      <c r="N403" s="382">
        <v>1177000</v>
      </c>
    </row>
    <row r="404" spans="1:14" ht="18" customHeight="1" x14ac:dyDescent="0.25">
      <c r="A404" s="540">
        <f t="shared" si="8"/>
        <v>392</v>
      </c>
      <c r="B404" s="541" t="s">
        <v>3488</v>
      </c>
      <c r="C404" s="662">
        <v>1340000</v>
      </c>
      <c r="D404" s="662">
        <v>1340000</v>
      </c>
      <c r="E404" s="662"/>
      <c r="F404" s="378"/>
      <c r="I404" s="376" t="s">
        <v>3098</v>
      </c>
      <c r="J404" s="377" t="s">
        <v>3489</v>
      </c>
      <c r="L404" s="538" t="s">
        <v>3100</v>
      </c>
      <c r="M404" s="382">
        <v>1211000</v>
      </c>
      <c r="N404" s="382">
        <v>1211000</v>
      </c>
    </row>
    <row r="405" spans="1:14" ht="18" customHeight="1" x14ac:dyDescent="0.25">
      <c r="A405" s="540">
        <f t="shared" si="8"/>
        <v>393</v>
      </c>
      <c r="B405" s="541" t="s">
        <v>3490</v>
      </c>
      <c r="C405" s="662">
        <v>1340000</v>
      </c>
      <c r="D405" s="662">
        <v>1340000</v>
      </c>
      <c r="E405" s="662"/>
      <c r="F405" s="378"/>
      <c r="I405" s="376" t="s">
        <v>3098</v>
      </c>
      <c r="J405" s="377" t="s">
        <v>3491</v>
      </c>
      <c r="L405" s="538" t="s">
        <v>3100</v>
      </c>
      <c r="M405" s="382">
        <v>1211000</v>
      </c>
      <c r="N405" s="382">
        <v>1211000</v>
      </c>
    </row>
    <row r="406" spans="1:14" ht="18" customHeight="1" x14ac:dyDescent="0.25">
      <c r="A406" s="540">
        <f t="shared" si="8"/>
        <v>394</v>
      </c>
      <c r="B406" s="541" t="s">
        <v>3492</v>
      </c>
      <c r="C406" s="662">
        <v>2383000</v>
      </c>
      <c r="D406" s="662">
        <v>2383000</v>
      </c>
      <c r="E406" s="662"/>
      <c r="F406" s="378"/>
      <c r="I406" s="376" t="s">
        <v>3465</v>
      </c>
      <c r="J406" s="377" t="s">
        <v>3493</v>
      </c>
      <c r="L406" s="538" t="s">
        <v>3467</v>
      </c>
      <c r="M406" s="382">
        <v>2301000</v>
      </c>
      <c r="N406" s="382">
        <v>2301000</v>
      </c>
    </row>
    <row r="407" spans="1:14" ht="18" customHeight="1" x14ac:dyDescent="0.25">
      <c r="A407" s="540">
        <f t="shared" si="8"/>
        <v>395</v>
      </c>
      <c r="B407" s="541" t="s">
        <v>5550</v>
      </c>
      <c r="C407" s="662">
        <v>1928000</v>
      </c>
      <c r="D407" s="662"/>
      <c r="E407" s="662"/>
      <c r="F407" s="378"/>
      <c r="J407" s="377" t="s">
        <v>4796</v>
      </c>
      <c r="M407" s="382"/>
      <c r="N407" s="382"/>
    </row>
    <row r="408" spans="1:14" ht="18" customHeight="1" x14ac:dyDescent="0.25">
      <c r="A408" s="540">
        <f t="shared" si="8"/>
        <v>396</v>
      </c>
      <c r="B408" s="541" t="s">
        <v>3494</v>
      </c>
      <c r="C408" s="662">
        <v>2383000</v>
      </c>
      <c r="D408" s="662">
        <v>2383000</v>
      </c>
      <c r="E408" s="662"/>
      <c r="F408" s="378"/>
      <c r="I408" s="376" t="s">
        <v>3465</v>
      </c>
      <c r="J408" s="377" t="s">
        <v>3495</v>
      </c>
      <c r="L408" s="538" t="s">
        <v>3467</v>
      </c>
      <c r="M408" s="382">
        <v>2301000</v>
      </c>
      <c r="N408" s="382">
        <v>2301000</v>
      </c>
    </row>
    <row r="409" spans="1:14" ht="18" customHeight="1" x14ac:dyDescent="0.25">
      <c r="A409" s="540">
        <f t="shared" si="8"/>
        <v>397</v>
      </c>
      <c r="B409" s="541" t="s">
        <v>5602</v>
      </c>
      <c r="C409" s="662">
        <v>1928000</v>
      </c>
      <c r="D409" s="662"/>
      <c r="E409" s="662"/>
      <c r="F409" s="378"/>
      <c r="J409" s="377" t="s">
        <v>4792</v>
      </c>
      <c r="M409" s="382"/>
      <c r="N409" s="382"/>
    </row>
    <row r="410" spans="1:14" ht="18" customHeight="1" x14ac:dyDescent="0.25">
      <c r="A410" s="540">
        <f t="shared" si="8"/>
        <v>398</v>
      </c>
      <c r="B410" s="541" t="s">
        <v>3496</v>
      </c>
      <c r="C410" s="662">
        <v>1340000</v>
      </c>
      <c r="D410" s="662">
        <v>1340000</v>
      </c>
      <c r="E410" s="662"/>
      <c r="F410" s="378"/>
      <c r="I410" s="376" t="s">
        <v>3098</v>
      </c>
      <c r="J410" s="377" t="s">
        <v>3497</v>
      </c>
      <c r="L410" s="538" t="s">
        <v>3100</v>
      </c>
      <c r="M410" s="382">
        <v>1211000</v>
      </c>
      <c r="N410" s="382">
        <v>1211000</v>
      </c>
    </row>
    <row r="411" spans="1:14" ht="18" customHeight="1" x14ac:dyDescent="0.25">
      <c r="A411" s="540">
        <f t="shared" si="8"/>
        <v>399</v>
      </c>
      <c r="B411" s="541" t="s">
        <v>3498</v>
      </c>
      <c r="C411" s="662"/>
      <c r="D411" s="662">
        <v>300000</v>
      </c>
      <c r="E411" s="668"/>
      <c r="F411" s="378"/>
      <c r="M411" s="382"/>
      <c r="N411" s="382">
        <v>300000</v>
      </c>
    </row>
    <row r="412" spans="1:14" ht="18" customHeight="1" x14ac:dyDescent="0.25">
      <c r="A412" s="540">
        <f t="shared" si="8"/>
        <v>400</v>
      </c>
      <c r="B412" s="541" t="s">
        <v>3499</v>
      </c>
      <c r="C412" s="662">
        <v>5229000</v>
      </c>
      <c r="D412" s="662">
        <v>5229000</v>
      </c>
      <c r="E412" s="662"/>
      <c r="F412" s="378"/>
      <c r="I412" s="376" t="s">
        <v>4662</v>
      </c>
      <c r="J412" s="377" t="s">
        <v>4661</v>
      </c>
      <c r="L412" s="538" t="s">
        <v>3500</v>
      </c>
      <c r="M412" s="382">
        <v>5071000</v>
      </c>
      <c r="N412" s="382">
        <v>5020000</v>
      </c>
    </row>
    <row r="413" spans="1:14" ht="27" customHeight="1" x14ac:dyDescent="0.25">
      <c r="A413" s="540">
        <f t="shared" si="8"/>
        <v>401</v>
      </c>
      <c r="B413" s="541" t="s">
        <v>3501</v>
      </c>
      <c r="C413" s="662">
        <v>1813000</v>
      </c>
      <c r="D413" s="662">
        <v>1813000</v>
      </c>
      <c r="E413" s="662"/>
      <c r="F413" s="378" t="s">
        <v>5399</v>
      </c>
      <c r="I413" s="376" t="s">
        <v>3457</v>
      </c>
      <c r="J413" s="377" t="s">
        <v>3502</v>
      </c>
      <c r="L413" s="538" t="s">
        <v>3459</v>
      </c>
      <c r="M413" s="382">
        <v>1731000</v>
      </c>
      <c r="N413" s="382">
        <v>1731000</v>
      </c>
    </row>
    <row r="414" spans="1:14" ht="18" customHeight="1" x14ac:dyDescent="0.25">
      <c r="A414" s="540">
        <f t="shared" si="8"/>
        <v>402</v>
      </c>
      <c r="B414" s="541" t="s">
        <v>5542</v>
      </c>
      <c r="C414" s="662">
        <v>1368000</v>
      </c>
      <c r="D414" s="662"/>
      <c r="E414" s="662"/>
      <c r="F414" s="378"/>
      <c r="J414" s="377" t="s">
        <v>4787</v>
      </c>
      <c r="M414" s="382"/>
      <c r="N414" s="382"/>
    </row>
    <row r="415" spans="1:14" ht="27" customHeight="1" x14ac:dyDescent="0.25">
      <c r="A415" s="540">
        <f t="shared" si="8"/>
        <v>403</v>
      </c>
      <c r="B415" s="541" t="s">
        <v>3503</v>
      </c>
      <c r="C415" s="662">
        <v>1813000</v>
      </c>
      <c r="D415" s="662">
        <v>1813000</v>
      </c>
      <c r="E415" s="662"/>
      <c r="F415" s="378" t="s">
        <v>5399</v>
      </c>
      <c r="I415" s="376" t="s">
        <v>3457</v>
      </c>
      <c r="J415" s="377" t="s">
        <v>3504</v>
      </c>
      <c r="L415" s="538" t="s">
        <v>3459</v>
      </c>
      <c r="M415" s="382">
        <v>1731000</v>
      </c>
      <c r="N415" s="382">
        <v>1731000</v>
      </c>
    </row>
    <row r="416" spans="1:14" ht="18" customHeight="1" x14ac:dyDescent="0.25">
      <c r="A416" s="540">
        <f t="shared" si="8"/>
        <v>404</v>
      </c>
      <c r="B416" s="541" t="s">
        <v>5442</v>
      </c>
      <c r="C416" s="662">
        <v>1368000</v>
      </c>
      <c r="D416" s="662"/>
      <c r="E416" s="662"/>
      <c r="F416" s="378"/>
      <c r="J416" s="377" t="s">
        <v>4775</v>
      </c>
      <c r="M416" s="382"/>
      <c r="N416" s="382"/>
    </row>
    <row r="417" spans="1:14" ht="18" customHeight="1" x14ac:dyDescent="0.25">
      <c r="A417" s="540">
        <f t="shared" si="8"/>
        <v>405</v>
      </c>
      <c r="B417" s="541" t="s">
        <v>3505</v>
      </c>
      <c r="C417" s="662">
        <v>4270000</v>
      </c>
      <c r="D417" s="662">
        <v>4270000</v>
      </c>
      <c r="E417" s="662"/>
      <c r="F417" s="378"/>
      <c r="I417" s="376" t="s">
        <v>3445</v>
      </c>
      <c r="J417" s="377" t="s">
        <v>3506</v>
      </c>
      <c r="L417" s="538" t="s">
        <v>3447</v>
      </c>
      <c r="M417" s="382">
        <v>4042000</v>
      </c>
      <c r="N417" s="382">
        <v>4042000</v>
      </c>
    </row>
    <row r="418" spans="1:14" ht="18" customHeight="1" x14ac:dyDescent="0.25">
      <c r="A418" s="540">
        <f t="shared" si="8"/>
        <v>406</v>
      </c>
      <c r="B418" s="541" t="s">
        <v>5647</v>
      </c>
      <c r="C418" s="662">
        <v>3248000</v>
      </c>
      <c r="D418" s="662"/>
      <c r="E418" s="662"/>
      <c r="F418" s="378"/>
      <c r="J418" s="377" t="s">
        <v>4777</v>
      </c>
      <c r="M418" s="382"/>
      <c r="N418" s="382"/>
    </row>
    <row r="419" spans="1:14" ht="18" customHeight="1" x14ac:dyDescent="0.25">
      <c r="A419" s="540">
        <f t="shared" si="8"/>
        <v>407</v>
      </c>
      <c r="B419" s="541" t="s">
        <v>3507</v>
      </c>
      <c r="C419" s="662">
        <v>4198000</v>
      </c>
      <c r="D419" s="662">
        <v>4198000</v>
      </c>
      <c r="E419" s="662"/>
      <c r="F419" s="378"/>
      <c r="I419" s="376" t="s">
        <v>3508</v>
      </c>
      <c r="J419" s="377" t="s">
        <v>3509</v>
      </c>
      <c r="L419" s="538" t="s">
        <v>3510</v>
      </c>
      <c r="M419" s="382">
        <v>3971000</v>
      </c>
      <c r="N419" s="382">
        <v>3971000</v>
      </c>
    </row>
    <row r="420" spans="1:14" ht="18" customHeight="1" x14ac:dyDescent="0.25">
      <c r="A420" s="540">
        <f t="shared" si="8"/>
        <v>408</v>
      </c>
      <c r="B420" s="541" t="s">
        <v>3511</v>
      </c>
      <c r="C420" s="662">
        <v>2340000</v>
      </c>
      <c r="D420" s="662">
        <v>2340000</v>
      </c>
      <c r="E420" s="662"/>
      <c r="F420" s="378"/>
      <c r="I420" s="376" t="s">
        <v>4655</v>
      </c>
      <c r="J420" s="377" t="s">
        <v>4654</v>
      </c>
      <c r="L420" s="538" t="s">
        <v>3513</v>
      </c>
      <c r="M420" s="382">
        <v>4547000</v>
      </c>
      <c r="N420" s="382">
        <v>4547000</v>
      </c>
    </row>
    <row r="421" spans="1:14" ht="37.5" customHeight="1" x14ac:dyDescent="0.25">
      <c r="A421" s="540">
        <f t="shared" si="8"/>
        <v>409</v>
      </c>
      <c r="B421" s="552" t="s">
        <v>5566</v>
      </c>
      <c r="C421" s="662">
        <v>1798000</v>
      </c>
      <c r="D421" s="662"/>
      <c r="E421" s="662"/>
      <c r="F421" s="378"/>
      <c r="J421" s="377" t="s">
        <v>4846</v>
      </c>
      <c r="M421" s="382"/>
      <c r="N421" s="382"/>
    </row>
    <row r="422" spans="1:14" ht="17.25" customHeight="1" x14ac:dyDescent="0.25">
      <c r="A422" s="540">
        <f t="shared" si="8"/>
        <v>410</v>
      </c>
      <c r="B422" s="541" t="s">
        <v>3514</v>
      </c>
      <c r="C422" s="662">
        <v>4830000</v>
      </c>
      <c r="D422" s="662">
        <v>4830000</v>
      </c>
      <c r="E422" s="662"/>
      <c r="F422" s="378"/>
      <c r="I422" s="376" t="s">
        <v>3512</v>
      </c>
      <c r="J422" s="377" t="s">
        <v>3515</v>
      </c>
      <c r="L422" s="538" t="s">
        <v>3516</v>
      </c>
      <c r="M422" s="382">
        <v>4547000</v>
      </c>
      <c r="N422" s="382">
        <v>4547000</v>
      </c>
    </row>
    <row r="423" spans="1:14" ht="39" customHeight="1" x14ac:dyDescent="0.25">
      <c r="A423" s="540">
        <f t="shared" si="8"/>
        <v>411</v>
      </c>
      <c r="B423" s="552" t="s">
        <v>5567</v>
      </c>
      <c r="C423" s="662">
        <v>3930000</v>
      </c>
      <c r="D423" s="662"/>
      <c r="E423" s="662"/>
      <c r="F423" s="378"/>
      <c r="J423" s="377" t="s">
        <v>4849</v>
      </c>
      <c r="M423" s="382"/>
      <c r="N423" s="382"/>
    </row>
    <row r="424" spans="1:14" ht="18" customHeight="1" x14ac:dyDescent="0.25">
      <c r="A424" s="540">
        <f t="shared" si="8"/>
        <v>412</v>
      </c>
      <c r="B424" s="541" t="s">
        <v>3517</v>
      </c>
      <c r="C424" s="662">
        <v>412000</v>
      </c>
      <c r="D424" s="662">
        <v>412000</v>
      </c>
      <c r="E424" s="662">
        <v>450000</v>
      </c>
      <c r="F424" s="378"/>
      <c r="I424" s="377" t="s">
        <v>3518</v>
      </c>
      <c r="J424" s="377" t="s">
        <v>3519</v>
      </c>
      <c r="K424" s="377" t="s">
        <v>3518</v>
      </c>
      <c r="L424" s="538" t="s">
        <v>3520</v>
      </c>
      <c r="M424" s="382">
        <v>395000</v>
      </c>
      <c r="N424" s="382">
        <v>395000</v>
      </c>
    </row>
    <row r="425" spans="1:14" ht="18" customHeight="1" x14ac:dyDescent="0.25">
      <c r="A425" s="540">
        <f t="shared" si="8"/>
        <v>413</v>
      </c>
      <c r="B425" s="558" t="s">
        <v>3521</v>
      </c>
      <c r="C425" s="662">
        <v>412000</v>
      </c>
      <c r="D425" s="662">
        <v>412000</v>
      </c>
      <c r="E425" s="662">
        <v>450000</v>
      </c>
      <c r="F425" s="378"/>
      <c r="I425" s="377" t="s">
        <v>3518</v>
      </c>
      <c r="J425" s="377" t="s">
        <v>3522</v>
      </c>
      <c r="K425" s="377" t="s">
        <v>3518</v>
      </c>
      <c r="L425" s="538" t="s">
        <v>3520</v>
      </c>
      <c r="M425" s="382">
        <v>395000</v>
      </c>
      <c r="N425" s="382">
        <v>395000</v>
      </c>
    </row>
    <row r="426" spans="1:14" ht="18" customHeight="1" x14ac:dyDescent="0.25">
      <c r="A426" s="540">
        <f t="shared" si="8"/>
        <v>414</v>
      </c>
      <c r="B426" s="541" t="s">
        <v>3523</v>
      </c>
      <c r="C426" s="662">
        <v>327000</v>
      </c>
      <c r="D426" s="662">
        <v>327000</v>
      </c>
      <c r="E426" s="662">
        <v>370000</v>
      </c>
      <c r="F426" s="378"/>
      <c r="I426" s="377" t="s">
        <v>3524</v>
      </c>
      <c r="J426" s="377" t="s">
        <v>3525</v>
      </c>
      <c r="K426" s="377" t="s">
        <v>3524</v>
      </c>
      <c r="L426" s="538" t="s">
        <v>3526</v>
      </c>
      <c r="M426" s="382">
        <v>316000</v>
      </c>
      <c r="N426" s="382">
        <v>316000</v>
      </c>
    </row>
    <row r="427" spans="1:14" ht="18" customHeight="1" x14ac:dyDescent="0.25">
      <c r="A427" s="540">
        <f t="shared" si="8"/>
        <v>415</v>
      </c>
      <c r="B427" s="541" t="s">
        <v>3527</v>
      </c>
      <c r="C427" s="662">
        <v>267000</v>
      </c>
      <c r="D427" s="662">
        <v>267000</v>
      </c>
      <c r="E427" s="662">
        <v>300000</v>
      </c>
      <c r="F427" s="378"/>
      <c r="I427" s="377" t="s">
        <v>3528</v>
      </c>
      <c r="J427" s="377" t="s">
        <v>3529</v>
      </c>
      <c r="K427" s="377" t="s">
        <v>3528</v>
      </c>
      <c r="L427" s="538" t="s">
        <v>3530</v>
      </c>
      <c r="M427" s="382">
        <v>256000</v>
      </c>
      <c r="N427" s="382">
        <v>256000</v>
      </c>
    </row>
    <row r="428" spans="1:14" ht="18" customHeight="1" x14ac:dyDescent="0.25">
      <c r="A428" s="540">
        <f t="shared" si="8"/>
        <v>416</v>
      </c>
      <c r="B428" s="558" t="s">
        <v>3531</v>
      </c>
      <c r="C428" s="662">
        <v>267000</v>
      </c>
      <c r="D428" s="662">
        <v>267000</v>
      </c>
      <c r="E428" s="662">
        <v>300000</v>
      </c>
      <c r="F428" s="378"/>
      <c r="I428" s="377" t="s">
        <v>3528</v>
      </c>
      <c r="J428" s="377" t="s">
        <v>3532</v>
      </c>
      <c r="K428" s="377" t="s">
        <v>3528</v>
      </c>
      <c r="L428" s="538" t="s">
        <v>3530</v>
      </c>
      <c r="M428" s="382">
        <v>256000</v>
      </c>
      <c r="N428" s="382">
        <v>256000</v>
      </c>
    </row>
    <row r="429" spans="1:14" ht="18" customHeight="1" x14ac:dyDescent="0.25">
      <c r="A429" s="540">
        <f t="shared" si="8"/>
        <v>417</v>
      </c>
      <c r="B429" s="541" t="s">
        <v>3533</v>
      </c>
      <c r="C429" s="662">
        <v>727000</v>
      </c>
      <c r="D429" s="662">
        <v>727000</v>
      </c>
      <c r="E429" s="662">
        <v>800000</v>
      </c>
      <c r="F429" s="378"/>
      <c r="I429" s="377" t="s">
        <v>3534</v>
      </c>
      <c r="J429" s="377" t="s">
        <v>3535</v>
      </c>
      <c r="K429" s="377" t="s">
        <v>3534</v>
      </c>
      <c r="L429" s="538" t="s">
        <v>3536</v>
      </c>
      <c r="M429" s="382">
        <v>710000</v>
      </c>
      <c r="N429" s="382">
        <v>710000</v>
      </c>
    </row>
    <row r="430" spans="1:14" ht="18" customHeight="1" x14ac:dyDescent="0.25">
      <c r="A430" s="540">
        <f t="shared" si="8"/>
        <v>418</v>
      </c>
      <c r="B430" s="541" t="s">
        <v>3537</v>
      </c>
      <c r="C430" s="662">
        <v>637000</v>
      </c>
      <c r="D430" s="662">
        <v>637000</v>
      </c>
      <c r="E430" s="662">
        <v>720000</v>
      </c>
      <c r="F430" s="378"/>
      <c r="I430" s="377" t="s">
        <v>3538</v>
      </c>
      <c r="J430" s="377" t="s">
        <v>3539</v>
      </c>
      <c r="K430" s="377" t="s">
        <v>3538</v>
      </c>
      <c r="L430" s="538" t="s">
        <v>3540</v>
      </c>
      <c r="M430" s="382">
        <v>620000</v>
      </c>
      <c r="N430" s="382">
        <v>620000</v>
      </c>
    </row>
    <row r="431" spans="1:14" ht="18" customHeight="1" x14ac:dyDescent="0.25">
      <c r="A431" s="540">
        <f t="shared" si="8"/>
        <v>419</v>
      </c>
      <c r="B431" s="557" t="s">
        <v>3541</v>
      </c>
      <c r="C431" s="662">
        <v>637000</v>
      </c>
      <c r="D431" s="662">
        <v>637000</v>
      </c>
      <c r="E431" s="662">
        <v>720000</v>
      </c>
      <c r="F431" s="378"/>
      <c r="I431" s="377" t="s">
        <v>3538</v>
      </c>
      <c r="J431" s="377" t="s">
        <v>3542</v>
      </c>
      <c r="K431" s="377" t="s">
        <v>3538</v>
      </c>
      <c r="L431" s="538" t="s">
        <v>3540</v>
      </c>
      <c r="M431" s="382">
        <v>620000</v>
      </c>
      <c r="N431" s="382">
        <v>620000</v>
      </c>
    </row>
    <row r="432" spans="1:14" ht="18" customHeight="1" x14ac:dyDescent="0.25">
      <c r="A432" s="540">
        <f t="shared" si="8"/>
        <v>420</v>
      </c>
      <c r="B432" s="541" t="s">
        <v>3543</v>
      </c>
      <c r="C432" s="662">
        <v>637000</v>
      </c>
      <c r="D432" s="662">
        <v>637000</v>
      </c>
      <c r="E432" s="662">
        <v>720000</v>
      </c>
      <c r="F432" s="378"/>
      <c r="I432" s="377" t="s">
        <v>3538</v>
      </c>
      <c r="J432" s="377" t="s">
        <v>3544</v>
      </c>
      <c r="K432" s="377" t="s">
        <v>3538</v>
      </c>
      <c r="L432" s="538" t="s">
        <v>3540</v>
      </c>
      <c r="M432" s="382">
        <v>620000</v>
      </c>
      <c r="N432" s="382">
        <v>620000</v>
      </c>
    </row>
    <row r="433" spans="1:14" ht="18" customHeight="1" x14ac:dyDescent="0.25">
      <c r="A433" s="540">
        <f t="shared" si="8"/>
        <v>421</v>
      </c>
      <c r="B433" s="541" t="s">
        <v>3545</v>
      </c>
      <c r="C433" s="662"/>
      <c r="D433" s="662">
        <v>637000</v>
      </c>
      <c r="E433" s="662">
        <v>720000</v>
      </c>
      <c r="F433" s="378"/>
      <c r="I433" s="377" t="s">
        <v>3538</v>
      </c>
      <c r="J433" s="377" t="s">
        <v>3546</v>
      </c>
      <c r="K433" s="377" t="s">
        <v>3538</v>
      </c>
      <c r="L433" s="538" t="s">
        <v>3540</v>
      </c>
      <c r="M433" s="382"/>
      <c r="N433" s="382">
        <v>620000</v>
      </c>
    </row>
    <row r="434" spans="1:14" ht="18" customHeight="1" x14ac:dyDescent="0.25">
      <c r="A434" s="540">
        <f t="shared" si="8"/>
        <v>422</v>
      </c>
      <c r="B434" s="541" t="s">
        <v>3547</v>
      </c>
      <c r="C434" s="662"/>
      <c r="D434" s="662">
        <v>637000</v>
      </c>
      <c r="E434" s="662"/>
      <c r="F434" s="378"/>
      <c r="I434" s="377" t="s">
        <v>3538</v>
      </c>
      <c r="J434" s="377" t="s">
        <v>3548</v>
      </c>
      <c r="K434" s="377" t="s">
        <v>3538</v>
      </c>
      <c r="L434" s="538" t="s">
        <v>3540</v>
      </c>
      <c r="M434" s="382"/>
      <c r="N434" s="382">
        <v>620000</v>
      </c>
    </row>
    <row r="435" spans="1:14" ht="18" customHeight="1" x14ac:dyDescent="0.25">
      <c r="A435" s="540">
        <f t="shared" si="8"/>
        <v>423</v>
      </c>
      <c r="B435" s="541" t="s">
        <v>3549</v>
      </c>
      <c r="C435" s="662">
        <v>348000</v>
      </c>
      <c r="D435" s="662">
        <v>348000</v>
      </c>
      <c r="E435" s="662">
        <v>400000</v>
      </c>
      <c r="F435" s="378"/>
      <c r="I435" s="377" t="s">
        <v>3550</v>
      </c>
      <c r="J435" s="377" t="s">
        <v>3551</v>
      </c>
      <c r="K435" s="377" t="s">
        <v>3550</v>
      </c>
      <c r="L435" s="538" t="s">
        <v>3552</v>
      </c>
      <c r="M435" s="382">
        <v>330000</v>
      </c>
      <c r="N435" s="382">
        <v>330000</v>
      </c>
    </row>
    <row r="436" spans="1:14" ht="18" customHeight="1" x14ac:dyDescent="0.25">
      <c r="A436" s="540">
        <f t="shared" si="8"/>
        <v>424</v>
      </c>
      <c r="B436" s="541" t="s">
        <v>3553</v>
      </c>
      <c r="C436" s="662">
        <v>348000</v>
      </c>
      <c r="D436" s="662">
        <v>348000</v>
      </c>
      <c r="E436" s="662">
        <v>400000</v>
      </c>
      <c r="F436" s="378"/>
      <c r="I436" s="377" t="s">
        <v>3550</v>
      </c>
      <c r="J436" s="377" t="s">
        <v>3554</v>
      </c>
      <c r="K436" s="377" t="s">
        <v>3550</v>
      </c>
      <c r="L436" s="538" t="s">
        <v>3552</v>
      </c>
      <c r="M436" s="382">
        <v>330000</v>
      </c>
      <c r="N436" s="382">
        <v>330000</v>
      </c>
    </row>
    <row r="437" spans="1:14" ht="18" customHeight="1" x14ac:dyDescent="0.25">
      <c r="A437" s="540">
        <f t="shared" si="8"/>
        <v>425</v>
      </c>
      <c r="B437" s="541" t="s">
        <v>3555</v>
      </c>
      <c r="C437" s="662">
        <v>348000</v>
      </c>
      <c r="D437" s="662">
        <v>348000</v>
      </c>
      <c r="E437" s="662">
        <v>400000</v>
      </c>
      <c r="F437" s="378"/>
      <c r="I437" s="377" t="s">
        <v>3550</v>
      </c>
      <c r="J437" s="377" t="s">
        <v>3556</v>
      </c>
      <c r="K437" s="377" t="s">
        <v>3550</v>
      </c>
      <c r="L437" s="538" t="s">
        <v>3552</v>
      </c>
      <c r="M437" s="382">
        <v>330000</v>
      </c>
      <c r="N437" s="382">
        <v>330000</v>
      </c>
    </row>
    <row r="438" spans="1:14" ht="18" customHeight="1" x14ac:dyDescent="0.25">
      <c r="A438" s="540">
        <f t="shared" si="8"/>
        <v>426</v>
      </c>
      <c r="B438" s="541" t="s">
        <v>3557</v>
      </c>
      <c r="C438" s="662">
        <v>348000</v>
      </c>
      <c r="D438" s="662">
        <v>348000</v>
      </c>
      <c r="E438" s="662">
        <v>400000</v>
      </c>
      <c r="F438" s="378"/>
      <c r="I438" s="377" t="s">
        <v>3558</v>
      </c>
      <c r="J438" s="377" t="s">
        <v>3559</v>
      </c>
      <c r="K438" s="377" t="s">
        <v>3558</v>
      </c>
      <c r="L438" s="538" t="s">
        <v>3560</v>
      </c>
      <c r="M438" s="382">
        <v>330000</v>
      </c>
      <c r="N438" s="382">
        <v>330000</v>
      </c>
    </row>
    <row r="439" spans="1:14" ht="18" customHeight="1" x14ac:dyDescent="0.25">
      <c r="A439" s="540">
        <f t="shared" si="8"/>
        <v>427</v>
      </c>
      <c r="B439" s="541" t="s">
        <v>3561</v>
      </c>
      <c r="C439" s="662">
        <v>348000</v>
      </c>
      <c r="D439" s="662">
        <v>348000</v>
      </c>
      <c r="E439" s="662">
        <v>400000</v>
      </c>
      <c r="F439" s="378"/>
      <c r="I439" s="377" t="s">
        <v>3558</v>
      </c>
      <c r="J439" s="377" t="s">
        <v>3562</v>
      </c>
      <c r="K439" s="377" t="s">
        <v>3558</v>
      </c>
      <c r="L439" s="538" t="s">
        <v>3560</v>
      </c>
      <c r="M439" s="382">
        <v>330000</v>
      </c>
      <c r="N439" s="382">
        <v>330000</v>
      </c>
    </row>
    <row r="440" spans="1:14" ht="18" customHeight="1" x14ac:dyDescent="0.25">
      <c r="A440" s="540">
        <f t="shared" si="8"/>
        <v>428</v>
      </c>
      <c r="B440" s="541" t="s">
        <v>3563</v>
      </c>
      <c r="C440" s="662">
        <v>348000</v>
      </c>
      <c r="D440" s="662">
        <v>348000</v>
      </c>
      <c r="E440" s="662">
        <v>400000</v>
      </c>
      <c r="F440" s="378"/>
      <c r="I440" s="377" t="s">
        <v>3558</v>
      </c>
      <c r="J440" s="377" t="s">
        <v>3564</v>
      </c>
      <c r="K440" s="377" t="s">
        <v>3558</v>
      </c>
      <c r="L440" s="538" t="s">
        <v>3560</v>
      </c>
      <c r="M440" s="382">
        <v>330000</v>
      </c>
      <c r="N440" s="382">
        <v>330000</v>
      </c>
    </row>
    <row r="441" spans="1:14" ht="18" customHeight="1" x14ac:dyDescent="0.25">
      <c r="A441" s="540">
        <f t="shared" si="8"/>
        <v>429</v>
      </c>
      <c r="B441" s="541" t="s">
        <v>3565</v>
      </c>
      <c r="C441" s="662">
        <v>348000</v>
      </c>
      <c r="D441" s="662">
        <v>348000</v>
      </c>
      <c r="E441" s="662">
        <v>400000</v>
      </c>
      <c r="F441" s="378"/>
      <c r="I441" s="377" t="s">
        <v>3558</v>
      </c>
      <c r="J441" s="377" t="s">
        <v>3566</v>
      </c>
      <c r="K441" s="377" t="s">
        <v>3558</v>
      </c>
      <c r="L441" s="538" t="s">
        <v>3560</v>
      </c>
      <c r="M441" s="382">
        <v>330000</v>
      </c>
      <c r="N441" s="382">
        <v>330000</v>
      </c>
    </row>
    <row r="442" spans="1:14" ht="18" customHeight="1" x14ac:dyDescent="0.25">
      <c r="A442" s="540">
        <f t="shared" si="8"/>
        <v>430</v>
      </c>
      <c r="B442" s="541" t="s">
        <v>3567</v>
      </c>
      <c r="C442" s="662">
        <v>348000</v>
      </c>
      <c r="D442" s="662">
        <v>348000</v>
      </c>
      <c r="E442" s="662">
        <v>400000</v>
      </c>
      <c r="F442" s="378"/>
      <c r="I442" s="377" t="s">
        <v>3568</v>
      </c>
      <c r="J442" s="377" t="s">
        <v>3569</v>
      </c>
      <c r="K442" s="377" t="s">
        <v>3568</v>
      </c>
      <c r="L442" s="538" t="s">
        <v>3570</v>
      </c>
      <c r="M442" s="382">
        <v>330000</v>
      </c>
      <c r="N442" s="382">
        <v>330000</v>
      </c>
    </row>
    <row r="443" spans="1:14" ht="18" customHeight="1" x14ac:dyDescent="0.25">
      <c r="A443" s="540">
        <f t="shared" si="8"/>
        <v>431</v>
      </c>
      <c r="B443" s="541" t="s">
        <v>3571</v>
      </c>
      <c r="C443" s="662">
        <v>348000</v>
      </c>
      <c r="D443" s="662">
        <v>348000</v>
      </c>
      <c r="E443" s="662">
        <v>400000</v>
      </c>
      <c r="F443" s="378"/>
      <c r="I443" s="377" t="s">
        <v>3568</v>
      </c>
      <c r="J443" s="377" t="s">
        <v>3572</v>
      </c>
      <c r="K443" s="377" t="s">
        <v>3568</v>
      </c>
      <c r="L443" s="538" t="s">
        <v>3570</v>
      </c>
      <c r="M443" s="382">
        <v>330000</v>
      </c>
      <c r="N443" s="382">
        <v>330000</v>
      </c>
    </row>
    <row r="444" spans="1:14" ht="18" customHeight="1" x14ac:dyDescent="0.25">
      <c r="A444" s="540">
        <f t="shared" si="8"/>
        <v>432</v>
      </c>
      <c r="B444" s="541" t="s">
        <v>3573</v>
      </c>
      <c r="C444" s="662">
        <v>348000</v>
      </c>
      <c r="D444" s="662">
        <v>348000</v>
      </c>
      <c r="E444" s="662">
        <v>400000</v>
      </c>
      <c r="F444" s="378"/>
      <c r="I444" s="377" t="s">
        <v>3568</v>
      </c>
      <c r="J444" s="377" t="s">
        <v>3574</v>
      </c>
      <c r="K444" s="377" t="s">
        <v>3568</v>
      </c>
      <c r="L444" s="538" t="s">
        <v>3570</v>
      </c>
      <c r="M444" s="382">
        <v>330000</v>
      </c>
      <c r="N444" s="382">
        <v>330000</v>
      </c>
    </row>
    <row r="445" spans="1:14" ht="18" customHeight="1" x14ac:dyDescent="0.25">
      <c r="A445" s="540">
        <f t="shared" si="8"/>
        <v>433</v>
      </c>
      <c r="B445" s="541" t="s">
        <v>3575</v>
      </c>
      <c r="C445" s="662">
        <v>242000</v>
      </c>
      <c r="D445" s="662">
        <v>242000</v>
      </c>
      <c r="E445" s="662">
        <v>270000</v>
      </c>
      <c r="F445" s="378"/>
      <c r="I445" s="377" t="s">
        <v>3576</v>
      </c>
      <c r="J445" s="377" t="s">
        <v>3577</v>
      </c>
      <c r="K445" s="377" t="s">
        <v>3576</v>
      </c>
      <c r="L445" s="538" t="s">
        <v>3578</v>
      </c>
      <c r="M445" s="382">
        <v>231000</v>
      </c>
      <c r="N445" s="382">
        <v>231000</v>
      </c>
    </row>
    <row r="446" spans="1:14" ht="18" customHeight="1" x14ac:dyDescent="0.25">
      <c r="A446" s="540">
        <f t="shared" si="8"/>
        <v>434</v>
      </c>
      <c r="B446" s="541" t="s">
        <v>3579</v>
      </c>
      <c r="C446" s="662">
        <v>242000</v>
      </c>
      <c r="D446" s="662">
        <v>242000</v>
      </c>
      <c r="E446" s="662">
        <v>270000</v>
      </c>
      <c r="F446" s="378"/>
      <c r="I446" s="377" t="s">
        <v>3576</v>
      </c>
      <c r="J446" s="377" t="s">
        <v>3580</v>
      </c>
      <c r="K446" s="377" t="s">
        <v>3576</v>
      </c>
      <c r="L446" s="538" t="s">
        <v>3578</v>
      </c>
      <c r="M446" s="382">
        <v>231000</v>
      </c>
      <c r="N446" s="382">
        <v>231000</v>
      </c>
    </row>
    <row r="447" spans="1:14" ht="18" customHeight="1" x14ac:dyDescent="0.25">
      <c r="A447" s="540">
        <f t="shared" si="8"/>
        <v>435</v>
      </c>
      <c r="B447" s="541" t="s">
        <v>3581</v>
      </c>
      <c r="C447" s="662">
        <v>242000</v>
      </c>
      <c r="D447" s="662">
        <v>242000</v>
      </c>
      <c r="E447" s="662">
        <v>270000</v>
      </c>
      <c r="F447" s="378"/>
      <c r="I447" s="377" t="s">
        <v>3576</v>
      </c>
      <c r="J447" s="377" t="s">
        <v>3582</v>
      </c>
      <c r="K447" s="377" t="s">
        <v>3576</v>
      </c>
      <c r="L447" s="538" t="s">
        <v>3578</v>
      </c>
      <c r="M447" s="382">
        <v>231000</v>
      </c>
      <c r="N447" s="382">
        <v>231000</v>
      </c>
    </row>
    <row r="448" spans="1:14" ht="18" customHeight="1" x14ac:dyDescent="0.25">
      <c r="A448" s="540">
        <f t="shared" si="8"/>
        <v>436</v>
      </c>
      <c r="B448" s="541" t="s">
        <v>3583</v>
      </c>
      <c r="C448" s="662">
        <v>242000</v>
      </c>
      <c r="D448" s="662">
        <v>242000</v>
      </c>
      <c r="E448" s="662">
        <v>400000</v>
      </c>
      <c r="F448" s="378"/>
      <c r="I448" s="377" t="s">
        <v>3576</v>
      </c>
      <c r="J448" s="377" t="s">
        <v>3584</v>
      </c>
      <c r="K448" s="377" t="s">
        <v>3576</v>
      </c>
      <c r="L448" s="538" t="s">
        <v>3578</v>
      </c>
      <c r="M448" s="382">
        <v>231000</v>
      </c>
      <c r="N448" s="382">
        <v>231000</v>
      </c>
    </row>
    <row r="449" spans="1:14" ht="18" customHeight="1" x14ac:dyDescent="0.25">
      <c r="A449" s="540">
        <f t="shared" si="8"/>
        <v>437</v>
      </c>
      <c r="B449" s="541" t="s">
        <v>3585</v>
      </c>
      <c r="C449" s="662">
        <v>348000</v>
      </c>
      <c r="D449" s="662">
        <v>348000</v>
      </c>
      <c r="E449" s="662">
        <v>400000</v>
      </c>
      <c r="F449" s="378"/>
      <c r="I449" s="377" t="s">
        <v>3550</v>
      </c>
      <c r="J449" s="377" t="s">
        <v>3586</v>
      </c>
      <c r="K449" s="377" t="s">
        <v>3550</v>
      </c>
      <c r="L449" s="538" t="s">
        <v>3552</v>
      </c>
      <c r="M449" s="382">
        <v>330000</v>
      </c>
      <c r="N449" s="382">
        <v>330000</v>
      </c>
    </row>
    <row r="450" spans="1:14" ht="18" customHeight="1" x14ac:dyDescent="0.25">
      <c r="A450" s="540">
        <f t="shared" si="8"/>
        <v>438</v>
      </c>
      <c r="B450" s="541" t="s">
        <v>3587</v>
      </c>
      <c r="C450" s="662">
        <v>152000</v>
      </c>
      <c r="D450" s="662">
        <v>152000</v>
      </c>
      <c r="E450" s="662">
        <v>250000</v>
      </c>
      <c r="F450" s="378"/>
      <c r="I450" s="377" t="s">
        <v>3588</v>
      </c>
      <c r="J450" s="377" t="s">
        <v>3589</v>
      </c>
      <c r="K450" s="377" t="s">
        <v>3588</v>
      </c>
      <c r="L450" s="538" t="s">
        <v>3590</v>
      </c>
      <c r="M450" s="382">
        <v>141000</v>
      </c>
      <c r="N450" s="382">
        <v>141000</v>
      </c>
    </row>
    <row r="451" spans="1:14" ht="18" customHeight="1" x14ac:dyDescent="0.25">
      <c r="A451" s="540">
        <f t="shared" si="8"/>
        <v>439</v>
      </c>
      <c r="B451" s="541" t="s">
        <v>3591</v>
      </c>
      <c r="C451" s="662"/>
      <c r="D451" s="662">
        <v>500000</v>
      </c>
      <c r="E451" s="668">
        <v>600000</v>
      </c>
      <c r="F451" s="378"/>
      <c r="I451" s="376" t="s">
        <v>3592</v>
      </c>
      <c r="J451" s="377" t="s">
        <v>3593</v>
      </c>
      <c r="M451" s="382">
        <v>400000</v>
      </c>
      <c r="N451" s="382">
        <v>400000</v>
      </c>
    </row>
    <row r="452" spans="1:14" ht="18" customHeight="1" x14ac:dyDescent="0.25">
      <c r="A452" s="540">
        <f t="shared" si="8"/>
        <v>440</v>
      </c>
      <c r="B452" s="541" t="s">
        <v>3594</v>
      </c>
      <c r="C452" s="662"/>
      <c r="D452" s="662">
        <v>371000</v>
      </c>
      <c r="E452" s="668">
        <v>430000</v>
      </c>
      <c r="F452" s="378"/>
      <c r="M452" s="382"/>
      <c r="N452" s="382"/>
    </row>
    <row r="453" spans="1:14" ht="18" customHeight="1" x14ac:dyDescent="0.25">
      <c r="A453" s="540">
        <f t="shared" si="8"/>
        <v>441</v>
      </c>
      <c r="B453" s="541" t="s">
        <v>3595</v>
      </c>
      <c r="C453" s="662"/>
      <c r="D453" s="662">
        <v>371000</v>
      </c>
      <c r="E453" s="668">
        <v>430000</v>
      </c>
      <c r="F453" s="378"/>
      <c r="M453" s="382"/>
      <c r="N453" s="382"/>
    </row>
    <row r="454" spans="1:14" ht="18" customHeight="1" x14ac:dyDescent="0.25">
      <c r="A454" s="540">
        <f t="shared" si="8"/>
        <v>442</v>
      </c>
      <c r="B454" s="541" t="s">
        <v>3596</v>
      </c>
      <c r="C454" s="662"/>
      <c r="D454" s="662">
        <v>371000</v>
      </c>
      <c r="E454" s="668">
        <v>430000</v>
      </c>
      <c r="F454" s="378"/>
      <c r="M454" s="382"/>
      <c r="N454" s="382"/>
    </row>
    <row r="455" spans="1:14" ht="18" customHeight="1" x14ac:dyDescent="0.25">
      <c r="A455" s="540">
        <f t="shared" ref="A455:A518" si="9">A454+1</f>
        <v>443</v>
      </c>
      <c r="B455" s="541" t="s">
        <v>3597</v>
      </c>
      <c r="C455" s="662"/>
      <c r="D455" s="662">
        <v>371000</v>
      </c>
      <c r="E455" s="668">
        <v>400000</v>
      </c>
      <c r="F455" s="378"/>
      <c r="M455" s="382"/>
      <c r="N455" s="382"/>
    </row>
    <row r="456" spans="1:14" ht="18" customHeight="1" x14ac:dyDescent="0.25">
      <c r="A456" s="540">
        <f t="shared" si="9"/>
        <v>444</v>
      </c>
      <c r="B456" s="541" t="s">
        <v>3598</v>
      </c>
      <c r="C456" s="662">
        <v>152000</v>
      </c>
      <c r="D456" s="662">
        <v>152000</v>
      </c>
      <c r="E456" s="662">
        <v>400000</v>
      </c>
      <c r="F456" s="378"/>
      <c r="I456" s="376" t="s">
        <v>3599</v>
      </c>
      <c r="J456" s="377" t="s">
        <v>3600</v>
      </c>
      <c r="K456" s="377" t="s">
        <v>3601</v>
      </c>
      <c r="L456" s="538" t="s">
        <v>3602</v>
      </c>
      <c r="M456" s="382">
        <v>141000</v>
      </c>
      <c r="N456" s="382">
        <v>141000</v>
      </c>
    </row>
    <row r="457" spans="1:14" ht="18" customHeight="1" x14ac:dyDescent="0.25">
      <c r="A457" s="540">
        <f t="shared" si="9"/>
        <v>445</v>
      </c>
      <c r="B457" s="541" t="s">
        <v>3603</v>
      </c>
      <c r="C457" s="662"/>
      <c r="D457" s="662">
        <v>67500</v>
      </c>
      <c r="E457" s="662">
        <v>75000</v>
      </c>
      <c r="F457" s="378"/>
      <c r="I457" s="376" t="s">
        <v>3604</v>
      </c>
      <c r="J457" s="563"/>
      <c r="K457" s="564" t="s">
        <v>3605</v>
      </c>
      <c r="L457" s="538" t="s">
        <v>3606</v>
      </c>
      <c r="M457" s="382">
        <v>62400</v>
      </c>
      <c r="N457" s="382">
        <v>62400</v>
      </c>
    </row>
    <row r="458" spans="1:14" ht="18" customHeight="1" x14ac:dyDescent="0.25">
      <c r="A458" s="540">
        <f t="shared" si="9"/>
        <v>446</v>
      </c>
      <c r="B458" s="541" t="s">
        <v>3607</v>
      </c>
      <c r="C458" s="662"/>
      <c r="D458" s="662">
        <v>56000</v>
      </c>
      <c r="E458" s="662">
        <v>65000</v>
      </c>
      <c r="F458" s="378"/>
      <c r="I458" s="376" t="s">
        <v>3608</v>
      </c>
      <c r="K458" s="377" t="s">
        <v>3609</v>
      </c>
      <c r="L458" s="538" t="s">
        <v>3610</v>
      </c>
      <c r="M458" s="382">
        <v>51900</v>
      </c>
      <c r="N458" s="382">
        <v>51900</v>
      </c>
    </row>
    <row r="459" spans="1:14" ht="18" customHeight="1" x14ac:dyDescent="0.25">
      <c r="A459" s="540">
        <f t="shared" si="9"/>
        <v>447</v>
      </c>
      <c r="B459" s="541" t="s">
        <v>3611</v>
      </c>
      <c r="C459" s="662">
        <v>3041000</v>
      </c>
      <c r="D459" s="662">
        <v>3041000</v>
      </c>
      <c r="E459" s="662"/>
      <c r="F459" s="378"/>
      <c r="H459" s="379" t="s">
        <v>4638</v>
      </c>
      <c r="I459" s="376" t="s">
        <v>3612</v>
      </c>
      <c r="J459" s="377" t="s">
        <v>3613</v>
      </c>
      <c r="K459" s="377" t="s">
        <v>3614</v>
      </c>
      <c r="L459" s="538" t="s">
        <v>3615</v>
      </c>
      <c r="M459" s="382">
        <v>2761000</v>
      </c>
      <c r="N459" s="382">
        <v>2761000</v>
      </c>
    </row>
    <row r="460" spans="1:14" ht="18" customHeight="1" x14ac:dyDescent="0.25">
      <c r="A460" s="540">
        <f t="shared" si="9"/>
        <v>448</v>
      </c>
      <c r="B460" s="541" t="s">
        <v>3616</v>
      </c>
      <c r="C460" s="662">
        <v>3041000</v>
      </c>
      <c r="D460" s="662">
        <v>3041000</v>
      </c>
      <c r="E460" s="662"/>
      <c r="F460" s="378"/>
      <c r="I460" s="376" t="s">
        <v>3612</v>
      </c>
      <c r="J460" s="377" t="s">
        <v>3617</v>
      </c>
      <c r="K460" s="377" t="s">
        <v>3614</v>
      </c>
      <c r="L460" s="538" t="s">
        <v>3615</v>
      </c>
      <c r="M460" s="382">
        <v>2761000</v>
      </c>
      <c r="N460" s="382">
        <v>2761000</v>
      </c>
    </row>
    <row r="461" spans="1:14" ht="18" customHeight="1" x14ac:dyDescent="0.25">
      <c r="A461" s="540">
        <f t="shared" si="9"/>
        <v>449</v>
      </c>
      <c r="B461" s="541" t="s">
        <v>3618</v>
      </c>
      <c r="C461" s="662">
        <v>53000</v>
      </c>
      <c r="D461" s="662">
        <v>53000</v>
      </c>
      <c r="E461" s="662"/>
      <c r="F461" s="378"/>
      <c r="H461" s="379" t="s">
        <v>5314</v>
      </c>
      <c r="I461" s="376" t="s">
        <v>3619</v>
      </c>
      <c r="J461" s="377" t="s">
        <v>3620</v>
      </c>
      <c r="K461" s="377" t="s">
        <v>3621</v>
      </c>
      <c r="L461" s="538" t="s">
        <v>3622</v>
      </c>
      <c r="M461" s="382">
        <v>48900</v>
      </c>
      <c r="N461" s="382">
        <v>48900</v>
      </c>
    </row>
    <row r="462" spans="1:14" ht="18" customHeight="1" x14ac:dyDescent="0.25">
      <c r="A462" s="540">
        <f t="shared" si="9"/>
        <v>450</v>
      </c>
      <c r="B462" s="541" t="s">
        <v>3623</v>
      </c>
      <c r="C462" s="662">
        <v>1914000</v>
      </c>
      <c r="D462" s="662">
        <v>1914000</v>
      </c>
      <c r="E462" s="662"/>
      <c r="F462" s="378"/>
      <c r="I462" s="376" t="s">
        <v>2867</v>
      </c>
      <c r="J462" s="377" t="s">
        <v>2901</v>
      </c>
      <c r="M462" s="382">
        <v>1742000</v>
      </c>
      <c r="N462" s="382">
        <v>1742000</v>
      </c>
    </row>
    <row r="463" spans="1:14" ht="18" customHeight="1" x14ac:dyDescent="0.25">
      <c r="A463" s="540">
        <f t="shared" si="9"/>
        <v>451</v>
      </c>
      <c r="B463" s="541" t="s">
        <v>3624</v>
      </c>
      <c r="C463" s="662">
        <v>1914000</v>
      </c>
      <c r="D463" s="662">
        <v>1914000</v>
      </c>
      <c r="E463" s="662"/>
      <c r="F463" s="378"/>
      <c r="I463" s="376" t="s">
        <v>2867</v>
      </c>
      <c r="J463" s="377" t="s">
        <v>3625</v>
      </c>
      <c r="L463" s="538" t="s">
        <v>2869</v>
      </c>
      <c r="M463" s="382">
        <v>1742000</v>
      </c>
      <c r="N463" s="382">
        <v>1742000</v>
      </c>
    </row>
    <row r="464" spans="1:14" ht="18" customHeight="1" x14ac:dyDescent="0.25">
      <c r="A464" s="540">
        <f t="shared" si="9"/>
        <v>452</v>
      </c>
      <c r="B464" s="541" t="s">
        <v>3626</v>
      </c>
      <c r="C464" s="662">
        <v>1298000</v>
      </c>
      <c r="D464" s="662">
        <v>1298000</v>
      </c>
      <c r="E464" s="662"/>
      <c r="F464" s="378"/>
      <c r="I464" s="376" t="s">
        <v>3485</v>
      </c>
      <c r="J464" s="377" t="s">
        <v>3627</v>
      </c>
      <c r="L464" s="538" t="s">
        <v>3487</v>
      </c>
      <c r="M464" s="382">
        <v>1177000</v>
      </c>
      <c r="N464" s="382">
        <v>1177000</v>
      </c>
    </row>
    <row r="465" spans="1:59" ht="18" customHeight="1" x14ac:dyDescent="0.25">
      <c r="A465" s="540">
        <f t="shared" si="9"/>
        <v>453</v>
      </c>
      <c r="B465" s="541" t="s">
        <v>3628</v>
      </c>
      <c r="C465" s="662">
        <v>2850000</v>
      </c>
      <c r="D465" s="662">
        <v>2850000</v>
      </c>
      <c r="E465" s="662"/>
      <c r="F465" s="378"/>
      <c r="I465" s="376" t="s">
        <v>3629</v>
      </c>
      <c r="J465" s="377" t="s">
        <v>3630</v>
      </c>
      <c r="L465" s="538" t="s">
        <v>3631</v>
      </c>
      <c r="M465" s="382">
        <v>2728000</v>
      </c>
      <c r="N465" s="382">
        <v>2728000</v>
      </c>
    </row>
    <row r="466" spans="1:59" ht="36.75" customHeight="1" x14ac:dyDescent="0.25">
      <c r="A466" s="540">
        <f t="shared" si="9"/>
        <v>454</v>
      </c>
      <c r="B466" s="552" t="s">
        <v>5644</v>
      </c>
      <c r="C466" s="662">
        <v>2229000</v>
      </c>
      <c r="D466" s="662"/>
      <c r="E466" s="662"/>
      <c r="F466" s="378"/>
      <c r="J466" s="377" t="s">
        <v>4921</v>
      </c>
      <c r="M466" s="382"/>
      <c r="N466" s="382"/>
    </row>
    <row r="467" spans="1:59" ht="30" customHeight="1" x14ac:dyDescent="0.25">
      <c r="A467" s="540">
        <f t="shared" si="9"/>
        <v>455</v>
      </c>
      <c r="B467" s="541" t="s">
        <v>3632</v>
      </c>
      <c r="C467" s="662">
        <v>3878000</v>
      </c>
      <c r="D467" s="662">
        <v>3878000</v>
      </c>
      <c r="E467" s="662"/>
      <c r="F467" s="1180" t="s">
        <v>5404</v>
      </c>
      <c r="I467" s="377" t="s">
        <v>3633</v>
      </c>
      <c r="J467" s="377" t="s">
        <v>3634</v>
      </c>
      <c r="K467" s="377" t="s">
        <v>3633</v>
      </c>
      <c r="L467" s="538" t="s">
        <v>3635</v>
      </c>
      <c r="M467" s="382">
        <v>3708000</v>
      </c>
      <c r="N467" s="382">
        <v>3708000</v>
      </c>
    </row>
    <row r="468" spans="1:59" ht="30" customHeight="1" x14ac:dyDescent="0.25">
      <c r="A468" s="540">
        <f t="shared" si="9"/>
        <v>456</v>
      </c>
      <c r="B468" s="541" t="s">
        <v>3636</v>
      </c>
      <c r="C468" s="662">
        <v>3878000</v>
      </c>
      <c r="D468" s="662">
        <v>3878000</v>
      </c>
      <c r="E468" s="662"/>
      <c r="F468" s="1180"/>
      <c r="I468" s="377" t="s">
        <v>3633</v>
      </c>
      <c r="J468" s="377" t="s">
        <v>3637</v>
      </c>
      <c r="K468" s="377" t="s">
        <v>3633</v>
      </c>
      <c r="L468" s="538" t="s">
        <v>3635</v>
      </c>
      <c r="M468" s="382">
        <v>3708000</v>
      </c>
      <c r="N468" s="382">
        <v>3708000</v>
      </c>
    </row>
    <row r="469" spans="1:59" ht="30" customHeight="1" x14ac:dyDescent="0.25">
      <c r="A469" s="540">
        <f t="shared" si="9"/>
        <v>457</v>
      </c>
      <c r="B469" s="558" t="s">
        <v>3638</v>
      </c>
      <c r="C469" s="662">
        <v>3878000</v>
      </c>
      <c r="D469" s="662">
        <v>3878000</v>
      </c>
      <c r="E469" s="662"/>
      <c r="F469" s="1180"/>
      <c r="I469" s="377" t="s">
        <v>3633</v>
      </c>
      <c r="J469" s="377" t="s">
        <v>3639</v>
      </c>
      <c r="K469" s="377" t="s">
        <v>3633</v>
      </c>
      <c r="L469" s="538" t="s">
        <v>3635</v>
      </c>
      <c r="M469" s="382">
        <v>3708000</v>
      </c>
      <c r="N469" s="382">
        <v>3708000</v>
      </c>
    </row>
    <row r="470" spans="1:59" ht="27" customHeight="1" x14ac:dyDescent="0.25">
      <c r="A470" s="540">
        <f t="shared" si="9"/>
        <v>458</v>
      </c>
      <c r="B470" s="558" t="s">
        <v>3640</v>
      </c>
      <c r="C470" s="662">
        <v>3087000</v>
      </c>
      <c r="D470" s="662">
        <v>3087000</v>
      </c>
      <c r="E470" s="662"/>
      <c r="F470" s="378" t="s">
        <v>5396</v>
      </c>
      <c r="I470" s="376" t="s">
        <v>3641</v>
      </c>
      <c r="J470" s="377" t="s">
        <v>3642</v>
      </c>
      <c r="L470" s="538" t="s">
        <v>3643</v>
      </c>
      <c r="M470" s="382">
        <v>2923000</v>
      </c>
      <c r="N470" s="382">
        <v>2923000</v>
      </c>
    </row>
    <row r="471" spans="1:59" ht="33" customHeight="1" x14ac:dyDescent="0.25">
      <c r="A471" s="540">
        <f t="shared" si="9"/>
        <v>459</v>
      </c>
      <c r="B471" s="552" t="s">
        <v>5646</v>
      </c>
      <c r="C471" s="662">
        <v>2389000</v>
      </c>
      <c r="D471" s="662"/>
      <c r="E471" s="662"/>
      <c r="F471" s="378"/>
      <c r="J471" s="377" t="s">
        <v>4908</v>
      </c>
      <c r="M471" s="382"/>
      <c r="N471" s="382"/>
    </row>
    <row r="472" spans="1:59" ht="17.25" customHeight="1" x14ac:dyDescent="0.25">
      <c r="A472" s="540">
        <f t="shared" si="9"/>
        <v>460</v>
      </c>
      <c r="B472" s="541" t="s">
        <v>3644</v>
      </c>
      <c r="C472" s="662">
        <v>3699000</v>
      </c>
      <c r="D472" s="662">
        <v>3699000</v>
      </c>
      <c r="E472" s="662"/>
      <c r="F472" s="378"/>
      <c r="I472" s="376" t="s">
        <v>3645</v>
      </c>
      <c r="J472" s="377" t="s">
        <v>3646</v>
      </c>
      <c r="L472" s="538" t="s">
        <v>3647</v>
      </c>
      <c r="M472" s="382">
        <v>3528000</v>
      </c>
      <c r="N472" s="382">
        <v>3528000</v>
      </c>
    </row>
    <row r="473" spans="1:59" ht="36.75" customHeight="1" x14ac:dyDescent="0.25">
      <c r="A473" s="540">
        <f t="shared" si="9"/>
        <v>461</v>
      </c>
      <c r="B473" s="552" t="s">
        <v>5439</v>
      </c>
      <c r="C473" s="662">
        <v>2960000</v>
      </c>
      <c r="D473" s="662"/>
      <c r="E473" s="662"/>
      <c r="F473" s="378"/>
      <c r="J473" s="377" t="s">
        <v>4915</v>
      </c>
      <c r="M473" s="382"/>
      <c r="N473" s="382"/>
    </row>
    <row r="474" spans="1:59" ht="18.75" customHeight="1" x14ac:dyDescent="0.25">
      <c r="A474" s="540">
        <f t="shared" si="9"/>
        <v>462</v>
      </c>
      <c r="B474" s="541" t="s">
        <v>3648</v>
      </c>
      <c r="C474" s="662">
        <v>3011000</v>
      </c>
      <c r="D474" s="662">
        <v>3011000</v>
      </c>
      <c r="E474" s="662"/>
      <c r="F474" s="378"/>
      <c r="I474" s="376" t="s">
        <v>3012</v>
      </c>
      <c r="J474" s="377" t="s">
        <v>3649</v>
      </c>
      <c r="L474" s="538" t="s">
        <v>3013</v>
      </c>
      <c r="M474" s="382">
        <v>2847000</v>
      </c>
      <c r="N474" s="382">
        <v>2847000</v>
      </c>
    </row>
    <row r="475" spans="1:59" ht="18.75" customHeight="1" x14ac:dyDescent="0.25">
      <c r="A475" s="540">
        <f t="shared" si="9"/>
        <v>463</v>
      </c>
      <c r="B475" s="541" t="s">
        <v>5433</v>
      </c>
      <c r="C475" s="662">
        <v>2278000</v>
      </c>
      <c r="D475" s="662"/>
      <c r="E475" s="662"/>
      <c r="F475" s="378"/>
      <c r="J475" s="377" t="s">
        <v>4928</v>
      </c>
      <c r="M475" s="382"/>
      <c r="N475" s="382"/>
    </row>
    <row r="476" spans="1:59" ht="18.75" customHeight="1" x14ac:dyDescent="0.25">
      <c r="A476" s="540">
        <f t="shared" si="9"/>
        <v>464</v>
      </c>
      <c r="B476" s="541" t="s">
        <v>3650</v>
      </c>
      <c r="C476" s="662">
        <v>3011000</v>
      </c>
      <c r="D476" s="662">
        <v>3011000</v>
      </c>
      <c r="E476" s="662"/>
      <c r="F476" s="378"/>
      <c r="I476" s="376" t="s">
        <v>3012</v>
      </c>
      <c r="J476" s="377" t="s">
        <v>3651</v>
      </c>
      <c r="L476" s="538" t="s">
        <v>3013</v>
      </c>
      <c r="M476" s="382">
        <v>2847000</v>
      </c>
      <c r="N476" s="382">
        <v>2847000</v>
      </c>
      <c r="O476" s="538">
        <v>0</v>
      </c>
      <c r="P476" s="538">
        <v>0</v>
      </c>
      <c r="Q476" s="538">
        <v>0</v>
      </c>
      <c r="R476" s="538">
        <v>0</v>
      </c>
      <c r="S476" s="538">
        <v>0</v>
      </c>
      <c r="T476" s="538">
        <v>0</v>
      </c>
      <c r="U476" s="538">
        <v>100</v>
      </c>
      <c r="V476" s="538" t="s">
        <v>2958</v>
      </c>
      <c r="W476" s="538" t="s">
        <v>2959</v>
      </c>
      <c r="X476" s="538" t="s">
        <v>2960</v>
      </c>
      <c r="Y476" s="538" t="s">
        <v>2961</v>
      </c>
      <c r="Z476" s="538">
        <v>0</v>
      </c>
      <c r="AA476" s="538">
        <v>0</v>
      </c>
      <c r="AB476" s="538">
        <v>0</v>
      </c>
      <c r="AC476" s="538">
        <v>0</v>
      </c>
      <c r="AD476" s="538">
        <v>0</v>
      </c>
      <c r="AE476" s="538">
        <v>0</v>
      </c>
      <c r="AF476" s="538">
        <v>0</v>
      </c>
      <c r="AG476" s="538">
        <v>0</v>
      </c>
      <c r="AH476" s="538">
        <v>0</v>
      </c>
      <c r="AI476" s="538">
        <v>0</v>
      </c>
      <c r="AJ476" s="554">
        <v>42984.592361111114</v>
      </c>
      <c r="AK476" s="538">
        <v>49</v>
      </c>
      <c r="AL476" s="538">
        <v>6</v>
      </c>
      <c r="AM476" s="538">
        <v>0</v>
      </c>
      <c r="AO476" s="538">
        <v>-1</v>
      </c>
      <c r="AQ476" s="538">
        <v>0</v>
      </c>
      <c r="AR476" s="538">
        <v>0</v>
      </c>
      <c r="AS476" s="538" t="s">
        <v>2962</v>
      </c>
      <c r="AT476" s="538" t="s">
        <v>2962</v>
      </c>
      <c r="AU476" s="538" t="s">
        <v>3013</v>
      </c>
      <c r="AV476" s="538" t="s">
        <v>2962</v>
      </c>
      <c r="AW476" s="538" t="s">
        <v>3651</v>
      </c>
      <c r="AX476" s="538" t="s">
        <v>3651</v>
      </c>
      <c r="AY476" s="538">
        <v>0</v>
      </c>
      <c r="AZ476" s="538">
        <v>0</v>
      </c>
      <c r="BA476" s="538">
        <v>0</v>
      </c>
      <c r="BB476" s="538">
        <v>0</v>
      </c>
      <c r="BC476" s="555">
        <v>2752000</v>
      </c>
      <c r="BD476" s="538">
        <v>0</v>
      </c>
      <c r="BE476" s="538">
        <v>0</v>
      </c>
      <c r="BF476" s="538" t="s">
        <v>3650</v>
      </c>
      <c r="BG476" s="538" t="s">
        <v>3650</v>
      </c>
    </row>
    <row r="477" spans="1:59" ht="18.75" customHeight="1" x14ac:dyDescent="0.25">
      <c r="A477" s="540">
        <f t="shared" si="9"/>
        <v>465</v>
      </c>
      <c r="B477" s="541" t="s">
        <v>5577</v>
      </c>
      <c r="C477" s="662">
        <v>2278000</v>
      </c>
      <c r="D477" s="662"/>
      <c r="E477" s="662"/>
      <c r="F477" s="378"/>
      <c r="J477" s="377" t="s">
        <v>4963</v>
      </c>
      <c r="M477" s="382"/>
      <c r="N477" s="382"/>
      <c r="AJ477" s="554"/>
      <c r="BC477" s="555"/>
    </row>
    <row r="478" spans="1:59" ht="18.75" customHeight="1" x14ac:dyDescent="0.25">
      <c r="A478" s="540">
        <f t="shared" si="9"/>
        <v>466</v>
      </c>
      <c r="B478" s="541" t="s">
        <v>3652</v>
      </c>
      <c r="C478" s="662">
        <v>3011000</v>
      </c>
      <c r="D478" s="662">
        <v>3011000</v>
      </c>
      <c r="E478" s="662"/>
      <c r="F478" s="378"/>
      <c r="I478" s="376" t="s">
        <v>3012</v>
      </c>
      <c r="J478" s="377" t="s">
        <v>3653</v>
      </c>
      <c r="L478" s="538" t="s">
        <v>3013</v>
      </c>
      <c r="M478" s="382">
        <v>2847000</v>
      </c>
      <c r="N478" s="382">
        <v>2847000</v>
      </c>
      <c r="O478" s="538">
        <v>0</v>
      </c>
      <c r="P478" s="538">
        <v>0</v>
      </c>
      <c r="Q478" s="538">
        <v>0</v>
      </c>
      <c r="R478" s="538">
        <v>0</v>
      </c>
      <c r="S478" s="538">
        <v>0</v>
      </c>
      <c r="T478" s="538">
        <v>0</v>
      </c>
      <c r="U478" s="538">
        <v>100</v>
      </c>
      <c r="V478" s="538" t="s">
        <v>2958</v>
      </c>
      <c r="W478" s="538" t="s">
        <v>2959</v>
      </c>
      <c r="X478" s="538" t="s">
        <v>2960</v>
      </c>
      <c r="Y478" s="538" t="s">
        <v>2961</v>
      </c>
      <c r="Z478" s="538">
        <v>0</v>
      </c>
      <c r="AA478" s="538">
        <v>0</v>
      </c>
      <c r="AB478" s="538">
        <v>0</v>
      </c>
      <c r="AC478" s="538">
        <v>0</v>
      </c>
      <c r="AD478" s="538">
        <v>0</v>
      </c>
      <c r="AE478" s="538">
        <v>0</v>
      </c>
      <c r="AF478" s="538">
        <v>0</v>
      </c>
      <c r="AG478" s="538">
        <v>0</v>
      </c>
      <c r="AH478" s="538">
        <v>0</v>
      </c>
      <c r="AI478" s="538">
        <v>0</v>
      </c>
      <c r="AJ478" s="554">
        <v>42984.607638888891</v>
      </c>
      <c r="AK478" s="538">
        <v>49</v>
      </c>
      <c r="AL478" s="538">
        <v>6</v>
      </c>
      <c r="AM478" s="538">
        <v>0</v>
      </c>
      <c r="AO478" s="538">
        <v>-1</v>
      </c>
      <c r="AQ478" s="538">
        <v>0</v>
      </c>
      <c r="AR478" s="538">
        <v>0</v>
      </c>
      <c r="AS478" s="538" t="s">
        <v>2962</v>
      </c>
      <c r="AT478" s="538" t="s">
        <v>2962</v>
      </c>
      <c r="AU478" s="538" t="s">
        <v>3013</v>
      </c>
      <c r="AV478" s="538" t="s">
        <v>2962</v>
      </c>
      <c r="AW478" s="538" t="s">
        <v>3653</v>
      </c>
      <c r="AX478" s="538" t="s">
        <v>3653</v>
      </c>
      <c r="AY478" s="538">
        <v>0</v>
      </c>
      <c r="AZ478" s="538">
        <v>0</v>
      </c>
      <c r="BA478" s="538">
        <v>0</v>
      </c>
      <c r="BB478" s="538">
        <v>0</v>
      </c>
      <c r="BC478" s="555">
        <v>2752000</v>
      </c>
      <c r="BD478" s="538">
        <v>0</v>
      </c>
      <c r="BE478" s="538">
        <v>0</v>
      </c>
      <c r="BF478" s="538" t="s">
        <v>3652</v>
      </c>
      <c r="BG478" s="538" t="s">
        <v>3652</v>
      </c>
    </row>
    <row r="479" spans="1:59" ht="36" customHeight="1" x14ac:dyDescent="0.25">
      <c r="A479" s="540">
        <f t="shared" si="9"/>
        <v>467</v>
      </c>
      <c r="B479" s="552" t="s">
        <v>5582</v>
      </c>
      <c r="C479" s="662">
        <v>2278000</v>
      </c>
      <c r="D479" s="662"/>
      <c r="E479" s="662"/>
      <c r="F479" s="378"/>
      <c r="J479" s="377" t="s">
        <v>4965</v>
      </c>
      <c r="M479" s="382"/>
      <c r="N479" s="382"/>
      <c r="AJ479" s="554"/>
      <c r="BC479" s="555"/>
    </row>
    <row r="480" spans="1:59" ht="18" customHeight="1" x14ac:dyDescent="0.25">
      <c r="A480" s="540">
        <f t="shared" si="9"/>
        <v>468</v>
      </c>
      <c r="B480" s="541" t="s">
        <v>3654</v>
      </c>
      <c r="C480" s="662">
        <v>4830000</v>
      </c>
      <c r="D480" s="662">
        <v>4830000</v>
      </c>
      <c r="E480" s="662"/>
      <c r="F480" s="378"/>
      <c r="I480" s="376" t="s">
        <v>3512</v>
      </c>
      <c r="J480" s="392" t="s">
        <v>3655</v>
      </c>
      <c r="K480" s="392"/>
      <c r="L480" s="565" t="s">
        <v>3516</v>
      </c>
      <c r="M480" s="382">
        <v>4547000</v>
      </c>
      <c r="N480" s="382">
        <v>4547000</v>
      </c>
    </row>
    <row r="481" spans="1:14" ht="18" customHeight="1" x14ac:dyDescent="0.25">
      <c r="A481" s="540">
        <f t="shared" si="9"/>
        <v>469</v>
      </c>
      <c r="B481" s="541" t="s">
        <v>5432</v>
      </c>
      <c r="C481" s="662">
        <v>3930000</v>
      </c>
      <c r="D481" s="662"/>
      <c r="E481" s="662"/>
      <c r="F481" s="378"/>
      <c r="J481" s="392" t="s">
        <v>4926</v>
      </c>
      <c r="M481" s="382"/>
      <c r="N481" s="382"/>
    </row>
    <row r="482" spans="1:14" ht="18" customHeight="1" x14ac:dyDescent="0.25">
      <c r="A482" s="540">
        <f t="shared" si="9"/>
        <v>470</v>
      </c>
      <c r="B482" s="541" t="s">
        <v>3656</v>
      </c>
      <c r="C482" s="662">
        <v>0</v>
      </c>
      <c r="D482" s="662">
        <v>3011000</v>
      </c>
      <c r="E482" s="662"/>
      <c r="F482" s="378"/>
      <c r="I482" s="376" t="s">
        <v>3657</v>
      </c>
      <c r="J482" s="390" t="s">
        <v>3392</v>
      </c>
      <c r="K482" s="390"/>
      <c r="L482" s="538" t="s">
        <v>3013</v>
      </c>
      <c r="M482" s="382">
        <v>2847000</v>
      </c>
      <c r="N482" s="382">
        <v>2847000</v>
      </c>
    </row>
    <row r="483" spans="1:14" ht="18" customHeight="1" x14ac:dyDescent="0.25">
      <c r="A483" s="540">
        <f t="shared" si="9"/>
        <v>471</v>
      </c>
      <c r="B483" s="541" t="s">
        <v>3658</v>
      </c>
      <c r="C483" s="662">
        <v>2850000</v>
      </c>
      <c r="D483" s="662">
        <v>2850000</v>
      </c>
      <c r="E483" s="662"/>
      <c r="F483" s="378"/>
      <c r="I483" s="376" t="s">
        <v>3629</v>
      </c>
      <c r="J483" s="377" t="s">
        <v>3659</v>
      </c>
      <c r="L483" s="538" t="s">
        <v>3631</v>
      </c>
      <c r="M483" s="382">
        <v>2728000</v>
      </c>
      <c r="N483" s="382">
        <v>2728000</v>
      </c>
    </row>
    <row r="484" spans="1:14" ht="18" customHeight="1" x14ac:dyDescent="0.25">
      <c r="A484" s="540">
        <f t="shared" si="9"/>
        <v>472</v>
      </c>
      <c r="B484" s="541" t="s">
        <v>5420</v>
      </c>
      <c r="C484" s="662">
        <v>2229000</v>
      </c>
      <c r="D484" s="662"/>
      <c r="E484" s="662"/>
      <c r="F484" s="378"/>
      <c r="J484" s="377" t="s">
        <v>4983</v>
      </c>
      <c r="M484" s="382"/>
      <c r="N484" s="382"/>
    </row>
    <row r="485" spans="1:14" ht="18" customHeight="1" x14ac:dyDescent="0.25">
      <c r="A485" s="540">
        <f t="shared" si="9"/>
        <v>473</v>
      </c>
      <c r="B485" s="541" t="s">
        <v>4680</v>
      </c>
      <c r="C485" s="662">
        <v>2457000</v>
      </c>
      <c r="D485" s="662">
        <v>2457000</v>
      </c>
      <c r="E485" s="662"/>
      <c r="F485" s="378"/>
      <c r="I485" s="376" t="s">
        <v>3660</v>
      </c>
      <c r="J485" s="377" t="s">
        <v>3661</v>
      </c>
      <c r="L485" s="538" t="s">
        <v>3662</v>
      </c>
      <c r="M485" s="382">
        <v>2274000</v>
      </c>
      <c r="N485" s="382">
        <v>2274000</v>
      </c>
    </row>
    <row r="486" spans="1:14" ht="18" customHeight="1" x14ac:dyDescent="0.25">
      <c r="A486" s="540">
        <f t="shared" si="9"/>
        <v>474</v>
      </c>
      <c r="B486" s="541" t="s">
        <v>4679</v>
      </c>
      <c r="C486" s="662">
        <v>2457000</v>
      </c>
      <c r="D486" s="662">
        <v>2457000</v>
      </c>
      <c r="E486" s="662"/>
      <c r="F486" s="378"/>
      <c r="I486" s="376" t="s">
        <v>3660</v>
      </c>
      <c r="J486" s="377" t="s">
        <v>3663</v>
      </c>
      <c r="L486" s="538" t="s">
        <v>3662</v>
      </c>
      <c r="M486" s="382">
        <v>2274000</v>
      </c>
      <c r="N486" s="382">
        <v>2274000</v>
      </c>
    </row>
    <row r="487" spans="1:14" ht="18" customHeight="1" x14ac:dyDescent="0.25">
      <c r="A487" s="540">
        <f t="shared" si="9"/>
        <v>475</v>
      </c>
      <c r="B487" s="541" t="s">
        <v>4675</v>
      </c>
      <c r="C487" s="662">
        <v>2457000</v>
      </c>
      <c r="D487" s="662">
        <v>2457000</v>
      </c>
      <c r="E487" s="662"/>
      <c r="F487" s="378"/>
      <c r="I487" s="376" t="s">
        <v>3660</v>
      </c>
      <c r="J487" s="377" t="s">
        <v>3664</v>
      </c>
      <c r="L487" s="538" t="s">
        <v>3662</v>
      </c>
      <c r="M487" s="382">
        <v>2274000</v>
      </c>
      <c r="N487" s="382">
        <v>2274000</v>
      </c>
    </row>
    <row r="488" spans="1:14" ht="18" customHeight="1" x14ac:dyDescent="0.25">
      <c r="A488" s="540">
        <f t="shared" si="9"/>
        <v>476</v>
      </c>
      <c r="B488" s="541" t="s">
        <v>4676</v>
      </c>
      <c r="C488" s="662">
        <v>2457000</v>
      </c>
      <c r="D488" s="662">
        <v>2457000</v>
      </c>
      <c r="E488" s="662"/>
      <c r="F488" s="378"/>
      <c r="H488" s="379" t="s">
        <v>5313</v>
      </c>
      <c r="I488" s="376" t="s">
        <v>3660</v>
      </c>
      <c r="J488" s="377" t="s">
        <v>3664</v>
      </c>
      <c r="L488" s="538" t="s">
        <v>3662</v>
      </c>
      <c r="M488" s="382">
        <v>2274000</v>
      </c>
      <c r="N488" s="382">
        <v>2274000</v>
      </c>
    </row>
    <row r="489" spans="1:14" ht="18" customHeight="1" x14ac:dyDescent="0.25">
      <c r="A489" s="540">
        <f t="shared" si="9"/>
        <v>477</v>
      </c>
      <c r="B489" s="541" t="s">
        <v>3666</v>
      </c>
      <c r="C489" s="662">
        <v>3833000</v>
      </c>
      <c r="D489" s="662">
        <v>3833000</v>
      </c>
      <c r="E489" s="662"/>
      <c r="F489" s="378"/>
      <c r="I489" s="376" t="s">
        <v>3667</v>
      </c>
      <c r="J489" s="377" t="s">
        <v>3668</v>
      </c>
      <c r="L489" s="538" t="s">
        <v>3669</v>
      </c>
      <c r="M489" s="382">
        <v>3711000</v>
      </c>
      <c r="N489" s="382">
        <v>3711000</v>
      </c>
    </row>
    <row r="490" spans="1:14" ht="32.25" customHeight="1" x14ac:dyDescent="0.25">
      <c r="A490" s="540">
        <f t="shared" si="9"/>
        <v>478</v>
      </c>
      <c r="B490" s="552" t="s">
        <v>5434</v>
      </c>
      <c r="C490" s="662">
        <v>3014000</v>
      </c>
      <c r="D490" s="662"/>
      <c r="E490" s="662"/>
      <c r="F490" s="378"/>
      <c r="J490" s="377" t="s">
        <v>4930</v>
      </c>
      <c r="M490" s="382"/>
      <c r="N490" s="382"/>
    </row>
    <row r="491" spans="1:14" ht="18.75" customHeight="1" x14ac:dyDescent="0.25">
      <c r="A491" s="540">
        <f t="shared" si="9"/>
        <v>479</v>
      </c>
      <c r="B491" s="541" t="s">
        <v>3670</v>
      </c>
      <c r="C491" s="662">
        <v>3878000</v>
      </c>
      <c r="D491" s="662">
        <v>3878000</v>
      </c>
      <c r="E491" s="662"/>
      <c r="F491" s="1180" t="s">
        <v>5404</v>
      </c>
      <c r="I491" s="377" t="s">
        <v>3633</v>
      </c>
      <c r="J491" s="377" t="s">
        <v>3671</v>
      </c>
      <c r="K491" s="377" t="s">
        <v>3633</v>
      </c>
      <c r="L491" s="538" t="s">
        <v>3635</v>
      </c>
      <c r="M491" s="382">
        <v>3708000</v>
      </c>
      <c r="N491" s="382">
        <v>3708000</v>
      </c>
    </row>
    <row r="492" spans="1:14" ht="18.75" customHeight="1" x14ac:dyDescent="0.25">
      <c r="A492" s="540">
        <f t="shared" si="9"/>
        <v>480</v>
      </c>
      <c r="B492" s="541" t="s">
        <v>3672</v>
      </c>
      <c r="C492" s="662">
        <v>3878000</v>
      </c>
      <c r="D492" s="662">
        <v>3878000</v>
      </c>
      <c r="E492" s="662"/>
      <c r="F492" s="1180"/>
      <c r="I492" s="377" t="s">
        <v>3633</v>
      </c>
      <c r="J492" s="377" t="s">
        <v>3673</v>
      </c>
      <c r="K492" s="377" t="s">
        <v>3633</v>
      </c>
      <c r="L492" s="538" t="s">
        <v>3635</v>
      </c>
      <c r="M492" s="382">
        <v>3708000</v>
      </c>
      <c r="N492" s="382">
        <v>3708000</v>
      </c>
    </row>
    <row r="493" spans="1:14" ht="18.75" customHeight="1" x14ac:dyDescent="0.25">
      <c r="A493" s="540">
        <f t="shared" si="9"/>
        <v>481</v>
      </c>
      <c r="B493" s="541" t="s">
        <v>3674</v>
      </c>
      <c r="C493" s="662">
        <v>3878000</v>
      </c>
      <c r="D493" s="662">
        <v>3878000</v>
      </c>
      <c r="E493" s="662"/>
      <c r="F493" s="1180"/>
      <c r="I493" s="377" t="s">
        <v>3633</v>
      </c>
      <c r="J493" s="377" t="s">
        <v>3675</v>
      </c>
      <c r="K493" s="377" t="s">
        <v>3633</v>
      </c>
      <c r="L493" s="538" t="s">
        <v>3635</v>
      </c>
      <c r="M493" s="382">
        <v>3708000</v>
      </c>
      <c r="N493" s="382">
        <v>3708000</v>
      </c>
    </row>
    <row r="494" spans="1:14" ht="18.75" customHeight="1" x14ac:dyDescent="0.25">
      <c r="A494" s="540">
        <f t="shared" si="9"/>
        <v>482</v>
      </c>
      <c r="B494" s="541" t="s">
        <v>3676</v>
      </c>
      <c r="C494" s="662">
        <v>3878000</v>
      </c>
      <c r="D494" s="662">
        <v>3878000</v>
      </c>
      <c r="E494" s="662"/>
      <c r="F494" s="1180"/>
      <c r="I494" s="377" t="s">
        <v>3633</v>
      </c>
      <c r="J494" s="377" t="s">
        <v>3677</v>
      </c>
      <c r="K494" s="377" t="s">
        <v>3633</v>
      </c>
      <c r="L494" s="538" t="s">
        <v>3635</v>
      </c>
      <c r="M494" s="382">
        <v>3708000</v>
      </c>
      <c r="N494" s="382">
        <v>3708000</v>
      </c>
    </row>
    <row r="495" spans="1:14" ht="18.75" customHeight="1" x14ac:dyDescent="0.25">
      <c r="A495" s="540">
        <f t="shared" si="9"/>
        <v>483</v>
      </c>
      <c r="B495" s="541" t="s">
        <v>3678</v>
      </c>
      <c r="C495" s="662">
        <v>3878000</v>
      </c>
      <c r="D495" s="662">
        <v>3878000</v>
      </c>
      <c r="E495" s="662"/>
      <c r="F495" s="1180"/>
      <c r="I495" s="377" t="s">
        <v>3633</v>
      </c>
      <c r="J495" s="377" t="s">
        <v>3679</v>
      </c>
      <c r="K495" s="377" t="s">
        <v>3633</v>
      </c>
      <c r="L495" s="538" t="s">
        <v>3635</v>
      </c>
      <c r="M495" s="382">
        <v>3708000</v>
      </c>
      <c r="N495" s="382">
        <v>3708000</v>
      </c>
    </row>
    <row r="496" spans="1:14" ht="18.75" customHeight="1" x14ac:dyDescent="0.25">
      <c r="A496" s="540">
        <f t="shared" si="9"/>
        <v>484</v>
      </c>
      <c r="B496" s="541" t="s">
        <v>3680</v>
      </c>
      <c r="C496" s="662">
        <v>3878000</v>
      </c>
      <c r="D496" s="662">
        <v>3878000</v>
      </c>
      <c r="E496" s="662"/>
      <c r="F496" s="1180"/>
      <c r="I496" s="377" t="s">
        <v>3633</v>
      </c>
      <c r="J496" s="377" t="s">
        <v>3681</v>
      </c>
      <c r="K496" s="377" t="s">
        <v>3633</v>
      </c>
      <c r="L496" s="538" t="s">
        <v>3635</v>
      </c>
      <c r="M496" s="382">
        <v>3708000</v>
      </c>
      <c r="N496" s="382">
        <v>3708000</v>
      </c>
    </row>
    <row r="497" spans="1:14" ht="33" customHeight="1" x14ac:dyDescent="0.25">
      <c r="A497" s="540">
        <f t="shared" si="9"/>
        <v>485</v>
      </c>
      <c r="B497" s="541" t="s">
        <v>3682</v>
      </c>
      <c r="C497" s="662">
        <v>4806000</v>
      </c>
      <c r="D497" s="662">
        <v>4806000</v>
      </c>
      <c r="E497" s="662"/>
      <c r="F497" s="1180" t="s">
        <v>5405</v>
      </c>
      <c r="I497" s="377"/>
      <c r="J497" s="377" t="s">
        <v>3683</v>
      </c>
      <c r="L497" s="538" t="s">
        <v>3684</v>
      </c>
      <c r="M497" s="382">
        <v>4578000</v>
      </c>
      <c r="N497" s="382">
        <v>4578000</v>
      </c>
    </row>
    <row r="498" spans="1:14" ht="33" customHeight="1" x14ac:dyDescent="0.25">
      <c r="A498" s="540">
        <f t="shared" si="9"/>
        <v>486</v>
      </c>
      <c r="B498" s="541" t="s">
        <v>5619</v>
      </c>
      <c r="C498" s="662">
        <v>4059000</v>
      </c>
      <c r="D498" s="662"/>
      <c r="E498" s="662"/>
      <c r="F498" s="1180"/>
      <c r="I498" s="377"/>
      <c r="J498" s="377" t="s">
        <v>4884</v>
      </c>
      <c r="M498" s="382"/>
      <c r="N498" s="382"/>
    </row>
    <row r="499" spans="1:14" ht="24" customHeight="1" x14ac:dyDescent="0.25">
      <c r="A499" s="540">
        <f t="shared" si="9"/>
        <v>487</v>
      </c>
      <c r="B499" s="541" t="s">
        <v>3685</v>
      </c>
      <c r="C499" s="662">
        <v>3878000</v>
      </c>
      <c r="D499" s="662">
        <v>3878000</v>
      </c>
      <c r="E499" s="662"/>
      <c r="F499" s="1180" t="s">
        <v>5404</v>
      </c>
      <c r="I499" s="377" t="s">
        <v>3633</v>
      </c>
      <c r="J499" s="377" t="s">
        <v>3686</v>
      </c>
      <c r="K499" s="377" t="s">
        <v>3633</v>
      </c>
      <c r="L499" s="538" t="s">
        <v>3635</v>
      </c>
      <c r="M499" s="382">
        <v>3708000</v>
      </c>
      <c r="N499" s="382">
        <v>3708000</v>
      </c>
    </row>
    <row r="500" spans="1:14" ht="24" customHeight="1" x14ac:dyDescent="0.25">
      <c r="A500" s="540">
        <f t="shared" si="9"/>
        <v>488</v>
      </c>
      <c r="B500" s="541" t="s">
        <v>3687</v>
      </c>
      <c r="C500" s="662">
        <v>3878000</v>
      </c>
      <c r="D500" s="662">
        <v>3878000</v>
      </c>
      <c r="E500" s="662"/>
      <c r="F500" s="1180"/>
      <c r="I500" s="377" t="s">
        <v>3633</v>
      </c>
      <c r="J500" s="377" t="s">
        <v>3688</v>
      </c>
      <c r="K500" s="377" t="s">
        <v>3633</v>
      </c>
      <c r="L500" s="538" t="s">
        <v>3635</v>
      </c>
      <c r="M500" s="382">
        <v>3708000</v>
      </c>
      <c r="N500" s="382">
        <v>3708000</v>
      </c>
    </row>
    <row r="501" spans="1:14" ht="24" customHeight="1" x14ac:dyDescent="0.25">
      <c r="A501" s="540">
        <f t="shared" si="9"/>
        <v>489</v>
      </c>
      <c r="B501" s="541" t="s">
        <v>3689</v>
      </c>
      <c r="C501" s="662">
        <v>3878000</v>
      </c>
      <c r="D501" s="662">
        <v>3878000</v>
      </c>
      <c r="E501" s="662"/>
      <c r="F501" s="1180"/>
      <c r="I501" s="377" t="s">
        <v>3633</v>
      </c>
      <c r="J501" s="377" t="s">
        <v>3690</v>
      </c>
      <c r="K501" s="377" t="s">
        <v>3633</v>
      </c>
      <c r="L501" s="538" t="s">
        <v>3635</v>
      </c>
      <c r="M501" s="382">
        <v>3708000</v>
      </c>
      <c r="N501" s="382">
        <v>3708000</v>
      </c>
    </row>
    <row r="502" spans="1:14" ht="24" customHeight="1" x14ac:dyDescent="0.25">
      <c r="A502" s="540">
        <f t="shared" si="9"/>
        <v>490</v>
      </c>
      <c r="B502" s="541" t="s">
        <v>3691</v>
      </c>
      <c r="C502" s="662">
        <v>3878000</v>
      </c>
      <c r="D502" s="662">
        <v>3878000</v>
      </c>
      <c r="E502" s="662"/>
      <c r="F502" s="1180"/>
      <c r="I502" s="377" t="s">
        <v>3633</v>
      </c>
      <c r="J502" s="377" t="s">
        <v>3692</v>
      </c>
      <c r="K502" s="377" t="s">
        <v>3633</v>
      </c>
      <c r="L502" s="538" t="s">
        <v>3635</v>
      </c>
      <c r="M502" s="382">
        <v>3708000</v>
      </c>
      <c r="N502" s="382">
        <v>3708000</v>
      </c>
    </row>
    <row r="503" spans="1:14" ht="18.75" customHeight="1" x14ac:dyDescent="0.25">
      <c r="A503" s="540">
        <f t="shared" si="9"/>
        <v>491</v>
      </c>
      <c r="B503" s="541" t="s">
        <v>3693</v>
      </c>
      <c r="C503" s="662">
        <v>3041000</v>
      </c>
      <c r="D503" s="662">
        <v>3041000</v>
      </c>
      <c r="E503" s="662"/>
      <c r="F503" s="378"/>
      <c r="I503" s="377" t="s">
        <v>3614</v>
      </c>
      <c r="J503" s="377" t="s">
        <v>3694</v>
      </c>
      <c r="K503" s="377" t="s">
        <v>3614</v>
      </c>
      <c r="L503" s="538" t="s">
        <v>3615</v>
      </c>
      <c r="M503" s="382">
        <v>2761000</v>
      </c>
      <c r="N503" s="382">
        <v>2761000</v>
      </c>
    </row>
    <row r="504" spans="1:14" ht="18.75" customHeight="1" x14ac:dyDescent="0.25">
      <c r="A504" s="540">
        <f t="shared" si="9"/>
        <v>492</v>
      </c>
      <c r="B504" s="541" t="s">
        <v>3695</v>
      </c>
      <c r="C504" s="662">
        <v>3041000</v>
      </c>
      <c r="D504" s="662">
        <v>3041000</v>
      </c>
      <c r="E504" s="662"/>
      <c r="F504" s="378"/>
      <c r="I504" s="377" t="s">
        <v>3614</v>
      </c>
      <c r="J504" s="377" t="s">
        <v>3696</v>
      </c>
      <c r="K504" s="377" t="s">
        <v>3614</v>
      </c>
      <c r="L504" s="538" t="s">
        <v>3615</v>
      </c>
      <c r="M504" s="382">
        <v>2761000</v>
      </c>
      <c r="N504" s="382">
        <v>2761000</v>
      </c>
    </row>
    <row r="505" spans="1:14" ht="18.75" customHeight="1" x14ac:dyDescent="0.25">
      <c r="A505" s="540">
        <f t="shared" si="9"/>
        <v>493</v>
      </c>
      <c r="B505" s="541" t="s">
        <v>3697</v>
      </c>
      <c r="C505" s="662">
        <v>3833000</v>
      </c>
      <c r="D505" s="662">
        <v>3833000</v>
      </c>
      <c r="E505" s="662"/>
      <c r="F505" s="378"/>
      <c r="I505" s="376" t="s">
        <v>3667</v>
      </c>
      <c r="J505" s="377" t="s">
        <v>3668</v>
      </c>
      <c r="L505" s="538" t="s">
        <v>3669</v>
      </c>
      <c r="M505" s="382">
        <v>3711000</v>
      </c>
      <c r="N505" s="382">
        <v>3711000</v>
      </c>
    </row>
    <row r="506" spans="1:14" ht="34.5" customHeight="1" x14ac:dyDescent="0.25">
      <c r="A506" s="540">
        <f t="shared" si="9"/>
        <v>494</v>
      </c>
      <c r="B506" s="552" t="s">
        <v>5435</v>
      </c>
      <c r="C506" s="662">
        <v>3014000</v>
      </c>
      <c r="D506" s="662"/>
      <c r="E506" s="662"/>
      <c r="F506" s="378"/>
      <c r="J506" s="377" t="s">
        <v>4930</v>
      </c>
      <c r="M506" s="382"/>
      <c r="N506" s="382"/>
    </row>
    <row r="507" spans="1:14" ht="18" customHeight="1" x14ac:dyDescent="0.25">
      <c r="A507" s="540">
        <f t="shared" si="9"/>
        <v>495</v>
      </c>
      <c r="B507" s="541" t="s">
        <v>3698</v>
      </c>
      <c r="C507" s="662">
        <v>3878000</v>
      </c>
      <c r="D507" s="662">
        <v>3878000</v>
      </c>
      <c r="E507" s="662"/>
      <c r="F507" s="1180" t="s">
        <v>5404</v>
      </c>
      <c r="I507" s="377" t="s">
        <v>3633</v>
      </c>
      <c r="J507" s="377" t="s">
        <v>3699</v>
      </c>
      <c r="K507" s="377" t="s">
        <v>3633</v>
      </c>
      <c r="L507" s="538" t="s">
        <v>3635</v>
      </c>
      <c r="M507" s="382">
        <v>3708000</v>
      </c>
      <c r="N507" s="382">
        <v>3708000</v>
      </c>
    </row>
    <row r="508" spans="1:14" ht="18" customHeight="1" x14ac:dyDescent="0.25">
      <c r="A508" s="540">
        <f t="shared" si="9"/>
        <v>496</v>
      </c>
      <c r="B508" s="541" t="s">
        <v>3700</v>
      </c>
      <c r="C508" s="662">
        <v>3878000</v>
      </c>
      <c r="D508" s="662">
        <v>3878000</v>
      </c>
      <c r="E508" s="662"/>
      <c r="F508" s="1180"/>
      <c r="I508" s="377" t="s">
        <v>3633</v>
      </c>
      <c r="J508" s="377" t="s">
        <v>3701</v>
      </c>
      <c r="K508" s="377" t="s">
        <v>3633</v>
      </c>
      <c r="L508" s="538" t="s">
        <v>3635</v>
      </c>
      <c r="M508" s="382">
        <v>3708000</v>
      </c>
      <c r="N508" s="382">
        <v>3708000</v>
      </c>
    </row>
    <row r="509" spans="1:14" ht="18" customHeight="1" x14ac:dyDescent="0.25">
      <c r="A509" s="540">
        <f t="shared" si="9"/>
        <v>497</v>
      </c>
      <c r="B509" s="541" t="s">
        <v>3702</v>
      </c>
      <c r="C509" s="662">
        <v>3878000</v>
      </c>
      <c r="D509" s="662">
        <v>3878000</v>
      </c>
      <c r="E509" s="662"/>
      <c r="F509" s="1180"/>
      <c r="I509" s="377" t="s">
        <v>3633</v>
      </c>
      <c r="J509" s="377" t="s">
        <v>3703</v>
      </c>
      <c r="K509" s="377" t="s">
        <v>3633</v>
      </c>
      <c r="L509" s="538" t="s">
        <v>3635</v>
      </c>
      <c r="M509" s="382">
        <v>3708000</v>
      </c>
      <c r="N509" s="382">
        <v>3708000</v>
      </c>
    </row>
    <row r="510" spans="1:14" ht="18" customHeight="1" x14ac:dyDescent="0.25">
      <c r="A510" s="540">
        <f t="shared" si="9"/>
        <v>498</v>
      </c>
      <c r="B510" s="541" t="s">
        <v>3704</v>
      </c>
      <c r="C510" s="662">
        <v>3878000</v>
      </c>
      <c r="D510" s="662">
        <v>3878000</v>
      </c>
      <c r="E510" s="662"/>
      <c r="F510" s="1180"/>
      <c r="I510" s="377" t="s">
        <v>3633</v>
      </c>
      <c r="J510" s="377" t="s">
        <v>3705</v>
      </c>
      <c r="L510" s="538" t="s">
        <v>3013</v>
      </c>
      <c r="M510" s="382">
        <v>3708000</v>
      </c>
      <c r="N510" s="382">
        <v>3708000</v>
      </c>
    </row>
    <row r="511" spans="1:14" ht="18" customHeight="1" x14ac:dyDescent="0.25">
      <c r="A511" s="540">
        <f t="shared" si="9"/>
        <v>499</v>
      </c>
      <c r="B511" s="541" t="s">
        <v>4718</v>
      </c>
      <c r="C511" s="662">
        <v>3469000</v>
      </c>
      <c r="D511" s="662">
        <v>3469000</v>
      </c>
      <c r="E511" s="662"/>
      <c r="F511" s="1180"/>
      <c r="I511" s="377" t="s">
        <v>3706</v>
      </c>
      <c r="J511" s="377" t="s">
        <v>3707</v>
      </c>
      <c r="K511" s="377" t="s">
        <v>3706</v>
      </c>
      <c r="L511" s="538" t="s">
        <v>3708</v>
      </c>
      <c r="M511" s="382">
        <v>3278000</v>
      </c>
      <c r="N511" s="382">
        <v>3278000</v>
      </c>
    </row>
    <row r="512" spans="1:14" ht="18" customHeight="1" x14ac:dyDescent="0.25">
      <c r="A512" s="540">
        <f t="shared" si="9"/>
        <v>500</v>
      </c>
      <c r="B512" s="541" t="s">
        <v>3709</v>
      </c>
      <c r="C512" s="662">
        <v>3878000</v>
      </c>
      <c r="D512" s="662">
        <v>3878000</v>
      </c>
      <c r="E512" s="662"/>
      <c r="F512" s="1180"/>
      <c r="I512" s="377" t="s">
        <v>3633</v>
      </c>
      <c r="J512" s="377" t="s">
        <v>3710</v>
      </c>
      <c r="K512" s="377" t="s">
        <v>3633</v>
      </c>
      <c r="L512" s="538" t="s">
        <v>3635</v>
      </c>
      <c r="M512" s="382">
        <v>3708000</v>
      </c>
      <c r="N512" s="382">
        <v>3708000</v>
      </c>
    </row>
    <row r="513" spans="1:14" ht="18" customHeight="1" x14ac:dyDescent="0.25">
      <c r="A513" s="540">
        <f t="shared" si="9"/>
        <v>501</v>
      </c>
      <c r="B513" s="541" t="s">
        <v>3711</v>
      </c>
      <c r="C513" s="662">
        <v>637000</v>
      </c>
      <c r="D513" s="662">
        <v>637000</v>
      </c>
      <c r="E513" s="662"/>
      <c r="F513" s="378"/>
      <c r="I513" s="377" t="s">
        <v>3538</v>
      </c>
      <c r="J513" s="377" t="s">
        <v>3712</v>
      </c>
      <c r="K513" s="377" t="s">
        <v>3538</v>
      </c>
      <c r="L513" s="538" t="s">
        <v>3540</v>
      </c>
      <c r="M513" s="382">
        <v>620000</v>
      </c>
      <c r="N513" s="382">
        <v>620000</v>
      </c>
    </row>
    <row r="514" spans="1:14" ht="18" customHeight="1" x14ac:dyDescent="0.25">
      <c r="A514" s="540">
        <f t="shared" si="9"/>
        <v>502</v>
      </c>
      <c r="B514" s="541" t="s">
        <v>3713</v>
      </c>
      <c r="C514" s="662">
        <v>3878000</v>
      </c>
      <c r="D514" s="662">
        <v>3878000</v>
      </c>
      <c r="E514" s="662"/>
      <c r="F514" s="1180" t="s">
        <v>5404</v>
      </c>
      <c r="I514" s="377" t="s">
        <v>3633</v>
      </c>
      <c r="J514" s="377" t="s">
        <v>3714</v>
      </c>
      <c r="K514" s="377" t="s">
        <v>3633</v>
      </c>
      <c r="L514" s="538" t="s">
        <v>3635</v>
      </c>
      <c r="M514" s="382">
        <v>3708000</v>
      </c>
      <c r="N514" s="382">
        <v>3708000</v>
      </c>
    </row>
    <row r="515" spans="1:14" ht="18" customHeight="1" x14ac:dyDescent="0.25">
      <c r="A515" s="540">
        <f t="shared" si="9"/>
        <v>503</v>
      </c>
      <c r="B515" s="541" t="s">
        <v>3715</v>
      </c>
      <c r="C515" s="662">
        <v>3878000</v>
      </c>
      <c r="D515" s="662">
        <v>3878000</v>
      </c>
      <c r="E515" s="662"/>
      <c r="F515" s="1180"/>
      <c r="I515" s="377" t="s">
        <v>3633</v>
      </c>
      <c r="J515" s="377" t="s">
        <v>3716</v>
      </c>
      <c r="K515" s="377" t="s">
        <v>3633</v>
      </c>
      <c r="L515" s="538" t="s">
        <v>3635</v>
      </c>
      <c r="M515" s="382">
        <v>3708000</v>
      </c>
      <c r="N515" s="382">
        <v>3708000</v>
      </c>
    </row>
    <row r="516" spans="1:14" ht="18" customHeight="1" x14ac:dyDescent="0.25">
      <c r="A516" s="540">
        <f t="shared" si="9"/>
        <v>504</v>
      </c>
      <c r="B516" s="541" t="s">
        <v>3717</v>
      </c>
      <c r="C516" s="662">
        <v>3878000</v>
      </c>
      <c r="D516" s="662">
        <v>3878000</v>
      </c>
      <c r="E516" s="662"/>
      <c r="F516" s="1180"/>
      <c r="I516" s="377" t="s">
        <v>3633</v>
      </c>
      <c r="J516" s="377" t="s">
        <v>3718</v>
      </c>
      <c r="K516" s="377" t="s">
        <v>3633</v>
      </c>
      <c r="L516" s="538" t="s">
        <v>3635</v>
      </c>
      <c r="M516" s="382">
        <v>3708000</v>
      </c>
      <c r="N516" s="382">
        <v>3708000</v>
      </c>
    </row>
    <row r="517" spans="1:14" ht="18" customHeight="1" x14ac:dyDescent="0.25">
      <c r="A517" s="540">
        <f t="shared" si="9"/>
        <v>505</v>
      </c>
      <c r="B517" s="541" t="s">
        <v>3719</v>
      </c>
      <c r="C517" s="662">
        <v>2883000</v>
      </c>
      <c r="D517" s="662">
        <v>2883000</v>
      </c>
      <c r="E517" s="662"/>
      <c r="F517" s="1180"/>
      <c r="I517" s="377"/>
      <c r="J517" s="377" t="s">
        <v>3720</v>
      </c>
      <c r="L517" s="538" t="s">
        <v>3721</v>
      </c>
      <c r="M517" s="382">
        <v>2760000</v>
      </c>
      <c r="N517" s="382">
        <v>2760000</v>
      </c>
    </row>
    <row r="518" spans="1:14" ht="18" customHeight="1" x14ac:dyDescent="0.25">
      <c r="A518" s="540">
        <f t="shared" si="9"/>
        <v>506</v>
      </c>
      <c r="B518" s="541" t="s">
        <v>5645</v>
      </c>
      <c r="C518" s="662">
        <v>2422000</v>
      </c>
      <c r="D518" s="662"/>
      <c r="E518" s="662"/>
      <c r="F518" s="1180"/>
      <c r="I518" s="377"/>
      <c r="J518" s="377" t="s">
        <v>4923</v>
      </c>
      <c r="M518" s="382"/>
      <c r="N518" s="382"/>
    </row>
    <row r="519" spans="1:14" ht="18" customHeight="1" x14ac:dyDescent="0.25">
      <c r="A519" s="540">
        <f t="shared" ref="A519:A571" si="10">A518+1</f>
        <v>507</v>
      </c>
      <c r="B519" s="541" t="s">
        <v>4709</v>
      </c>
      <c r="C519" s="662">
        <v>3878000</v>
      </c>
      <c r="D519" s="662">
        <v>3878000</v>
      </c>
      <c r="E519" s="662"/>
      <c r="F519" s="1180"/>
      <c r="I519" s="377" t="s">
        <v>3633</v>
      </c>
      <c r="J519" s="377" t="s">
        <v>3722</v>
      </c>
      <c r="K519" s="377" t="s">
        <v>3633</v>
      </c>
      <c r="L519" s="538" t="s">
        <v>3635</v>
      </c>
      <c r="M519" s="382">
        <v>3708000</v>
      </c>
      <c r="N519" s="382">
        <v>3708000</v>
      </c>
    </row>
    <row r="520" spans="1:14" ht="18" customHeight="1" x14ac:dyDescent="0.25">
      <c r="A520" s="540">
        <f t="shared" si="10"/>
        <v>508</v>
      </c>
      <c r="B520" s="541" t="s">
        <v>3723</v>
      </c>
      <c r="C520" s="662">
        <v>2850000</v>
      </c>
      <c r="D520" s="662">
        <v>2850000</v>
      </c>
      <c r="E520" s="662"/>
      <c r="F520" s="378"/>
      <c r="I520" s="376" t="s">
        <v>3629</v>
      </c>
      <c r="J520" s="377" t="s">
        <v>3724</v>
      </c>
      <c r="L520" s="538" t="s">
        <v>3631</v>
      </c>
      <c r="M520" s="382">
        <v>2728000</v>
      </c>
      <c r="N520" s="382">
        <v>2728000</v>
      </c>
    </row>
    <row r="521" spans="1:14" ht="18" customHeight="1" x14ac:dyDescent="0.25">
      <c r="A521" s="540">
        <f t="shared" si="10"/>
        <v>509</v>
      </c>
      <c r="B521" s="541" t="s">
        <v>5421</v>
      </c>
      <c r="C521" s="662">
        <v>2229000</v>
      </c>
      <c r="D521" s="662"/>
      <c r="E521" s="662"/>
      <c r="F521" s="378"/>
      <c r="J521" s="377" t="s">
        <v>4984</v>
      </c>
      <c r="M521" s="382"/>
      <c r="N521" s="382"/>
    </row>
    <row r="522" spans="1:14" ht="18" customHeight="1" x14ac:dyDescent="0.25">
      <c r="A522" s="540">
        <f t="shared" si="10"/>
        <v>510</v>
      </c>
      <c r="B522" s="541" t="s">
        <v>3725</v>
      </c>
      <c r="C522" s="662">
        <v>3833000</v>
      </c>
      <c r="D522" s="662">
        <v>3833000</v>
      </c>
      <c r="E522" s="662"/>
      <c r="F522" s="378"/>
      <c r="I522" s="376" t="s">
        <v>3667</v>
      </c>
      <c r="J522" s="377" t="s">
        <v>3726</v>
      </c>
      <c r="L522" s="538" t="s">
        <v>3669</v>
      </c>
      <c r="M522" s="382">
        <v>3711000</v>
      </c>
      <c r="N522" s="382">
        <v>3711000</v>
      </c>
    </row>
    <row r="523" spans="1:14" ht="18" customHeight="1" x14ac:dyDescent="0.25">
      <c r="A523" s="540">
        <f t="shared" si="10"/>
        <v>511</v>
      </c>
      <c r="B523" s="541" t="s">
        <v>4958</v>
      </c>
      <c r="C523" s="662">
        <v>3014000</v>
      </c>
      <c r="D523" s="662"/>
      <c r="E523" s="662"/>
      <c r="F523" s="378"/>
      <c r="J523" s="377" t="s">
        <v>4957</v>
      </c>
      <c r="M523" s="382"/>
      <c r="N523" s="382"/>
    </row>
    <row r="524" spans="1:14" ht="18" customHeight="1" x14ac:dyDescent="0.25">
      <c r="A524" s="540">
        <f t="shared" si="10"/>
        <v>512</v>
      </c>
      <c r="B524" s="541" t="s">
        <v>3727</v>
      </c>
      <c r="C524" s="662">
        <v>3011000</v>
      </c>
      <c r="D524" s="662">
        <v>3011000</v>
      </c>
      <c r="E524" s="662"/>
      <c r="F524" s="378"/>
      <c r="I524" s="376" t="s">
        <v>3012</v>
      </c>
      <c r="J524" s="377" t="s">
        <v>3728</v>
      </c>
      <c r="L524" s="538" t="s">
        <v>3013</v>
      </c>
      <c r="M524" s="382">
        <v>2847000</v>
      </c>
      <c r="N524" s="382">
        <v>2847000</v>
      </c>
    </row>
    <row r="525" spans="1:14" ht="18" customHeight="1" x14ac:dyDescent="0.25">
      <c r="A525" s="540">
        <f t="shared" si="10"/>
        <v>513</v>
      </c>
      <c r="B525" s="541" t="s">
        <v>5571</v>
      </c>
      <c r="C525" s="662">
        <v>2278000</v>
      </c>
      <c r="D525" s="662"/>
      <c r="E525" s="662"/>
      <c r="F525" s="378"/>
      <c r="J525" s="377" t="s">
        <v>4935</v>
      </c>
      <c r="M525" s="382"/>
      <c r="N525" s="382"/>
    </row>
    <row r="526" spans="1:14" ht="59.25" customHeight="1" x14ac:dyDescent="0.25">
      <c r="A526" s="540">
        <f t="shared" si="10"/>
        <v>514</v>
      </c>
      <c r="B526" s="385" t="s">
        <v>3729</v>
      </c>
      <c r="C526" s="662">
        <v>4806000</v>
      </c>
      <c r="D526" s="662">
        <v>4806000</v>
      </c>
      <c r="E526" s="662"/>
      <c r="F526" s="1187" t="s">
        <v>3730</v>
      </c>
      <c r="H526" s="393"/>
      <c r="I526" s="376" t="s">
        <v>3731</v>
      </c>
      <c r="J526" s="377" t="s">
        <v>3732</v>
      </c>
      <c r="L526" s="538" t="s">
        <v>3684</v>
      </c>
      <c r="M526" s="382">
        <v>4578000</v>
      </c>
      <c r="N526" s="382">
        <v>4578000</v>
      </c>
    </row>
    <row r="527" spans="1:14" ht="18" customHeight="1" x14ac:dyDescent="0.25">
      <c r="A527" s="540">
        <f t="shared" si="10"/>
        <v>515</v>
      </c>
      <c r="B527" s="385" t="s">
        <v>5637</v>
      </c>
      <c r="C527" s="662">
        <v>4059000</v>
      </c>
      <c r="D527" s="662"/>
      <c r="E527" s="662"/>
      <c r="F527" s="1187"/>
      <c r="H527" s="393"/>
      <c r="J527" s="377" t="s">
        <v>4980</v>
      </c>
      <c r="M527" s="382"/>
      <c r="N527" s="382"/>
    </row>
    <row r="528" spans="1:14" ht="27" customHeight="1" x14ac:dyDescent="0.25">
      <c r="A528" s="540">
        <f t="shared" si="10"/>
        <v>516</v>
      </c>
      <c r="B528" s="541" t="s">
        <v>3733</v>
      </c>
      <c r="C528" s="662">
        <v>3087000</v>
      </c>
      <c r="D528" s="662">
        <v>3087000</v>
      </c>
      <c r="E528" s="662"/>
      <c r="F528" s="378" t="s">
        <v>5396</v>
      </c>
      <c r="I528" s="376" t="s">
        <v>3734</v>
      </c>
      <c r="J528" s="390" t="s">
        <v>4660</v>
      </c>
      <c r="K528" s="390"/>
      <c r="L528" s="538" t="s">
        <v>3643</v>
      </c>
      <c r="M528" s="382">
        <v>2923000</v>
      </c>
      <c r="N528" s="382">
        <v>2923000</v>
      </c>
    </row>
    <row r="529" spans="1:14" ht="18" customHeight="1" x14ac:dyDescent="0.25">
      <c r="A529" s="540">
        <f t="shared" si="10"/>
        <v>517</v>
      </c>
      <c r="B529" s="541" t="s">
        <v>5628</v>
      </c>
      <c r="C529" s="662">
        <v>2389000</v>
      </c>
      <c r="D529" s="662"/>
      <c r="E529" s="662"/>
      <c r="F529" s="378"/>
      <c r="J529" s="390" t="s">
        <v>4951</v>
      </c>
      <c r="K529" s="390"/>
      <c r="M529" s="382"/>
      <c r="N529" s="382"/>
    </row>
    <row r="530" spans="1:14" ht="18" customHeight="1" x14ac:dyDescent="0.25">
      <c r="A530" s="540">
        <f t="shared" si="10"/>
        <v>518</v>
      </c>
      <c r="B530" s="541" t="s">
        <v>3735</v>
      </c>
      <c r="C530" s="662">
        <v>3878000</v>
      </c>
      <c r="D530" s="662">
        <v>3878000</v>
      </c>
      <c r="E530" s="662"/>
      <c r="F530" s="1180" t="s">
        <v>5404</v>
      </c>
      <c r="I530" s="377" t="s">
        <v>3633</v>
      </c>
      <c r="J530" s="377" t="s">
        <v>3736</v>
      </c>
      <c r="K530" s="377" t="s">
        <v>3633</v>
      </c>
      <c r="L530" s="538" t="s">
        <v>3635</v>
      </c>
      <c r="M530" s="382">
        <v>3708000</v>
      </c>
      <c r="N530" s="382">
        <v>3708000</v>
      </c>
    </row>
    <row r="531" spans="1:14" ht="18" customHeight="1" x14ac:dyDescent="0.25">
      <c r="A531" s="540">
        <f t="shared" si="10"/>
        <v>519</v>
      </c>
      <c r="B531" s="541" t="s">
        <v>3737</v>
      </c>
      <c r="C531" s="662">
        <v>3878000</v>
      </c>
      <c r="D531" s="662">
        <v>3878000</v>
      </c>
      <c r="E531" s="662"/>
      <c r="F531" s="1180"/>
      <c r="I531" s="377" t="s">
        <v>3633</v>
      </c>
      <c r="J531" s="377" t="s">
        <v>3738</v>
      </c>
      <c r="K531" s="377" t="s">
        <v>3633</v>
      </c>
      <c r="L531" s="538" t="s">
        <v>3635</v>
      </c>
      <c r="M531" s="382">
        <v>3708000</v>
      </c>
      <c r="N531" s="382">
        <v>3708000</v>
      </c>
    </row>
    <row r="532" spans="1:14" ht="18" customHeight="1" x14ac:dyDescent="0.25">
      <c r="A532" s="540">
        <f t="shared" si="10"/>
        <v>520</v>
      </c>
      <c r="B532" s="541" t="s">
        <v>3739</v>
      </c>
      <c r="C532" s="662">
        <v>3878000</v>
      </c>
      <c r="D532" s="662">
        <v>3878000</v>
      </c>
      <c r="E532" s="662"/>
      <c r="F532" s="1180"/>
      <c r="I532" s="377" t="s">
        <v>3633</v>
      </c>
      <c r="J532" s="377" t="s">
        <v>3740</v>
      </c>
      <c r="K532" s="377" t="s">
        <v>3633</v>
      </c>
      <c r="L532" s="538" t="s">
        <v>3635</v>
      </c>
      <c r="M532" s="382">
        <v>3708000</v>
      </c>
      <c r="N532" s="382">
        <v>3708000</v>
      </c>
    </row>
    <row r="533" spans="1:14" ht="18" customHeight="1" x14ac:dyDescent="0.25">
      <c r="A533" s="540">
        <f t="shared" si="10"/>
        <v>521</v>
      </c>
      <c r="B533" s="541" t="s">
        <v>3741</v>
      </c>
      <c r="C533" s="662">
        <v>3878000</v>
      </c>
      <c r="D533" s="662">
        <v>3878000</v>
      </c>
      <c r="E533" s="662"/>
      <c r="F533" s="1180"/>
      <c r="I533" s="377" t="s">
        <v>3633</v>
      </c>
      <c r="J533" s="377" t="s">
        <v>3742</v>
      </c>
      <c r="K533" s="377" t="s">
        <v>3633</v>
      </c>
      <c r="L533" s="538" t="s">
        <v>3635</v>
      </c>
      <c r="M533" s="382">
        <v>3708000</v>
      </c>
      <c r="N533" s="382">
        <v>3708000</v>
      </c>
    </row>
    <row r="534" spans="1:14" ht="18" customHeight="1" x14ac:dyDescent="0.25">
      <c r="A534" s="540">
        <f t="shared" si="10"/>
        <v>522</v>
      </c>
      <c r="B534" s="541" t="s">
        <v>3743</v>
      </c>
      <c r="C534" s="662">
        <v>3878000</v>
      </c>
      <c r="D534" s="662">
        <v>3878000</v>
      </c>
      <c r="E534" s="662"/>
      <c r="F534" s="1180"/>
      <c r="I534" s="377" t="s">
        <v>3633</v>
      </c>
      <c r="J534" s="377" t="s">
        <v>3744</v>
      </c>
      <c r="K534" s="377" t="s">
        <v>3633</v>
      </c>
      <c r="L534" s="538" t="s">
        <v>3635</v>
      </c>
      <c r="M534" s="382">
        <v>3708000</v>
      </c>
      <c r="N534" s="382">
        <v>3708000</v>
      </c>
    </row>
    <row r="535" spans="1:14" ht="18" customHeight="1" x14ac:dyDescent="0.25">
      <c r="A535" s="540">
        <f t="shared" si="10"/>
        <v>523</v>
      </c>
      <c r="B535" s="541" t="s">
        <v>3745</v>
      </c>
      <c r="C535" s="662">
        <v>3878000</v>
      </c>
      <c r="D535" s="662">
        <v>3878000</v>
      </c>
      <c r="E535" s="662"/>
      <c r="F535" s="1180"/>
      <c r="I535" s="377" t="s">
        <v>3633</v>
      </c>
      <c r="J535" s="377" t="s">
        <v>4636</v>
      </c>
      <c r="K535" s="377" t="s">
        <v>3633</v>
      </c>
      <c r="L535" s="538" t="s">
        <v>3635</v>
      </c>
      <c r="M535" s="382">
        <v>3708000</v>
      </c>
      <c r="N535" s="382">
        <v>3708000</v>
      </c>
    </row>
    <row r="536" spans="1:14" ht="18" customHeight="1" x14ac:dyDescent="0.25">
      <c r="A536" s="540">
        <f t="shared" si="10"/>
        <v>524</v>
      </c>
      <c r="B536" s="541" t="s">
        <v>3746</v>
      </c>
      <c r="C536" s="662">
        <v>3878000</v>
      </c>
      <c r="D536" s="662">
        <v>3878000</v>
      </c>
      <c r="E536" s="662"/>
      <c r="F536" s="1180"/>
      <c r="I536" s="377" t="s">
        <v>3633</v>
      </c>
      <c r="J536" s="377" t="s">
        <v>3747</v>
      </c>
      <c r="K536" s="377" t="s">
        <v>3633</v>
      </c>
      <c r="L536" s="538" t="s">
        <v>3635</v>
      </c>
      <c r="M536" s="382">
        <v>3708000</v>
      </c>
      <c r="N536" s="382">
        <v>3708000</v>
      </c>
    </row>
    <row r="537" spans="1:14" ht="18" customHeight="1" x14ac:dyDescent="0.25">
      <c r="A537" s="540">
        <f t="shared" si="10"/>
        <v>525</v>
      </c>
      <c r="B537" s="541" t="s">
        <v>3748</v>
      </c>
      <c r="C537" s="662">
        <v>3878000</v>
      </c>
      <c r="D537" s="662">
        <v>3878000</v>
      </c>
      <c r="E537" s="662"/>
      <c r="F537" s="1180"/>
      <c r="I537" s="377" t="s">
        <v>3633</v>
      </c>
      <c r="J537" s="377" t="s">
        <v>3749</v>
      </c>
      <c r="K537" s="377" t="s">
        <v>3633</v>
      </c>
      <c r="L537" s="538" t="s">
        <v>3635</v>
      </c>
      <c r="M537" s="382">
        <v>3708000</v>
      </c>
      <c r="N537" s="382">
        <v>3708000</v>
      </c>
    </row>
    <row r="538" spans="1:14" ht="18" customHeight="1" x14ac:dyDescent="0.25">
      <c r="A538" s="540">
        <f t="shared" si="10"/>
        <v>526</v>
      </c>
      <c r="B538" s="541" t="s">
        <v>3750</v>
      </c>
      <c r="C538" s="662">
        <v>5250000</v>
      </c>
      <c r="D538" s="662">
        <v>5250000</v>
      </c>
      <c r="E538" s="662"/>
      <c r="F538" s="378"/>
      <c r="I538" s="377" t="s">
        <v>3751</v>
      </c>
      <c r="J538" s="377" t="s">
        <v>3752</v>
      </c>
      <c r="K538" s="377" t="s">
        <v>3751</v>
      </c>
      <c r="L538" s="538" t="s">
        <v>3753</v>
      </c>
      <c r="M538" s="382">
        <v>5080000</v>
      </c>
      <c r="N538" s="382">
        <v>5080000</v>
      </c>
    </row>
    <row r="539" spans="1:14" ht="18" customHeight="1" x14ac:dyDescent="0.25">
      <c r="A539" s="540">
        <f t="shared" si="10"/>
        <v>527</v>
      </c>
      <c r="B539" s="541" t="s">
        <v>3754</v>
      </c>
      <c r="C539" s="662">
        <v>3878000</v>
      </c>
      <c r="D539" s="662">
        <v>3878000</v>
      </c>
      <c r="E539" s="662"/>
      <c r="F539" s="378"/>
      <c r="I539" s="377" t="s">
        <v>3633</v>
      </c>
      <c r="J539" s="377" t="s">
        <v>3755</v>
      </c>
      <c r="K539" s="377" t="s">
        <v>3633</v>
      </c>
      <c r="L539" s="538" t="s">
        <v>3635</v>
      </c>
      <c r="M539" s="382">
        <v>3708000</v>
      </c>
      <c r="N539" s="382">
        <v>3708000</v>
      </c>
    </row>
    <row r="540" spans="1:14" ht="18" customHeight="1" x14ac:dyDescent="0.25">
      <c r="A540" s="540">
        <f t="shared" si="10"/>
        <v>528</v>
      </c>
      <c r="B540" s="541" t="s">
        <v>3756</v>
      </c>
      <c r="C540" s="662">
        <v>3878000</v>
      </c>
      <c r="D540" s="662">
        <v>3878000</v>
      </c>
      <c r="E540" s="662"/>
      <c r="F540" s="378"/>
      <c r="I540" s="377" t="s">
        <v>3633</v>
      </c>
      <c r="J540" s="377" t="s">
        <v>3757</v>
      </c>
      <c r="K540" s="377" t="s">
        <v>3633</v>
      </c>
      <c r="L540" s="538" t="s">
        <v>3635</v>
      </c>
      <c r="M540" s="382">
        <v>3708000</v>
      </c>
      <c r="N540" s="382">
        <v>3708000</v>
      </c>
    </row>
    <row r="541" spans="1:14" ht="18" customHeight="1" x14ac:dyDescent="0.25">
      <c r="A541" s="540">
        <f t="shared" si="10"/>
        <v>529</v>
      </c>
      <c r="B541" s="541" t="s">
        <v>3758</v>
      </c>
      <c r="C541" s="662">
        <v>3063000</v>
      </c>
      <c r="D541" s="662">
        <v>3063000</v>
      </c>
      <c r="E541" s="662"/>
      <c r="F541" s="378"/>
      <c r="I541" s="376" t="s">
        <v>3317</v>
      </c>
      <c r="J541" s="377" t="s">
        <v>3759</v>
      </c>
      <c r="L541" s="538" t="s">
        <v>3635</v>
      </c>
      <c r="M541" s="382">
        <v>2783000</v>
      </c>
      <c r="N541" s="382">
        <v>2783000</v>
      </c>
    </row>
    <row r="542" spans="1:14" ht="18" customHeight="1" x14ac:dyDescent="0.25">
      <c r="A542" s="540">
        <f t="shared" si="10"/>
        <v>530</v>
      </c>
      <c r="B542" s="541" t="s">
        <v>3760</v>
      </c>
      <c r="C542" s="662">
        <v>3878000</v>
      </c>
      <c r="D542" s="662">
        <v>3878000</v>
      </c>
      <c r="E542" s="662"/>
      <c r="F542" s="1180" t="s">
        <v>5404</v>
      </c>
      <c r="I542" s="377" t="s">
        <v>3633</v>
      </c>
      <c r="J542" s="377" t="s">
        <v>3761</v>
      </c>
      <c r="K542" s="377" t="s">
        <v>3633</v>
      </c>
      <c r="L542" s="538" t="s">
        <v>3635</v>
      </c>
      <c r="M542" s="382">
        <v>3708000</v>
      </c>
      <c r="N542" s="382">
        <v>3708000</v>
      </c>
    </row>
    <row r="543" spans="1:14" ht="18" customHeight="1" x14ac:dyDescent="0.25">
      <c r="A543" s="540">
        <f t="shared" si="10"/>
        <v>531</v>
      </c>
      <c r="B543" s="541" t="s">
        <v>3762</v>
      </c>
      <c r="C543" s="662">
        <v>3878000</v>
      </c>
      <c r="D543" s="662">
        <v>3878000</v>
      </c>
      <c r="E543" s="662"/>
      <c r="F543" s="1180"/>
      <c r="I543" s="377" t="s">
        <v>3633</v>
      </c>
      <c r="J543" s="377" t="s">
        <v>3763</v>
      </c>
      <c r="K543" s="377" t="s">
        <v>3633</v>
      </c>
      <c r="L543" s="538" t="s">
        <v>3635</v>
      </c>
      <c r="M543" s="382">
        <v>3708000</v>
      </c>
      <c r="N543" s="382">
        <v>3708000</v>
      </c>
    </row>
    <row r="544" spans="1:14" ht="18" customHeight="1" x14ac:dyDescent="0.25">
      <c r="A544" s="540">
        <f t="shared" si="10"/>
        <v>532</v>
      </c>
      <c r="B544" s="541" t="s">
        <v>3764</v>
      </c>
      <c r="C544" s="662">
        <v>3878000</v>
      </c>
      <c r="D544" s="662">
        <v>3878000</v>
      </c>
      <c r="E544" s="662"/>
      <c r="F544" s="1180"/>
      <c r="I544" s="377" t="s">
        <v>3633</v>
      </c>
      <c r="J544" s="377" t="s">
        <v>3765</v>
      </c>
      <c r="K544" s="377" t="s">
        <v>3633</v>
      </c>
      <c r="L544" s="538" t="s">
        <v>3635</v>
      </c>
      <c r="M544" s="382">
        <v>3708000</v>
      </c>
      <c r="N544" s="382">
        <v>3708000</v>
      </c>
    </row>
    <row r="545" spans="1:14" ht="18" customHeight="1" x14ac:dyDescent="0.25">
      <c r="A545" s="540">
        <f t="shared" si="10"/>
        <v>533</v>
      </c>
      <c r="B545" s="541" t="s">
        <v>3766</v>
      </c>
      <c r="C545" s="662">
        <v>3878000</v>
      </c>
      <c r="D545" s="662">
        <v>3878000</v>
      </c>
      <c r="E545" s="662"/>
      <c r="F545" s="1180"/>
      <c r="I545" s="377" t="s">
        <v>3633</v>
      </c>
      <c r="J545" s="377" t="s">
        <v>3767</v>
      </c>
      <c r="K545" s="377" t="s">
        <v>3633</v>
      </c>
      <c r="L545" s="538" t="s">
        <v>3635</v>
      </c>
      <c r="M545" s="382">
        <v>3708000</v>
      </c>
      <c r="N545" s="382">
        <v>3708000</v>
      </c>
    </row>
    <row r="546" spans="1:14" ht="18" customHeight="1" x14ac:dyDescent="0.25">
      <c r="A546" s="540">
        <f t="shared" si="10"/>
        <v>534</v>
      </c>
      <c r="B546" s="541" t="s">
        <v>3768</v>
      </c>
      <c r="C546" s="662">
        <v>3878000</v>
      </c>
      <c r="D546" s="662">
        <v>3878000</v>
      </c>
      <c r="E546" s="662"/>
      <c r="F546" s="1180"/>
      <c r="I546" s="377" t="s">
        <v>3633</v>
      </c>
      <c r="J546" s="377" t="s">
        <v>3769</v>
      </c>
      <c r="K546" s="377" t="s">
        <v>3633</v>
      </c>
      <c r="L546" s="538" t="s">
        <v>3635</v>
      </c>
      <c r="M546" s="382">
        <v>3708000</v>
      </c>
      <c r="N546" s="382">
        <v>3708000</v>
      </c>
    </row>
    <row r="547" spans="1:14" ht="18" customHeight="1" x14ac:dyDescent="0.25">
      <c r="A547" s="540">
        <f t="shared" si="10"/>
        <v>535</v>
      </c>
      <c r="B547" s="541" t="s">
        <v>3770</v>
      </c>
      <c r="C547" s="662">
        <v>3878000</v>
      </c>
      <c r="D547" s="662">
        <v>3878000</v>
      </c>
      <c r="E547" s="662"/>
      <c r="F547" s="1180"/>
      <c r="I547" s="377" t="s">
        <v>3633</v>
      </c>
      <c r="J547" s="377" t="s">
        <v>3771</v>
      </c>
      <c r="K547" s="377" t="s">
        <v>3633</v>
      </c>
      <c r="L547" s="538" t="s">
        <v>3635</v>
      </c>
      <c r="M547" s="382">
        <v>3708000</v>
      </c>
      <c r="N547" s="382">
        <v>3708000</v>
      </c>
    </row>
    <row r="548" spans="1:14" ht="18" customHeight="1" x14ac:dyDescent="0.25">
      <c r="A548" s="540">
        <f t="shared" si="10"/>
        <v>536</v>
      </c>
      <c r="B548" s="541" t="s">
        <v>3772</v>
      </c>
      <c r="C548" s="662">
        <v>3878000</v>
      </c>
      <c r="D548" s="662">
        <v>3878000</v>
      </c>
      <c r="E548" s="662"/>
      <c r="F548" s="1180"/>
      <c r="I548" s="377" t="s">
        <v>3633</v>
      </c>
      <c r="J548" s="377" t="s">
        <v>3773</v>
      </c>
      <c r="K548" s="377" t="s">
        <v>3633</v>
      </c>
      <c r="L548" s="538" t="s">
        <v>3635</v>
      </c>
      <c r="M548" s="382">
        <v>3708000</v>
      </c>
      <c r="N548" s="382">
        <v>3708000</v>
      </c>
    </row>
    <row r="549" spans="1:14" ht="18" customHeight="1" x14ac:dyDescent="0.25">
      <c r="A549" s="540">
        <f t="shared" si="10"/>
        <v>537</v>
      </c>
      <c r="B549" s="541" t="s">
        <v>3774</v>
      </c>
      <c r="C549" s="662">
        <v>3878000</v>
      </c>
      <c r="D549" s="662">
        <v>3878000</v>
      </c>
      <c r="E549" s="662"/>
      <c r="F549" s="1180"/>
      <c r="I549" s="377" t="s">
        <v>3633</v>
      </c>
      <c r="J549" s="377" t="s">
        <v>3775</v>
      </c>
      <c r="K549" s="377" t="s">
        <v>3633</v>
      </c>
      <c r="L549" s="538" t="s">
        <v>3635</v>
      </c>
      <c r="M549" s="382">
        <v>3708000</v>
      </c>
      <c r="N549" s="382">
        <v>3708000</v>
      </c>
    </row>
    <row r="550" spans="1:14" ht="18" customHeight="1" x14ac:dyDescent="0.25">
      <c r="A550" s="540">
        <f t="shared" si="10"/>
        <v>538</v>
      </c>
      <c r="B550" s="541" t="s">
        <v>3776</v>
      </c>
      <c r="C550" s="662">
        <v>3878000</v>
      </c>
      <c r="D550" s="662">
        <v>3878000</v>
      </c>
      <c r="E550" s="662"/>
      <c r="F550" s="1180"/>
      <c r="I550" s="377" t="s">
        <v>3633</v>
      </c>
      <c r="J550" s="377" t="s">
        <v>3777</v>
      </c>
      <c r="K550" s="377" t="s">
        <v>3633</v>
      </c>
      <c r="L550" s="538" t="s">
        <v>3635</v>
      </c>
      <c r="M550" s="382">
        <v>3708000</v>
      </c>
      <c r="N550" s="382">
        <v>3708000</v>
      </c>
    </row>
    <row r="551" spans="1:14" ht="18" customHeight="1" x14ac:dyDescent="0.25">
      <c r="A551" s="540">
        <f t="shared" si="10"/>
        <v>539</v>
      </c>
      <c r="B551" s="541" t="s">
        <v>3778</v>
      </c>
      <c r="C551" s="662">
        <v>3878000</v>
      </c>
      <c r="D551" s="662">
        <v>3878000</v>
      </c>
      <c r="E551" s="662"/>
      <c r="F551" s="1180"/>
      <c r="I551" s="377" t="s">
        <v>3633</v>
      </c>
      <c r="J551" s="377" t="s">
        <v>3779</v>
      </c>
      <c r="K551" s="377" t="s">
        <v>3633</v>
      </c>
      <c r="L551" s="538" t="s">
        <v>3635</v>
      </c>
      <c r="M551" s="382">
        <v>3708000</v>
      </c>
      <c r="N551" s="382">
        <v>3708000</v>
      </c>
    </row>
    <row r="552" spans="1:14" ht="18" customHeight="1" x14ac:dyDescent="0.25">
      <c r="A552" s="540">
        <f t="shared" si="10"/>
        <v>540</v>
      </c>
      <c r="B552" s="541" t="s">
        <v>3780</v>
      </c>
      <c r="C552" s="662">
        <v>3878000</v>
      </c>
      <c r="D552" s="662">
        <v>3878000</v>
      </c>
      <c r="E552" s="662"/>
      <c r="F552" s="1180"/>
      <c r="I552" s="377" t="s">
        <v>3633</v>
      </c>
      <c r="J552" s="377" t="s">
        <v>3781</v>
      </c>
      <c r="K552" s="377" t="s">
        <v>3633</v>
      </c>
      <c r="L552" s="538" t="s">
        <v>3635</v>
      </c>
      <c r="M552" s="382">
        <v>3708000</v>
      </c>
      <c r="N552" s="382">
        <v>3708000</v>
      </c>
    </row>
    <row r="553" spans="1:14" ht="18" customHeight="1" x14ac:dyDescent="0.25">
      <c r="A553" s="540">
        <f t="shared" si="10"/>
        <v>541</v>
      </c>
      <c r="B553" s="541" t="s">
        <v>3782</v>
      </c>
      <c r="C553" s="662">
        <v>3878000</v>
      </c>
      <c r="D553" s="662">
        <v>3878000</v>
      </c>
      <c r="E553" s="662"/>
      <c r="F553" s="1180"/>
      <c r="I553" s="377" t="s">
        <v>3633</v>
      </c>
      <c r="J553" s="377" t="s">
        <v>3783</v>
      </c>
      <c r="K553" s="377" t="s">
        <v>3633</v>
      </c>
      <c r="L553" s="538" t="s">
        <v>3635</v>
      </c>
      <c r="M553" s="382">
        <v>3708000</v>
      </c>
      <c r="N553" s="382">
        <v>3708000</v>
      </c>
    </row>
    <row r="554" spans="1:14" ht="18" customHeight="1" x14ac:dyDescent="0.25">
      <c r="A554" s="540">
        <f t="shared" si="10"/>
        <v>542</v>
      </c>
      <c r="B554" s="541" t="s">
        <v>3784</v>
      </c>
      <c r="C554" s="662">
        <v>3878000</v>
      </c>
      <c r="D554" s="662">
        <v>3878000</v>
      </c>
      <c r="E554" s="662"/>
      <c r="F554" s="1180"/>
      <c r="I554" s="377" t="s">
        <v>3633</v>
      </c>
      <c r="J554" s="377" t="s">
        <v>3785</v>
      </c>
      <c r="K554" s="377" t="s">
        <v>3633</v>
      </c>
      <c r="L554" s="538" t="s">
        <v>3635</v>
      </c>
      <c r="M554" s="382">
        <v>3708000</v>
      </c>
      <c r="N554" s="382">
        <v>3708000</v>
      </c>
    </row>
    <row r="555" spans="1:14" ht="18" customHeight="1" x14ac:dyDescent="0.25">
      <c r="A555" s="540">
        <f t="shared" si="10"/>
        <v>543</v>
      </c>
      <c r="B555" s="541" t="s">
        <v>3786</v>
      </c>
      <c r="C555" s="662">
        <v>3878000</v>
      </c>
      <c r="D555" s="662">
        <v>3878000</v>
      </c>
      <c r="E555" s="662"/>
      <c r="F555" s="1180"/>
      <c r="I555" s="377" t="s">
        <v>3633</v>
      </c>
      <c r="J555" s="377" t="s">
        <v>3787</v>
      </c>
      <c r="K555" s="377" t="s">
        <v>3633</v>
      </c>
      <c r="L555" s="538" t="s">
        <v>3635</v>
      </c>
      <c r="M555" s="382">
        <v>3708000</v>
      </c>
      <c r="N555" s="382">
        <v>3708000</v>
      </c>
    </row>
    <row r="556" spans="1:14" ht="18" customHeight="1" x14ac:dyDescent="0.25">
      <c r="A556" s="540">
        <f t="shared" si="10"/>
        <v>544</v>
      </c>
      <c r="B556" s="541" t="s">
        <v>3788</v>
      </c>
      <c r="C556" s="662">
        <v>3878000</v>
      </c>
      <c r="D556" s="662">
        <v>3878000</v>
      </c>
      <c r="E556" s="662"/>
      <c r="F556" s="1180"/>
      <c r="I556" s="377" t="s">
        <v>3633</v>
      </c>
      <c r="J556" s="377" t="s">
        <v>3789</v>
      </c>
      <c r="K556" s="377" t="s">
        <v>3633</v>
      </c>
      <c r="L556" s="538" t="s">
        <v>3635</v>
      </c>
      <c r="M556" s="382">
        <v>3708000</v>
      </c>
      <c r="N556" s="382">
        <v>3708000</v>
      </c>
    </row>
    <row r="557" spans="1:14" ht="18" customHeight="1" x14ac:dyDescent="0.25">
      <c r="A557" s="540">
        <f t="shared" si="10"/>
        <v>545</v>
      </c>
      <c r="B557" s="541" t="s">
        <v>3790</v>
      </c>
      <c r="C557" s="662">
        <v>3878000</v>
      </c>
      <c r="D557" s="662">
        <v>3878000</v>
      </c>
      <c r="E557" s="662"/>
      <c r="F557" s="1180"/>
      <c r="I557" s="377" t="s">
        <v>3633</v>
      </c>
      <c r="J557" s="377" t="s">
        <v>3791</v>
      </c>
      <c r="K557" s="377" t="s">
        <v>3633</v>
      </c>
      <c r="L557" s="538" t="s">
        <v>3635</v>
      </c>
      <c r="M557" s="382">
        <v>3708000</v>
      </c>
      <c r="N557" s="382">
        <v>3708000</v>
      </c>
    </row>
    <row r="558" spans="1:14" ht="27" customHeight="1" x14ac:dyDescent="0.25">
      <c r="A558" s="540">
        <f t="shared" si="10"/>
        <v>546</v>
      </c>
      <c r="B558" s="541" t="s">
        <v>3792</v>
      </c>
      <c r="C558" s="662">
        <v>4109000</v>
      </c>
      <c r="D558" s="662">
        <v>4109000</v>
      </c>
      <c r="E558" s="662"/>
      <c r="F558" s="1180" t="s">
        <v>5395</v>
      </c>
      <c r="I558" s="376" t="s">
        <v>3793</v>
      </c>
      <c r="J558" s="377" t="s">
        <v>3794</v>
      </c>
      <c r="L558" s="538" t="s">
        <v>3795</v>
      </c>
      <c r="M558" s="382">
        <v>3945000</v>
      </c>
      <c r="N558" s="382">
        <v>3945000</v>
      </c>
    </row>
    <row r="559" spans="1:14" ht="18" customHeight="1" x14ac:dyDescent="0.25">
      <c r="A559" s="540">
        <f t="shared" si="10"/>
        <v>547</v>
      </c>
      <c r="B559" s="541" t="s">
        <v>4934</v>
      </c>
      <c r="C559" s="662">
        <v>3154683</v>
      </c>
      <c r="D559" s="662"/>
      <c r="E559" s="662"/>
      <c r="F559" s="1180"/>
      <c r="J559" s="377" t="s">
        <v>4933</v>
      </c>
      <c r="M559" s="382"/>
      <c r="N559" s="382"/>
    </row>
    <row r="560" spans="1:14" ht="24" customHeight="1" x14ac:dyDescent="0.25">
      <c r="A560" s="540">
        <f t="shared" si="10"/>
        <v>548</v>
      </c>
      <c r="B560" s="541" t="s">
        <v>3796</v>
      </c>
      <c r="C560" s="662">
        <v>3878000</v>
      </c>
      <c r="D560" s="662">
        <v>3878000</v>
      </c>
      <c r="E560" s="662"/>
      <c r="F560" s="1180" t="s">
        <v>5404</v>
      </c>
      <c r="I560" s="377" t="s">
        <v>3633</v>
      </c>
      <c r="J560" s="377" t="s">
        <v>3797</v>
      </c>
      <c r="K560" s="377" t="s">
        <v>3633</v>
      </c>
      <c r="L560" s="538" t="s">
        <v>3635</v>
      </c>
      <c r="M560" s="382">
        <v>3708000</v>
      </c>
      <c r="N560" s="382">
        <v>3708000</v>
      </c>
    </row>
    <row r="561" spans="1:14" ht="24" customHeight="1" x14ac:dyDescent="0.25">
      <c r="A561" s="540">
        <f t="shared" si="10"/>
        <v>549</v>
      </c>
      <c r="B561" s="541" t="s">
        <v>3798</v>
      </c>
      <c r="C561" s="662">
        <v>3878000</v>
      </c>
      <c r="D561" s="662">
        <v>3878000</v>
      </c>
      <c r="E561" s="662"/>
      <c r="F561" s="1180"/>
      <c r="I561" s="377" t="s">
        <v>3633</v>
      </c>
      <c r="J561" s="377" t="s">
        <v>3799</v>
      </c>
      <c r="K561" s="377" t="s">
        <v>3633</v>
      </c>
      <c r="L561" s="538" t="s">
        <v>3635</v>
      </c>
      <c r="M561" s="382">
        <v>3708000</v>
      </c>
      <c r="N561" s="382">
        <v>3708000</v>
      </c>
    </row>
    <row r="562" spans="1:14" ht="24" customHeight="1" x14ac:dyDescent="0.25">
      <c r="A562" s="540">
        <f t="shared" si="10"/>
        <v>550</v>
      </c>
      <c r="B562" s="541" t="s">
        <v>3800</v>
      </c>
      <c r="C562" s="662">
        <v>3878000</v>
      </c>
      <c r="D562" s="662">
        <v>3878000</v>
      </c>
      <c r="E562" s="662"/>
      <c r="F562" s="1180"/>
      <c r="I562" s="377" t="s">
        <v>3633</v>
      </c>
      <c r="J562" s="377" t="s">
        <v>3801</v>
      </c>
      <c r="K562" s="377" t="s">
        <v>3633</v>
      </c>
      <c r="L562" s="538" t="s">
        <v>3635</v>
      </c>
      <c r="M562" s="382">
        <v>3708000</v>
      </c>
      <c r="N562" s="382">
        <v>3708000</v>
      </c>
    </row>
    <row r="563" spans="1:14" ht="24" customHeight="1" x14ac:dyDescent="0.25">
      <c r="A563" s="540">
        <f t="shared" si="10"/>
        <v>551</v>
      </c>
      <c r="B563" s="541" t="s">
        <v>3802</v>
      </c>
      <c r="C563" s="662">
        <v>3878000</v>
      </c>
      <c r="D563" s="662">
        <v>3878000</v>
      </c>
      <c r="E563" s="662"/>
      <c r="F563" s="1180"/>
      <c r="I563" s="377" t="s">
        <v>3633</v>
      </c>
      <c r="J563" s="377" t="s">
        <v>3803</v>
      </c>
      <c r="K563" s="377" t="s">
        <v>3633</v>
      </c>
      <c r="L563" s="538" t="s">
        <v>3635</v>
      </c>
      <c r="M563" s="382">
        <v>3708000</v>
      </c>
      <c r="N563" s="382">
        <v>3708000</v>
      </c>
    </row>
    <row r="564" spans="1:14" ht="18" customHeight="1" x14ac:dyDescent="0.25">
      <c r="A564" s="540">
        <f t="shared" si="10"/>
        <v>552</v>
      </c>
      <c r="B564" s="541" t="s">
        <v>3804</v>
      </c>
      <c r="C564" s="662">
        <v>4109000</v>
      </c>
      <c r="D564" s="662">
        <v>4109000</v>
      </c>
      <c r="E564" s="662"/>
      <c r="F564" s="1180" t="s">
        <v>5395</v>
      </c>
      <c r="I564" s="376" t="s">
        <v>3793</v>
      </c>
      <c r="J564" s="377" t="s">
        <v>3805</v>
      </c>
      <c r="L564" s="538" t="s">
        <v>3795</v>
      </c>
      <c r="M564" s="382">
        <v>3945000</v>
      </c>
      <c r="N564" s="382">
        <v>3945000</v>
      </c>
    </row>
    <row r="565" spans="1:14" ht="18" customHeight="1" x14ac:dyDescent="0.25">
      <c r="A565" s="540">
        <f t="shared" si="10"/>
        <v>553</v>
      </c>
      <c r="B565" s="541" t="s">
        <v>4885</v>
      </c>
      <c r="C565" s="662">
        <v>3154683</v>
      </c>
      <c r="D565" s="662"/>
      <c r="E565" s="662"/>
      <c r="F565" s="1180"/>
      <c r="J565" s="377" t="s">
        <v>4886</v>
      </c>
      <c r="M565" s="382"/>
      <c r="N565" s="382"/>
    </row>
    <row r="566" spans="1:14" ht="18" customHeight="1" x14ac:dyDescent="0.25">
      <c r="A566" s="540">
        <f t="shared" si="10"/>
        <v>554</v>
      </c>
      <c r="B566" s="541" t="s">
        <v>3806</v>
      </c>
      <c r="C566" s="662">
        <v>4109000</v>
      </c>
      <c r="D566" s="662">
        <v>4109000</v>
      </c>
      <c r="E566" s="662"/>
      <c r="F566" s="1180"/>
      <c r="I566" s="376" t="s">
        <v>3793</v>
      </c>
      <c r="J566" s="377" t="s">
        <v>4656</v>
      </c>
      <c r="L566" s="538" t="s">
        <v>3795</v>
      </c>
      <c r="M566" s="382">
        <v>3945000</v>
      </c>
      <c r="N566" s="382">
        <v>3945000</v>
      </c>
    </row>
    <row r="567" spans="1:14" ht="18" customHeight="1" x14ac:dyDescent="0.25">
      <c r="A567" s="540">
        <f t="shared" si="10"/>
        <v>555</v>
      </c>
      <c r="B567" s="541" t="s">
        <v>4887</v>
      </c>
      <c r="C567" s="662">
        <v>3154683</v>
      </c>
      <c r="D567" s="662"/>
      <c r="E567" s="662"/>
      <c r="F567" s="1180"/>
      <c r="J567" s="377" t="s">
        <v>4888</v>
      </c>
      <c r="M567" s="382"/>
      <c r="N567" s="382"/>
    </row>
    <row r="568" spans="1:14" ht="18" customHeight="1" x14ac:dyDescent="0.25">
      <c r="A568" s="540">
        <f t="shared" si="10"/>
        <v>556</v>
      </c>
      <c r="B568" s="541" t="s">
        <v>5125</v>
      </c>
      <c r="C568" s="662">
        <v>4109000</v>
      </c>
      <c r="D568" s="662">
        <v>4109000</v>
      </c>
      <c r="E568" s="662"/>
      <c r="F568" s="1180"/>
      <c r="J568" s="377" t="s">
        <v>5126</v>
      </c>
      <c r="M568" s="382"/>
      <c r="N568" s="382"/>
    </row>
    <row r="569" spans="1:14" ht="32.25" customHeight="1" x14ac:dyDescent="0.25">
      <c r="A569" s="540">
        <f t="shared" si="10"/>
        <v>557</v>
      </c>
      <c r="B569" s="552" t="s">
        <v>5128</v>
      </c>
      <c r="C569" s="662">
        <v>3154683</v>
      </c>
      <c r="D569" s="662"/>
      <c r="E569" s="662"/>
      <c r="F569" s="1180"/>
      <c r="J569" s="377" t="s">
        <v>5127</v>
      </c>
      <c r="M569" s="382"/>
      <c r="N569" s="382"/>
    </row>
    <row r="570" spans="1:14" ht="18" customHeight="1" x14ac:dyDescent="0.25">
      <c r="A570" s="540">
        <f t="shared" si="10"/>
        <v>558</v>
      </c>
      <c r="B570" s="552" t="s">
        <v>5129</v>
      </c>
      <c r="C570" s="662">
        <v>4109000</v>
      </c>
      <c r="D570" s="662">
        <v>4109000</v>
      </c>
      <c r="E570" s="662"/>
      <c r="F570" s="1180"/>
      <c r="J570" s="377" t="s">
        <v>5130</v>
      </c>
      <c r="M570" s="382"/>
      <c r="N570" s="382"/>
    </row>
    <row r="571" spans="1:14" ht="32.25" customHeight="1" x14ac:dyDescent="0.25">
      <c r="A571" s="540">
        <f t="shared" si="10"/>
        <v>559</v>
      </c>
      <c r="B571" s="552" t="s">
        <v>5132</v>
      </c>
      <c r="C571" s="662">
        <v>3154683</v>
      </c>
      <c r="D571" s="662"/>
      <c r="E571" s="662"/>
      <c r="F571" s="1180"/>
      <c r="J571" s="377" t="s">
        <v>5131</v>
      </c>
      <c r="M571" s="382"/>
      <c r="N571" s="382"/>
    </row>
    <row r="572" spans="1:14" ht="18" customHeight="1" x14ac:dyDescent="0.25">
      <c r="A572" s="540">
        <f t="shared" ref="A572:A628" si="11">A571+1</f>
        <v>560</v>
      </c>
      <c r="B572" s="552" t="s">
        <v>5134</v>
      </c>
      <c r="C572" s="662">
        <v>4109000</v>
      </c>
      <c r="D572" s="662">
        <v>4109000</v>
      </c>
      <c r="E572" s="662"/>
      <c r="F572" s="1180"/>
      <c r="J572" s="377" t="s">
        <v>5135</v>
      </c>
      <c r="M572" s="382"/>
      <c r="N572" s="382"/>
    </row>
    <row r="573" spans="1:14" ht="18" customHeight="1" x14ac:dyDescent="0.25">
      <c r="A573" s="540">
        <f t="shared" si="11"/>
        <v>561</v>
      </c>
      <c r="B573" s="552" t="s">
        <v>5133</v>
      </c>
      <c r="C573" s="662">
        <v>3154683</v>
      </c>
      <c r="D573" s="662"/>
      <c r="E573" s="662"/>
      <c r="F573" s="1180"/>
      <c r="J573" s="377" t="s">
        <v>5136</v>
      </c>
      <c r="M573" s="382"/>
      <c r="N573" s="382"/>
    </row>
    <row r="574" spans="1:14" ht="22.5" customHeight="1" x14ac:dyDescent="0.25">
      <c r="A574" s="540">
        <f t="shared" si="11"/>
        <v>562</v>
      </c>
      <c r="B574" s="557" t="s">
        <v>3807</v>
      </c>
      <c r="C574" s="662">
        <v>3878000</v>
      </c>
      <c r="D574" s="662">
        <v>3878000</v>
      </c>
      <c r="E574" s="662"/>
      <c r="F574" s="378"/>
      <c r="I574" s="377" t="s">
        <v>3633</v>
      </c>
      <c r="J574" s="377" t="s">
        <v>3808</v>
      </c>
      <c r="K574" s="377" t="s">
        <v>3633</v>
      </c>
      <c r="L574" s="538" t="s">
        <v>3635</v>
      </c>
      <c r="M574" s="382">
        <v>3708000</v>
      </c>
      <c r="N574" s="382">
        <v>3708000</v>
      </c>
    </row>
    <row r="575" spans="1:14" ht="18" customHeight="1" x14ac:dyDescent="0.25">
      <c r="A575" s="540">
        <f t="shared" si="11"/>
        <v>563</v>
      </c>
      <c r="B575" s="541" t="s">
        <v>3809</v>
      </c>
      <c r="C575" s="662">
        <v>3778000</v>
      </c>
      <c r="D575" s="662">
        <v>3778000</v>
      </c>
      <c r="E575" s="662"/>
      <c r="F575" s="1180" t="s">
        <v>5400</v>
      </c>
      <c r="I575" s="376" t="s">
        <v>3810</v>
      </c>
      <c r="J575" s="377" t="s">
        <v>3811</v>
      </c>
      <c r="L575" s="538" t="s">
        <v>3812</v>
      </c>
      <c r="M575" s="382">
        <v>3607000</v>
      </c>
      <c r="N575" s="382">
        <v>3607000</v>
      </c>
    </row>
    <row r="576" spans="1:14" ht="18" customHeight="1" x14ac:dyDescent="0.25">
      <c r="A576" s="540">
        <f t="shared" si="11"/>
        <v>564</v>
      </c>
      <c r="B576" s="541" t="s">
        <v>5429</v>
      </c>
      <c r="C576" s="662">
        <v>3038000</v>
      </c>
      <c r="D576" s="662"/>
      <c r="E576" s="662"/>
      <c r="F576" s="1180"/>
      <c r="J576" s="377" t="s">
        <v>4916</v>
      </c>
      <c r="M576" s="382"/>
      <c r="N576" s="382"/>
    </row>
    <row r="577" spans="1:14" ht="18" customHeight="1" x14ac:dyDescent="0.25">
      <c r="A577" s="540">
        <f t="shared" si="11"/>
        <v>565</v>
      </c>
      <c r="B577" s="541" t="s">
        <v>4658</v>
      </c>
      <c r="C577" s="662">
        <v>3778000</v>
      </c>
      <c r="D577" s="662">
        <v>3778000</v>
      </c>
      <c r="E577" s="662"/>
      <c r="F577" s="1180"/>
      <c r="I577" s="376" t="s">
        <v>3810</v>
      </c>
      <c r="J577" s="377" t="s">
        <v>4659</v>
      </c>
      <c r="M577" s="382"/>
      <c r="N577" s="382"/>
    </row>
    <row r="578" spans="1:14" ht="18" customHeight="1" x14ac:dyDescent="0.25">
      <c r="A578" s="540">
        <f t="shared" si="11"/>
        <v>566</v>
      </c>
      <c r="B578" s="541" t="s">
        <v>5430</v>
      </c>
      <c r="C578" s="662">
        <v>3038000</v>
      </c>
      <c r="D578" s="662"/>
      <c r="E578" s="662"/>
      <c r="F578" s="1180"/>
      <c r="J578" s="377" t="s">
        <v>4918</v>
      </c>
      <c r="M578" s="382"/>
      <c r="N578" s="382"/>
    </row>
    <row r="579" spans="1:14" ht="18" customHeight="1" x14ac:dyDescent="0.25">
      <c r="A579" s="540">
        <f t="shared" si="11"/>
        <v>567</v>
      </c>
      <c r="B579" s="541" t="s">
        <v>3813</v>
      </c>
      <c r="C579" s="662">
        <v>2850000</v>
      </c>
      <c r="D579" s="662">
        <v>2850000</v>
      </c>
      <c r="E579" s="662"/>
      <c r="F579" s="378"/>
      <c r="I579" s="376" t="s">
        <v>3629</v>
      </c>
      <c r="J579" s="377" t="s">
        <v>3814</v>
      </c>
      <c r="L579" s="538" t="s">
        <v>3631</v>
      </c>
      <c r="M579" s="382">
        <v>2728000</v>
      </c>
      <c r="N579" s="382">
        <v>2728000</v>
      </c>
    </row>
    <row r="580" spans="1:14" ht="18" customHeight="1" x14ac:dyDescent="0.25">
      <c r="A580" s="540">
        <f t="shared" si="11"/>
        <v>568</v>
      </c>
      <c r="B580" s="541" t="s">
        <v>4975</v>
      </c>
      <c r="C580" s="662">
        <v>2229000</v>
      </c>
      <c r="D580" s="662"/>
      <c r="E580" s="662"/>
      <c r="F580" s="378"/>
      <c r="J580" s="377" t="s">
        <v>4974</v>
      </c>
      <c r="M580" s="382"/>
      <c r="N580" s="382"/>
    </row>
    <row r="581" spans="1:14" ht="18" customHeight="1" x14ac:dyDescent="0.25">
      <c r="A581" s="540">
        <f t="shared" si="11"/>
        <v>569</v>
      </c>
      <c r="B581" s="541" t="s">
        <v>3815</v>
      </c>
      <c r="C581" s="662">
        <v>3878000</v>
      </c>
      <c r="D581" s="662">
        <v>3778000</v>
      </c>
      <c r="E581" s="662"/>
      <c r="F581" s="378"/>
      <c r="I581" s="377" t="s">
        <v>3633</v>
      </c>
      <c r="J581" s="377" t="s">
        <v>4637</v>
      </c>
      <c r="K581" s="377" t="s">
        <v>3633</v>
      </c>
      <c r="L581" s="538" t="s">
        <v>3635</v>
      </c>
      <c r="M581" s="382">
        <v>3708000</v>
      </c>
      <c r="N581" s="382">
        <v>3708000</v>
      </c>
    </row>
    <row r="582" spans="1:14" ht="27" customHeight="1" x14ac:dyDescent="0.25">
      <c r="A582" s="540">
        <f t="shared" si="11"/>
        <v>570</v>
      </c>
      <c r="B582" s="541" t="s">
        <v>3816</v>
      </c>
      <c r="C582" s="662">
        <v>4109000</v>
      </c>
      <c r="D582" s="662">
        <v>4109000</v>
      </c>
      <c r="E582" s="662"/>
      <c r="F582" s="1180" t="s">
        <v>5395</v>
      </c>
      <c r="I582" s="376" t="s">
        <v>3793</v>
      </c>
      <c r="J582" s="377" t="s">
        <v>3817</v>
      </c>
      <c r="L582" s="538" t="s">
        <v>3795</v>
      </c>
      <c r="M582" s="382">
        <v>3945000</v>
      </c>
      <c r="N582" s="382">
        <v>3945000</v>
      </c>
    </row>
    <row r="583" spans="1:14" ht="18" customHeight="1" x14ac:dyDescent="0.25">
      <c r="A583" s="540">
        <f t="shared" si="11"/>
        <v>571</v>
      </c>
      <c r="B583" s="541" t="s">
        <v>4896</v>
      </c>
      <c r="C583" s="662">
        <v>3154683</v>
      </c>
      <c r="D583" s="662"/>
      <c r="E583" s="662"/>
      <c r="F583" s="1180"/>
      <c r="J583" s="377" t="s">
        <v>4895</v>
      </c>
      <c r="M583" s="382"/>
      <c r="N583" s="382"/>
    </row>
    <row r="584" spans="1:14" ht="27" customHeight="1" x14ac:dyDescent="0.25">
      <c r="A584" s="540">
        <f t="shared" si="11"/>
        <v>572</v>
      </c>
      <c r="B584" s="541" t="s">
        <v>3818</v>
      </c>
      <c r="C584" s="662">
        <v>4109000</v>
      </c>
      <c r="D584" s="662">
        <v>4109000</v>
      </c>
      <c r="E584" s="662"/>
      <c r="F584" s="1180"/>
      <c r="I584" s="376" t="s">
        <v>3793</v>
      </c>
      <c r="J584" s="377" t="s">
        <v>3819</v>
      </c>
      <c r="L584" s="538" t="s">
        <v>3795</v>
      </c>
      <c r="M584" s="382">
        <v>3945000</v>
      </c>
      <c r="N584" s="382">
        <v>3945000</v>
      </c>
    </row>
    <row r="585" spans="1:14" ht="18" customHeight="1" x14ac:dyDescent="0.25">
      <c r="A585" s="540">
        <f t="shared" si="11"/>
        <v>573</v>
      </c>
      <c r="B585" s="541" t="s">
        <v>4898</v>
      </c>
      <c r="C585" s="662">
        <v>3154683</v>
      </c>
      <c r="D585" s="662"/>
      <c r="E585" s="662"/>
      <c r="F585" s="1180"/>
      <c r="J585" s="377" t="s">
        <v>4897</v>
      </c>
      <c r="M585" s="382"/>
      <c r="N585" s="382"/>
    </row>
    <row r="586" spans="1:14" ht="18" customHeight="1" x14ac:dyDescent="0.25">
      <c r="A586" s="540">
        <f t="shared" si="11"/>
        <v>574</v>
      </c>
      <c r="B586" s="541" t="s">
        <v>4710</v>
      </c>
      <c r="C586" s="662">
        <v>3878000</v>
      </c>
      <c r="D586" s="662">
        <v>3878000</v>
      </c>
      <c r="E586" s="662"/>
      <c r="F586" s="1180" t="s">
        <v>5404</v>
      </c>
      <c r="J586" s="377" t="s">
        <v>4711</v>
      </c>
      <c r="M586" s="382"/>
      <c r="N586" s="382"/>
    </row>
    <row r="587" spans="1:14" ht="18" customHeight="1" x14ac:dyDescent="0.25">
      <c r="A587" s="540">
        <f t="shared" si="11"/>
        <v>575</v>
      </c>
      <c r="B587" s="541" t="s">
        <v>4712</v>
      </c>
      <c r="C587" s="662">
        <v>3878000</v>
      </c>
      <c r="D587" s="662">
        <v>3878000</v>
      </c>
      <c r="E587" s="662"/>
      <c r="F587" s="1180"/>
      <c r="J587" s="377" t="s">
        <v>4713</v>
      </c>
      <c r="M587" s="382"/>
      <c r="N587" s="382"/>
    </row>
    <row r="588" spans="1:14" ht="18" customHeight="1" x14ac:dyDescent="0.25">
      <c r="A588" s="540">
        <f t="shared" si="11"/>
        <v>576</v>
      </c>
      <c r="B588" s="541" t="s">
        <v>4714</v>
      </c>
      <c r="C588" s="662">
        <v>3878000</v>
      </c>
      <c r="D588" s="662">
        <v>3878000</v>
      </c>
      <c r="E588" s="662"/>
      <c r="F588" s="1180"/>
      <c r="J588" s="377" t="s">
        <v>4715</v>
      </c>
      <c r="M588" s="382"/>
      <c r="N588" s="382"/>
    </row>
    <row r="589" spans="1:14" ht="18" customHeight="1" x14ac:dyDescent="0.25">
      <c r="A589" s="540">
        <f t="shared" si="11"/>
        <v>577</v>
      </c>
      <c r="B589" s="541" t="s">
        <v>4716</v>
      </c>
      <c r="C589" s="662">
        <v>3878000</v>
      </c>
      <c r="D589" s="662">
        <v>3878000</v>
      </c>
      <c r="E589" s="662"/>
      <c r="F589" s="1180"/>
      <c r="J589" s="377" t="s">
        <v>4717</v>
      </c>
      <c r="M589" s="382"/>
      <c r="N589" s="382"/>
    </row>
    <row r="590" spans="1:14" ht="18" customHeight="1" x14ac:dyDescent="0.25">
      <c r="A590" s="540">
        <f t="shared" si="11"/>
        <v>578</v>
      </c>
      <c r="B590" s="541" t="s">
        <v>5137</v>
      </c>
      <c r="C590" s="662">
        <v>5250000</v>
      </c>
      <c r="D590" s="662">
        <v>5250000</v>
      </c>
      <c r="E590" s="662"/>
      <c r="F590" s="378"/>
      <c r="J590" s="377" t="s">
        <v>5138</v>
      </c>
      <c r="M590" s="382"/>
      <c r="N590" s="382"/>
    </row>
    <row r="591" spans="1:14" ht="18" customHeight="1" x14ac:dyDescent="0.25">
      <c r="A591" s="540">
        <f t="shared" si="11"/>
        <v>579</v>
      </c>
      <c r="B591" s="541" t="s">
        <v>5139</v>
      </c>
      <c r="C591" s="662">
        <v>4198000</v>
      </c>
      <c r="D591" s="662">
        <v>4198000</v>
      </c>
      <c r="E591" s="662"/>
      <c r="F591" s="378"/>
      <c r="J591" s="377" t="s">
        <v>5140</v>
      </c>
      <c r="M591" s="382"/>
      <c r="N591" s="382"/>
    </row>
    <row r="592" spans="1:14" ht="18" customHeight="1" x14ac:dyDescent="0.25">
      <c r="A592" s="540">
        <f t="shared" si="11"/>
        <v>580</v>
      </c>
      <c r="B592" s="541" t="s">
        <v>5141</v>
      </c>
      <c r="C592" s="662">
        <v>4078000</v>
      </c>
      <c r="D592" s="662">
        <v>4078000</v>
      </c>
      <c r="E592" s="662"/>
      <c r="F592" s="378"/>
      <c r="J592" s="377" t="s">
        <v>5143</v>
      </c>
      <c r="L592" s="538" t="s">
        <v>5142</v>
      </c>
      <c r="M592" s="382"/>
      <c r="N592" s="382"/>
    </row>
    <row r="593" spans="1:14" ht="18" customHeight="1" x14ac:dyDescent="0.25">
      <c r="A593" s="540">
        <f t="shared" si="11"/>
        <v>581</v>
      </c>
      <c r="B593" s="541" t="s">
        <v>5145</v>
      </c>
      <c r="C593" s="662">
        <v>4486000</v>
      </c>
      <c r="D593" s="662">
        <v>4486000</v>
      </c>
      <c r="E593" s="662"/>
      <c r="F593" s="378"/>
      <c r="J593" s="377" t="s">
        <v>5146</v>
      </c>
      <c r="L593" s="538" t="s">
        <v>5144</v>
      </c>
      <c r="M593" s="382"/>
      <c r="N593" s="382"/>
    </row>
    <row r="594" spans="1:14" ht="18" customHeight="1" x14ac:dyDescent="0.25">
      <c r="A594" s="540">
        <f t="shared" si="11"/>
        <v>582</v>
      </c>
      <c r="B594" s="541" t="s">
        <v>5147</v>
      </c>
      <c r="C594" s="662">
        <v>4486000</v>
      </c>
      <c r="D594" s="662">
        <v>4486000</v>
      </c>
      <c r="E594" s="662"/>
      <c r="F594" s="378"/>
      <c r="J594" s="377" t="s">
        <v>5148</v>
      </c>
      <c r="L594" s="538" t="s">
        <v>5144</v>
      </c>
      <c r="M594" s="382"/>
      <c r="N594" s="382"/>
    </row>
    <row r="595" spans="1:14" ht="18" customHeight="1" x14ac:dyDescent="0.25">
      <c r="A595" s="540">
        <f t="shared" si="11"/>
        <v>583</v>
      </c>
      <c r="B595" s="541" t="s">
        <v>5149</v>
      </c>
      <c r="C595" s="662">
        <v>1507000</v>
      </c>
      <c r="D595" s="662">
        <v>1507000</v>
      </c>
      <c r="E595" s="662"/>
      <c r="F595" s="378"/>
      <c r="J595" s="377" t="s">
        <v>5150</v>
      </c>
      <c r="L595" s="538" t="s">
        <v>3058</v>
      </c>
      <c r="M595" s="382"/>
      <c r="N595" s="382"/>
    </row>
    <row r="596" spans="1:14" ht="18" customHeight="1" x14ac:dyDescent="0.25">
      <c r="A596" s="540">
        <f t="shared" si="11"/>
        <v>584</v>
      </c>
      <c r="B596" s="541" t="s">
        <v>5151</v>
      </c>
      <c r="C596" s="662">
        <v>1507000</v>
      </c>
      <c r="D596" s="662">
        <v>1507000</v>
      </c>
      <c r="E596" s="662"/>
      <c r="F596" s="378"/>
      <c r="J596" s="377" t="s">
        <v>5152</v>
      </c>
      <c r="L596" s="538" t="s">
        <v>3058</v>
      </c>
      <c r="M596" s="382"/>
      <c r="N596" s="382"/>
    </row>
    <row r="597" spans="1:14" ht="18" customHeight="1" x14ac:dyDescent="0.25">
      <c r="A597" s="540">
        <f t="shared" si="11"/>
        <v>585</v>
      </c>
      <c r="B597" s="541" t="s">
        <v>5153</v>
      </c>
      <c r="C597" s="662">
        <v>761000</v>
      </c>
      <c r="D597" s="662"/>
      <c r="E597" s="662"/>
      <c r="F597" s="378"/>
      <c r="J597" s="377" t="s">
        <v>5154</v>
      </c>
      <c r="L597" s="538" t="s">
        <v>5155</v>
      </c>
      <c r="M597" s="382"/>
      <c r="N597" s="382"/>
    </row>
    <row r="598" spans="1:14" ht="18" customHeight="1" x14ac:dyDescent="0.25">
      <c r="A598" s="540">
        <f t="shared" si="11"/>
        <v>586</v>
      </c>
      <c r="B598" s="541" t="s">
        <v>3820</v>
      </c>
      <c r="C598" s="662">
        <v>4830000</v>
      </c>
      <c r="D598" s="662">
        <v>4830000</v>
      </c>
      <c r="E598" s="662"/>
      <c r="F598" s="378"/>
      <c r="I598" s="376" t="s">
        <v>3512</v>
      </c>
      <c r="J598" s="377" t="s">
        <v>3821</v>
      </c>
      <c r="L598" s="538" t="s">
        <v>3516</v>
      </c>
      <c r="M598" s="382">
        <v>4547000</v>
      </c>
      <c r="N598" s="382">
        <v>4547000</v>
      </c>
    </row>
    <row r="599" spans="1:14" ht="18" customHeight="1" x14ac:dyDescent="0.25">
      <c r="A599" s="540">
        <f t="shared" si="11"/>
        <v>587</v>
      </c>
      <c r="B599" s="541" t="s">
        <v>5648</v>
      </c>
      <c r="C599" s="662">
        <v>3930000</v>
      </c>
      <c r="D599" s="662"/>
      <c r="E599" s="662"/>
      <c r="F599" s="378"/>
      <c r="J599" s="377" t="s">
        <v>4971</v>
      </c>
      <c r="M599" s="382"/>
      <c r="N599" s="382"/>
    </row>
    <row r="600" spans="1:14" ht="27" customHeight="1" x14ac:dyDescent="0.25">
      <c r="A600" s="540">
        <f t="shared" si="11"/>
        <v>588</v>
      </c>
      <c r="B600" s="541" t="s">
        <v>3822</v>
      </c>
      <c r="C600" s="662">
        <v>3087000</v>
      </c>
      <c r="D600" s="662">
        <v>3087000</v>
      </c>
      <c r="E600" s="662"/>
      <c r="F600" s="378" t="s">
        <v>5396</v>
      </c>
      <c r="I600" s="376" t="s">
        <v>3641</v>
      </c>
      <c r="J600" s="377" t="s">
        <v>3823</v>
      </c>
      <c r="L600" s="538" t="s">
        <v>3643</v>
      </c>
      <c r="M600" s="382">
        <v>2923000</v>
      </c>
      <c r="N600" s="382">
        <v>2923000</v>
      </c>
    </row>
    <row r="601" spans="1:14" ht="33" customHeight="1" x14ac:dyDescent="0.25">
      <c r="A601" s="540">
        <f t="shared" si="11"/>
        <v>589</v>
      </c>
      <c r="B601" s="552" t="s">
        <v>5425</v>
      </c>
      <c r="C601" s="662">
        <v>2389000</v>
      </c>
      <c r="D601" s="662"/>
      <c r="E601" s="662"/>
      <c r="F601" s="378"/>
      <c r="J601" s="377" t="s">
        <v>4905</v>
      </c>
      <c r="M601" s="382"/>
      <c r="N601" s="382"/>
    </row>
    <row r="602" spans="1:14" ht="27" customHeight="1" x14ac:dyDescent="0.25">
      <c r="A602" s="540">
        <f t="shared" si="11"/>
        <v>590</v>
      </c>
      <c r="B602" s="541" t="s">
        <v>3824</v>
      </c>
      <c r="C602" s="662">
        <v>3087000</v>
      </c>
      <c r="D602" s="662">
        <v>3087000</v>
      </c>
      <c r="E602" s="662"/>
      <c r="F602" s="378" t="s">
        <v>5396</v>
      </c>
      <c r="I602" s="376" t="s">
        <v>3641</v>
      </c>
      <c r="J602" s="377" t="s">
        <v>3825</v>
      </c>
      <c r="L602" s="538" t="s">
        <v>3643</v>
      </c>
      <c r="M602" s="382">
        <v>2923000</v>
      </c>
      <c r="N602" s="382">
        <v>2923000</v>
      </c>
    </row>
    <row r="603" spans="1:14" ht="19.5" customHeight="1" x14ac:dyDescent="0.25">
      <c r="A603" s="540">
        <f t="shared" si="11"/>
        <v>591</v>
      </c>
      <c r="B603" s="541" t="s">
        <v>5436</v>
      </c>
      <c r="C603" s="662">
        <v>2389000</v>
      </c>
      <c r="D603" s="662"/>
      <c r="E603" s="662"/>
      <c r="F603" s="378"/>
      <c r="J603" s="377" t="s">
        <v>4909</v>
      </c>
      <c r="M603" s="382"/>
      <c r="N603" s="382"/>
    </row>
    <row r="604" spans="1:14" ht="27" customHeight="1" x14ac:dyDescent="0.25">
      <c r="A604" s="540">
        <f t="shared" si="11"/>
        <v>592</v>
      </c>
      <c r="B604" s="541" t="s">
        <v>3826</v>
      </c>
      <c r="C604" s="662">
        <v>3087000</v>
      </c>
      <c r="D604" s="662">
        <v>3087000</v>
      </c>
      <c r="E604" s="662"/>
      <c r="F604" s="378" t="s">
        <v>5396</v>
      </c>
      <c r="I604" s="376" t="s">
        <v>3641</v>
      </c>
      <c r="J604" s="377" t="s">
        <v>3827</v>
      </c>
      <c r="L604" s="538" t="s">
        <v>3643</v>
      </c>
      <c r="M604" s="382">
        <v>2923000</v>
      </c>
      <c r="N604" s="382">
        <v>2923000</v>
      </c>
    </row>
    <row r="605" spans="1:14" ht="19.5" customHeight="1" x14ac:dyDescent="0.25">
      <c r="A605" s="540">
        <f t="shared" si="11"/>
        <v>593</v>
      </c>
      <c r="B605" s="541" t="s">
        <v>5437</v>
      </c>
      <c r="C605" s="662">
        <v>2389000</v>
      </c>
      <c r="D605" s="662"/>
      <c r="E605" s="662"/>
      <c r="F605" s="378"/>
      <c r="J605" s="377" t="s">
        <v>4911</v>
      </c>
      <c r="M605" s="382"/>
      <c r="N605" s="382"/>
    </row>
    <row r="606" spans="1:14" ht="27" customHeight="1" x14ac:dyDescent="0.25">
      <c r="A606" s="540">
        <f t="shared" si="11"/>
        <v>594</v>
      </c>
      <c r="B606" s="541" t="s">
        <v>3828</v>
      </c>
      <c r="C606" s="662">
        <v>3087000</v>
      </c>
      <c r="D606" s="662">
        <v>3087000</v>
      </c>
      <c r="E606" s="662"/>
      <c r="F606" s="378" t="s">
        <v>5396</v>
      </c>
      <c r="I606" s="376" t="s">
        <v>3641</v>
      </c>
      <c r="J606" s="377" t="s">
        <v>3829</v>
      </c>
      <c r="L606" s="538" t="s">
        <v>3643</v>
      </c>
      <c r="M606" s="382">
        <v>2923000</v>
      </c>
      <c r="N606" s="382">
        <v>2923000</v>
      </c>
    </row>
    <row r="607" spans="1:14" ht="19.5" customHeight="1" x14ac:dyDescent="0.25">
      <c r="A607" s="540">
        <f t="shared" si="11"/>
        <v>595</v>
      </c>
      <c r="B607" s="541" t="s">
        <v>5438</v>
      </c>
      <c r="C607" s="662">
        <v>2389000</v>
      </c>
      <c r="D607" s="662"/>
      <c r="E607" s="662"/>
      <c r="F607" s="378"/>
      <c r="J607" s="377" t="s">
        <v>4913</v>
      </c>
      <c r="M607" s="382"/>
      <c r="N607" s="382"/>
    </row>
    <row r="608" spans="1:14" ht="27" customHeight="1" x14ac:dyDescent="0.25">
      <c r="A608" s="540">
        <f t="shared" si="11"/>
        <v>596</v>
      </c>
      <c r="B608" s="541" t="s">
        <v>3830</v>
      </c>
      <c r="C608" s="662">
        <v>3087000</v>
      </c>
      <c r="D608" s="662">
        <v>3087000</v>
      </c>
      <c r="E608" s="662"/>
      <c r="F608" s="378" t="s">
        <v>5396</v>
      </c>
      <c r="I608" s="376" t="s">
        <v>3641</v>
      </c>
      <c r="J608" s="377" t="s">
        <v>3831</v>
      </c>
      <c r="L608" s="538" t="s">
        <v>3643</v>
      </c>
      <c r="M608" s="382">
        <v>2923000</v>
      </c>
      <c r="N608" s="382">
        <v>2923000</v>
      </c>
    </row>
    <row r="609" spans="1:59" ht="19.5" customHeight="1" x14ac:dyDescent="0.25">
      <c r="A609" s="540">
        <f t="shared" si="11"/>
        <v>597</v>
      </c>
      <c r="B609" s="541" t="s">
        <v>5627</v>
      </c>
      <c r="C609" s="662">
        <v>2389000</v>
      </c>
      <c r="D609" s="662"/>
      <c r="E609" s="662"/>
      <c r="F609" s="378"/>
      <c r="J609" s="377" t="s">
        <v>4949</v>
      </c>
      <c r="M609" s="382"/>
      <c r="N609" s="382"/>
    </row>
    <row r="610" spans="1:59" ht="22.5" customHeight="1" x14ac:dyDescent="0.25">
      <c r="A610" s="540">
        <f t="shared" si="11"/>
        <v>598</v>
      </c>
      <c r="B610" s="541" t="s">
        <v>3832</v>
      </c>
      <c r="C610" s="662">
        <v>2660000</v>
      </c>
      <c r="D610" s="662">
        <v>2660000</v>
      </c>
      <c r="E610" s="662"/>
      <c r="F610" s="378"/>
      <c r="I610" s="376" t="s">
        <v>3833</v>
      </c>
      <c r="J610" s="377" t="s">
        <v>3834</v>
      </c>
      <c r="L610" s="538" t="s">
        <v>3835</v>
      </c>
      <c r="M610" s="382">
        <v>2578000</v>
      </c>
      <c r="N610" s="382">
        <v>2578000</v>
      </c>
    </row>
    <row r="611" spans="1:59" ht="36" customHeight="1" x14ac:dyDescent="0.25">
      <c r="A611" s="540">
        <f t="shared" si="11"/>
        <v>599</v>
      </c>
      <c r="B611" s="552" t="s">
        <v>5583</v>
      </c>
      <c r="C611" s="662">
        <v>2042000</v>
      </c>
      <c r="D611" s="662"/>
      <c r="E611" s="662"/>
      <c r="F611" s="378"/>
      <c r="J611" s="377" t="s">
        <v>4968</v>
      </c>
      <c r="M611" s="382"/>
      <c r="N611" s="382"/>
    </row>
    <row r="612" spans="1:59" ht="18.75" customHeight="1" x14ac:dyDescent="0.25">
      <c r="A612" s="540">
        <f t="shared" si="11"/>
        <v>600</v>
      </c>
      <c r="B612" s="541" t="s">
        <v>3836</v>
      </c>
      <c r="C612" s="662">
        <v>4830000</v>
      </c>
      <c r="D612" s="662">
        <v>4830000</v>
      </c>
      <c r="E612" s="662"/>
      <c r="F612" s="378"/>
      <c r="I612" s="376" t="s">
        <v>3512</v>
      </c>
      <c r="J612" s="377" t="s">
        <v>3837</v>
      </c>
      <c r="L612" s="538" t="s">
        <v>3516</v>
      </c>
      <c r="M612" s="382">
        <v>4547000</v>
      </c>
      <c r="N612" s="382">
        <v>4547000</v>
      </c>
    </row>
    <row r="613" spans="1:59" ht="34.5" customHeight="1" x14ac:dyDescent="0.25">
      <c r="A613" s="540">
        <f t="shared" si="11"/>
        <v>601</v>
      </c>
      <c r="B613" s="552" t="s">
        <v>5422</v>
      </c>
      <c r="C613" s="662">
        <v>3930000</v>
      </c>
      <c r="D613" s="662"/>
      <c r="E613" s="662"/>
      <c r="F613" s="378"/>
      <c r="J613" s="377" t="s">
        <v>4900</v>
      </c>
      <c r="M613" s="382"/>
      <c r="N613" s="382"/>
    </row>
    <row r="614" spans="1:59" ht="18.75" customHeight="1" x14ac:dyDescent="0.25">
      <c r="A614" s="540">
        <f t="shared" si="11"/>
        <v>602</v>
      </c>
      <c r="B614" s="541" t="s">
        <v>3838</v>
      </c>
      <c r="C614" s="662">
        <v>4830000</v>
      </c>
      <c r="D614" s="662">
        <v>4830000</v>
      </c>
      <c r="E614" s="662"/>
      <c r="F614" s="378"/>
      <c r="I614" s="376" t="s">
        <v>3512</v>
      </c>
      <c r="J614" s="377" t="s">
        <v>3839</v>
      </c>
      <c r="L614" s="538" t="s">
        <v>3516</v>
      </c>
      <c r="M614" s="382">
        <v>4547000</v>
      </c>
      <c r="N614" s="382">
        <v>4547000</v>
      </c>
    </row>
    <row r="615" spans="1:59" ht="35.25" customHeight="1" x14ac:dyDescent="0.25">
      <c r="A615" s="540">
        <f t="shared" si="11"/>
        <v>603</v>
      </c>
      <c r="B615" s="552" t="s">
        <v>5423</v>
      </c>
      <c r="C615" s="662">
        <v>3930000</v>
      </c>
      <c r="D615" s="662"/>
      <c r="E615" s="662"/>
      <c r="F615" s="378"/>
      <c r="J615" s="377" t="s">
        <v>4902</v>
      </c>
      <c r="M615" s="382"/>
      <c r="N615" s="382"/>
    </row>
    <row r="616" spans="1:59" ht="27" customHeight="1" x14ac:dyDescent="0.25">
      <c r="A616" s="540">
        <f t="shared" si="11"/>
        <v>604</v>
      </c>
      <c r="B616" s="541" t="s">
        <v>3840</v>
      </c>
      <c r="C616" s="662">
        <v>3087000</v>
      </c>
      <c r="D616" s="662">
        <v>3087000</v>
      </c>
      <c r="E616" s="662"/>
      <c r="F616" s="1180" t="s">
        <v>5396</v>
      </c>
      <c r="I616" s="376" t="s">
        <v>3641</v>
      </c>
      <c r="J616" s="387" t="s">
        <v>3841</v>
      </c>
      <c r="K616" s="387"/>
      <c r="L616" s="538" t="s">
        <v>3643</v>
      </c>
      <c r="M616" s="382">
        <v>2923000</v>
      </c>
      <c r="N616" s="382">
        <v>2923000</v>
      </c>
    </row>
    <row r="617" spans="1:59" ht="22.5" customHeight="1" x14ac:dyDescent="0.25">
      <c r="A617" s="540">
        <f t="shared" si="11"/>
        <v>605</v>
      </c>
      <c r="B617" s="541" t="s">
        <v>5569</v>
      </c>
      <c r="C617" s="662">
        <v>2389000</v>
      </c>
      <c r="D617" s="662"/>
      <c r="E617" s="662"/>
      <c r="F617" s="1180"/>
      <c r="J617" s="387" t="s">
        <v>5172</v>
      </c>
      <c r="K617" s="387"/>
      <c r="M617" s="382"/>
      <c r="N617" s="382"/>
    </row>
    <row r="618" spans="1:59" ht="19.5" customHeight="1" x14ac:dyDescent="0.25">
      <c r="A618" s="540">
        <f t="shared" si="11"/>
        <v>606</v>
      </c>
      <c r="B618" s="541" t="s">
        <v>3842</v>
      </c>
      <c r="C618" s="662">
        <v>0</v>
      </c>
      <c r="D618" s="662">
        <v>2850000</v>
      </c>
      <c r="E618" s="662"/>
      <c r="F618" s="378"/>
      <c r="I618" s="376" t="s">
        <v>3843</v>
      </c>
      <c r="J618" s="390" t="s">
        <v>3392</v>
      </c>
      <c r="K618" s="390"/>
      <c r="L618" s="538" t="s">
        <v>3631</v>
      </c>
      <c r="M618" s="382">
        <v>2728000</v>
      </c>
      <c r="N618" s="382">
        <v>2728000</v>
      </c>
      <c r="O618" s="538">
        <v>0</v>
      </c>
      <c r="P618" s="538">
        <v>0</v>
      </c>
      <c r="Q618" s="538">
        <v>0</v>
      </c>
      <c r="R618" s="538">
        <v>0</v>
      </c>
      <c r="S618" s="538">
        <v>0</v>
      </c>
      <c r="T618" s="538">
        <v>0</v>
      </c>
      <c r="U618" s="538">
        <v>100</v>
      </c>
      <c r="V618" s="538" t="s">
        <v>2958</v>
      </c>
      <c r="W618" s="538" t="s">
        <v>2959</v>
      </c>
      <c r="X618" s="538" t="s">
        <v>2960</v>
      </c>
      <c r="Y618" s="538" t="s">
        <v>2961</v>
      </c>
      <c r="Z618" s="538">
        <v>0</v>
      </c>
      <c r="AA618" s="538">
        <v>0</v>
      </c>
      <c r="AB618" s="538">
        <v>0</v>
      </c>
      <c r="AC618" s="538">
        <v>0</v>
      </c>
      <c r="AD618" s="538">
        <v>1</v>
      </c>
      <c r="AE618" s="538">
        <v>0</v>
      </c>
      <c r="AF618" s="538">
        <v>0</v>
      </c>
      <c r="AG618" s="538">
        <v>0</v>
      </c>
      <c r="AH618" s="538">
        <v>0</v>
      </c>
      <c r="AI618" s="538">
        <v>0</v>
      </c>
      <c r="AJ618" s="554">
        <v>42861.68472222222</v>
      </c>
      <c r="AK618" s="538">
        <v>49</v>
      </c>
      <c r="AL618" s="538">
        <v>6</v>
      </c>
      <c r="AM618" s="538">
        <v>0</v>
      </c>
      <c r="AO618" s="538">
        <v>-1</v>
      </c>
      <c r="AQ618" s="538">
        <v>0</v>
      </c>
      <c r="AR618" s="538">
        <v>0</v>
      </c>
      <c r="AS618" s="538" t="s">
        <v>2962</v>
      </c>
      <c r="AT618" s="538" t="s">
        <v>2962</v>
      </c>
      <c r="AU618" s="538" t="s">
        <v>3631</v>
      </c>
      <c r="AV618" s="538" t="s">
        <v>2962</v>
      </c>
      <c r="AW618" s="538" t="s">
        <v>3844</v>
      </c>
      <c r="AX618" s="538" t="s">
        <v>3844</v>
      </c>
      <c r="AY618" s="538">
        <v>0</v>
      </c>
      <c r="AZ618" s="538">
        <v>0</v>
      </c>
      <c r="BA618" s="538">
        <v>0</v>
      </c>
      <c r="BB618" s="538">
        <v>0</v>
      </c>
      <c r="BC618" s="555">
        <v>2657000</v>
      </c>
      <c r="BD618" s="538">
        <v>0</v>
      </c>
      <c r="BE618" s="538">
        <v>0</v>
      </c>
      <c r="BF618" s="538" t="s">
        <v>3842</v>
      </c>
      <c r="BG618" s="538" t="s">
        <v>3842</v>
      </c>
    </row>
    <row r="619" spans="1:59" ht="19.5" customHeight="1" x14ac:dyDescent="0.25">
      <c r="A619" s="540">
        <f t="shared" si="11"/>
        <v>607</v>
      </c>
      <c r="B619" s="541" t="s">
        <v>3845</v>
      </c>
      <c r="C619" s="662">
        <v>0</v>
      </c>
      <c r="D619" s="662">
        <v>2850000</v>
      </c>
      <c r="E619" s="662"/>
      <c r="F619" s="378"/>
      <c r="I619" s="376" t="s">
        <v>3843</v>
      </c>
      <c r="J619" s="390" t="s">
        <v>3392</v>
      </c>
      <c r="K619" s="390"/>
      <c r="L619" s="538" t="s">
        <v>3631</v>
      </c>
      <c r="M619" s="382">
        <v>2728000</v>
      </c>
      <c r="N619" s="382">
        <v>2728000</v>
      </c>
      <c r="O619" s="538">
        <v>0</v>
      </c>
      <c r="P619" s="538">
        <v>0</v>
      </c>
      <c r="Q619" s="538">
        <v>0</v>
      </c>
      <c r="R619" s="538">
        <v>0</v>
      </c>
      <c r="S619" s="538">
        <v>0</v>
      </c>
      <c r="T619" s="538">
        <v>0</v>
      </c>
      <c r="U619" s="538">
        <v>100</v>
      </c>
      <c r="V619" s="538" t="s">
        <v>2958</v>
      </c>
      <c r="W619" s="538" t="s">
        <v>2959</v>
      </c>
      <c r="X619" s="538" t="s">
        <v>2960</v>
      </c>
      <c r="Y619" s="538" t="s">
        <v>2961</v>
      </c>
      <c r="Z619" s="538">
        <v>0</v>
      </c>
      <c r="AA619" s="538">
        <v>0</v>
      </c>
      <c r="AB619" s="538">
        <v>0</v>
      </c>
      <c r="AC619" s="538">
        <v>0</v>
      </c>
      <c r="AD619" s="538">
        <v>1</v>
      </c>
      <c r="AE619" s="538">
        <v>0</v>
      </c>
      <c r="AF619" s="538">
        <v>0</v>
      </c>
      <c r="AG619" s="538">
        <v>0</v>
      </c>
      <c r="AH619" s="538">
        <v>0</v>
      </c>
      <c r="AI619" s="538">
        <v>0</v>
      </c>
      <c r="AJ619" s="554">
        <v>42861.683333333334</v>
      </c>
      <c r="AK619" s="538">
        <v>49</v>
      </c>
      <c r="AL619" s="538">
        <v>6</v>
      </c>
      <c r="AM619" s="538">
        <v>0</v>
      </c>
      <c r="AO619" s="538">
        <v>-1</v>
      </c>
      <c r="AQ619" s="538">
        <v>0</v>
      </c>
      <c r="AR619" s="538">
        <v>0</v>
      </c>
      <c r="AS619" s="538" t="s">
        <v>2962</v>
      </c>
      <c r="AT619" s="538" t="s">
        <v>2962</v>
      </c>
      <c r="AU619" s="538" t="s">
        <v>3631</v>
      </c>
      <c r="AV619" s="538" t="s">
        <v>2962</v>
      </c>
      <c r="AW619" s="538" t="s">
        <v>3846</v>
      </c>
      <c r="AX619" s="538" t="s">
        <v>3846</v>
      </c>
      <c r="AY619" s="538">
        <v>0</v>
      </c>
      <c r="AZ619" s="538">
        <v>0</v>
      </c>
      <c r="BA619" s="538">
        <v>0</v>
      </c>
      <c r="BB619" s="538">
        <v>0</v>
      </c>
      <c r="BC619" s="555">
        <v>2657000</v>
      </c>
      <c r="BD619" s="538">
        <v>0</v>
      </c>
      <c r="BE619" s="538">
        <v>0</v>
      </c>
      <c r="BF619" s="538" t="s">
        <v>3845</v>
      </c>
      <c r="BG619" s="538" t="s">
        <v>3845</v>
      </c>
    </row>
    <row r="620" spans="1:59" ht="27" customHeight="1" x14ac:dyDescent="0.25">
      <c r="A620" s="540">
        <f t="shared" si="11"/>
        <v>608</v>
      </c>
      <c r="B620" s="541" t="s">
        <v>3847</v>
      </c>
      <c r="C620" s="662">
        <v>3087000</v>
      </c>
      <c r="D620" s="662">
        <v>3087000</v>
      </c>
      <c r="E620" s="662"/>
      <c r="F620" s="1180" t="s">
        <v>5396</v>
      </c>
      <c r="I620" s="376" t="s">
        <v>3641</v>
      </c>
      <c r="J620" s="377" t="s">
        <v>3848</v>
      </c>
      <c r="L620" s="538" t="s">
        <v>3643</v>
      </c>
      <c r="M620" s="382">
        <v>2923000</v>
      </c>
      <c r="N620" s="382">
        <v>2923000</v>
      </c>
    </row>
    <row r="621" spans="1:59" ht="18" customHeight="1" x14ac:dyDescent="0.25">
      <c r="A621" s="540">
        <f t="shared" si="11"/>
        <v>609</v>
      </c>
      <c r="B621" s="541" t="s">
        <v>5599</v>
      </c>
      <c r="C621" s="662">
        <v>2389000</v>
      </c>
      <c r="D621" s="662"/>
      <c r="E621" s="662"/>
      <c r="F621" s="1180"/>
      <c r="J621" s="377" t="s">
        <v>4976</v>
      </c>
      <c r="M621" s="382"/>
      <c r="N621" s="382"/>
    </row>
    <row r="622" spans="1:59" ht="27" customHeight="1" x14ac:dyDescent="0.25">
      <c r="A622" s="540">
        <f t="shared" si="11"/>
        <v>610</v>
      </c>
      <c r="B622" s="541" t="s">
        <v>3849</v>
      </c>
      <c r="C622" s="662">
        <v>3087000</v>
      </c>
      <c r="D622" s="662">
        <v>3087000</v>
      </c>
      <c r="E622" s="662"/>
      <c r="F622" s="1180"/>
      <c r="I622" s="376" t="s">
        <v>3641</v>
      </c>
      <c r="J622" s="377" t="s">
        <v>3850</v>
      </c>
      <c r="L622" s="538" t="s">
        <v>3643</v>
      </c>
      <c r="M622" s="382">
        <v>2923000</v>
      </c>
      <c r="N622" s="382">
        <v>2923000</v>
      </c>
    </row>
    <row r="623" spans="1:59" ht="18.75" customHeight="1" x14ac:dyDescent="0.25">
      <c r="A623" s="540">
        <f t="shared" si="11"/>
        <v>611</v>
      </c>
      <c r="B623" s="541" t="s">
        <v>5600</v>
      </c>
      <c r="C623" s="662">
        <v>2389000</v>
      </c>
      <c r="D623" s="662"/>
      <c r="E623" s="662"/>
      <c r="F623" s="1180"/>
      <c r="J623" s="377" t="s">
        <v>4978</v>
      </c>
      <c r="M623" s="382"/>
      <c r="N623" s="382"/>
    </row>
    <row r="624" spans="1:59" ht="27" customHeight="1" x14ac:dyDescent="0.25">
      <c r="A624" s="540">
        <f t="shared" si="11"/>
        <v>612</v>
      </c>
      <c r="B624" s="541" t="s">
        <v>3851</v>
      </c>
      <c r="C624" s="662">
        <v>3087000</v>
      </c>
      <c r="D624" s="662">
        <v>3087000</v>
      </c>
      <c r="E624" s="662"/>
      <c r="F624" s="1180"/>
      <c r="I624" s="376" t="s">
        <v>3641</v>
      </c>
      <c r="J624" s="377" t="s">
        <v>3852</v>
      </c>
      <c r="L624" s="538" t="s">
        <v>3643</v>
      </c>
      <c r="M624" s="382">
        <v>2923000</v>
      </c>
      <c r="N624" s="382">
        <v>2923000</v>
      </c>
    </row>
    <row r="625" spans="1:14" ht="18.75" customHeight="1" x14ac:dyDescent="0.25">
      <c r="A625" s="540">
        <f t="shared" si="11"/>
        <v>613</v>
      </c>
      <c r="B625" s="541" t="s">
        <v>5573</v>
      </c>
      <c r="C625" s="662">
        <v>2389000</v>
      </c>
      <c r="D625" s="662"/>
      <c r="E625" s="662"/>
      <c r="F625" s="1180"/>
      <c r="J625" s="377" t="s">
        <v>4937</v>
      </c>
      <c r="M625" s="382"/>
      <c r="N625" s="382"/>
    </row>
    <row r="626" spans="1:14" ht="27" customHeight="1" x14ac:dyDescent="0.25">
      <c r="A626" s="540">
        <f t="shared" si="11"/>
        <v>614</v>
      </c>
      <c r="B626" s="541" t="s">
        <v>3853</v>
      </c>
      <c r="C626" s="662">
        <v>3087000</v>
      </c>
      <c r="D626" s="662">
        <v>3087000</v>
      </c>
      <c r="E626" s="662"/>
      <c r="F626" s="1180"/>
      <c r="I626" s="376" t="s">
        <v>3641</v>
      </c>
      <c r="J626" s="377" t="s">
        <v>3854</v>
      </c>
      <c r="L626" s="538" t="s">
        <v>3643</v>
      </c>
      <c r="M626" s="382">
        <v>2923000</v>
      </c>
      <c r="N626" s="382">
        <v>2923000</v>
      </c>
    </row>
    <row r="627" spans="1:14" ht="18.75" customHeight="1" x14ac:dyDescent="0.25">
      <c r="A627" s="540">
        <f t="shared" si="11"/>
        <v>615</v>
      </c>
      <c r="B627" s="541" t="s">
        <v>5572</v>
      </c>
      <c r="C627" s="662">
        <v>2389000</v>
      </c>
      <c r="D627" s="662"/>
      <c r="E627" s="662"/>
      <c r="F627" s="1180"/>
      <c r="J627" s="377" t="s">
        <v>4940</v>
      </c>
      <c r="M627" s="382"/>
      <c r="N627" s="382"/>
    </row>
    <row r="628" spans="1:14" ht="27" customHeight="1" x14ac:dyDescent="0.25">
      <c r="A628" s="540">
        <f t="shared" si="11"/>
        <v>616</v>
      </c>
      <c r="B628" s="541" t="s">
        <v>3855</v>
      </c>
      <c r="C628" s="662">
        <v>3087000</v>
      </c>
      <c r="D628" s="662">
        <v>3087000</v>
      </c>
      <c r="E628" s="662"/>
      <c r="F628" s="1180"/>
      <c r="I628" s="376" t="s">
        <v>3641</v>
      </c>
      <c r="J628" s="377" t="s">
        <v>3856</v>
      </c>
      <c r="L628" s="538" t="s">
        <v>3643</v>
      </c>
      <c r="M628" s="382">
        <v>2923000</v>
      </c>
      <c r="N628" s="382">
        <v>2923000</v>
      </c>
    </row>
    <row r="629" spans="1:14" ht="18.75" customHeight="1" x14ac:dyDescent="0.25">
      <c r="A629" s="540">
        <f t="shared" ref="A629:A692" si="12">A628+1</f>
        <v>617</v>
      </c>
      <c r="B629" s="541" t="s">
        <v>5626</v>
      </c>
      <c r="C629" s="662">
        <v>2389000</v>
      </c>
      <c r="D629" s="662"/>
      <c r="E629" s="662"/>
      <c r="F629" s="1180"/>
      <c r="J629" s="377" t="s">
        <v>4945</v>
      </c>
      <c r="M629" s="382"/>
      <c r="N629" s="382"/>
    </row>
    <row r="630" spans="1:14" ht="27" customHeight="1" x14ac:dyDescent="0.25">
      <c r="A630" s="540">
        <f t="shared" si="12"/>
        <v>618</v>
      </c>
      <c r="B630" s="541" t="s">
        <v>3857</v>
      </c>
      <c r="C630" s="662">
        <v>3087000</v>
      </c>
      <c r="D630" s="662">
        <v>3087000</v>
      </c>
      <c r="E630" s="662"/>
      <c r="F630" s="1180"/>
      <c r="I630" s="376" t="s">
        <v>3641</v>
      </c>
      <c r="J630" s="377" t="s">
        <v>3858</v>
      </c>
      <c r="L630" s="538" t="s">
        <v>3643</v>
      </c>
      <c r="M630" s="382">
        <v>2923000</v>
      </c>
      <c r="N630" s="382">
        <v>2923000</v>
      </c>
    </row>
    <row r="631" spans="1:14" ht="18.75" customHeight="1" x14ac:dyDescent="0.25">
      <c r="A631" s="540">
        <f t="shared" si="12"/>
        <v>619</v>
      </c>
      <c r="B631" s="541" t="s">
        <v>5574</v>
      </c>
      <c r="C631" s="662">
        <v>2389000</v>
      </c>
      <c r="D631" s="662"/>
      <c r="E631" s="662"/>
      <c r="F631" s="1180"/>
      <c r="J631" s="377" t="s">
        <v>4939</v>
      </c>
      <c r="M631" s="382"/>
      <c r="N631" s="382"/>
    </row>
    <row r="632" spans="1:14" ht="33.75" customHeight="1" x14ac:dyDescent="0.25">
      <c r="A632" s="540">
        <f t="shared" si="12"/>
        <v>620</v>
      </c>
      <c r="B632" s="541" t="s">
        <v>3859</v>
      </c>
      <c r="C632" s="662"/>
      <c r="D632" s="662">
        <v>3699000</v>
      </c>
      <c r="E632" s="662"/>
      <c r="F632" s="378" t="s">
        <v>3860</v>
      </c>
      <c r="H632" s="379" t="s">
        <v>5305</v>
      </c>
      <c r="I632" s="376" t="s">
        <v>3645</v>
      </c>
      <c r="J632" s="377" t="s">
        <v>3861</v>
      </c>
      <c r="L632" s="538" t="s">
        <v>3862</v>
      </c>
      <c r="M632" s="382">
        <v>3528000</v>
      </c>
      <c r="N632" s="382">
        <v>3528000</v>
      </c>
    </row>
    <row r="633" spans="1:14" ht="18" customHeight="1" x14ac:dyDescent="0.25">
      <c r="A633" s="540">
        <f t="shared" si="12"/>
        <v>621</v>
      </c>
      <c r="B633" s="541" t="s">
        <v>3863</v>
      </c>
      <c r="C633" s="662">
        <v>3087000</v>
      </c>
      <c r="D633" s="662">
        <v>3087000</v>
      </c>
      <c r="E633" s="662"/>
      <c r="F633" s="1180" t="s">
        <v>5396</v>
      </c>
      <c r="I633" s="376" t="s">
        <v>3641</v>
      </c>
      <c r="J633" s="377" t="s">
        <v>3864</v>
      </c>
      <c r="L633" s="538" t="s">
        <v>3643</v>
      </c>
      <c r="M633" s="382">
        <v>2923000</v>
      </c>
      <c r="N633" s="382">
        <v>2923000</v>
      </c>
    </row>
    <row r="634" spans="1:14" ht="36" customHeight="1" x14ac:dyDescent="0.25">
      <c r="A634" s="540">
        <f t="shared" si="12"/>
        <v>622</v>
      </c>
      <c r="B634" s="552" t="s">
        <v>5445</v>
      </c>
      <c r="C634" s="662">
        <v>2389000</v>
      </c>
      <c r="D634" s="662"/>
      <c r="E634" s="662"/>
      <c r="F634" s="1180"/>
      <c r="J634" s="377" t="s">
        <v>4889</v>
      </c>
      <c r="M634" s="382"/>
      <c r="N634" s="382"/>
    </row>
    <row r="635" spans="1:14" ht="18" customHeight="1" x14ac:dyDescent="0.25">
      <c r="A635" s="540">
        <f t="shared" si="12"/>
        <v>623</v>
      </c>
      <c r="B635" s="557" t="s">
        <v>3865</v>
      </c>
      <c r="C635" s="662">
        <v>3087000</v>
      </c>
      <c r="D635" s="662">
        <v>3087000</v>
      </c>
      <c r="E635" s="662"/>
      <c r="F635" s="1180"/>
      <c r="I635" s="376" t="s">
        <v>3641</v>
      </c>
      <c r="J635" s="377" t="s">
        <v>3866</v>
      </c>
      <c r="L635" s="538" t="s">
        <v>3643</v>
      </c>
      <c r="M635" s="382">
        <v>2923000</v>
      </c>
      <c r="N635" s="382">
        <v>2923000</v>
      </c>
    </row>
    <row r="636" spans="1:14" ht="18" customHeight="1" x14ac:dyDescent="0.25">
      <c r="A636" s="540">
        <f t="shared" si="12"/>
        <v>624</v>
      </c>
      <c r="B636" s="557" t="s">
        <v>5559</v>
      </c>
      <c r="C636" s="662">
        <v>2389000</v>
      </c>
      <c r="D636" s="662"/>
      <c r="E636" s="662"/>
      <c r="F636" s="1180"/>
      <c r="J636" s="377" t="s">
        <v>4938</v>
      </c>
      <c r="M636" s="382"/>
      <c r="N636" s="382"/>
    </row>
    <row r="637" spans="1:14" ht="18" customHeight="1" x14ac:dyDescent="0.25">
      <c r="A637" s="540">
        <f t="shared" si="12"/>
        <v>625</v>
      </c>
      <c r="B637" s="541" t="s">
        <v>3867</v>
      </c>
      <c r="C637" s="662">
        <v>3087000</v>
      </c>
      <c r="D637" s="662">
        <v>3087000</v>
      </c>
      <c r="E637" s="662"/>
      <c r="F637" s="1180"/>
      <c r="I637" s="376" t="s">
        <v>3641</v>
      </c>
      <c r="J637" s="377" t="s">
        <v>3868</v>
      </c>
      <c r="L637" s="538" t="s">
        <v>3643</v>
      </c>
      <c r="M637" s="382">
        <v>2923000</v>
      </c>
      <c r="N637" s="382">
        <v>2923000</v>
      </c>
    </row>
    <row r="638" spans="1:14" ht="18" customHeight="1" x14ac:dyDescent="0.25">
      <c r="A638" s="540">
        <f t="shared" si="12"/>
        <v>626</v>
      </c>
      <c r="B638" s="541" t="s">
        <v>5520</v>
      </c>
      <c r="C638" s="662">
        <v>2389000</v>
      </c>
      <c r="D638" s="662"/>
      <c r="E638" s="662"/>
      <c r="F638" s="1180"/>
      <c r="J638" s="377" t="s">
        <v>4894</v>
      </c>
      <c r="M638" s="382"/>
      <c r="N638" s="382"/>
    </row>
    <row r="639" spans="1:14" ht="18" customHeight="1" x14ac:dyDescent="0.25">
      <c r="A639" s="540">
        <f t="shared" si="12"/>
        <v>627</v>
      </c>
      <c r="B639" s="541" t="s">
        <v>3869</v>
      </c>
      <c r="C639" s="662">
        <v>3087000</v>
      </c>
      <c r="D639" s="662">
        <v>3087000</v>
      </c>
      <c r="E639" s="662"/>
      <c r="F639" s="1180"/>
      <c r="I639" s="376" t="s">
        <v>3641</v>
      </c>
      <c r="J639" s="377" t="s">
        <v>3870</v>
      </c>
      <c r="L639" s="538" t="s">
        <v>3643</v>
      </c>
      <c r="M639" s="382">
        <v>2923000</v>
      </c>
      <c r="N639" s="382">
        <v>2923000</v>
      </c>
    </row>
    <row r="640" spans="1:14" ht="36.75" customHeight="1" x14ac:dyDescent="0.25">
      <c r="A640" s="540">
        <f t="shared" si="12"/>
        <v>628</v>
      </c>
      <c r="B640" s="552" t="s">
        <v>5446</v>
      </c>
      <c r="C640" s="662">
        <v>2389000</v>
      </c>
      <c r="D640" s="662"/>
      <c r="E640" s="662"/>
      <c r="F640" s="1180"/>
      <c r="J640" s="377" t="s">
        <v>4892</v>
      </c>
      <c r="M640" s="382"/>
      <c r="N640" s="382"/>
    </row>
    <row r="641" spans="1:14" ht="18" customHeight="1" x14ac:dyDescent="0.25">
      <c r="A641" s="540">
        <f t="shared" si="12"/>
        <v>629</v>
      </c>
      <c r="B641" s="541" t="s">
        <v>3871</v>
      </c>
      <c r="C641" s="662">
        <v>3087000</v>
      </c>
      <c r="D641" s="662">
        <v>3087000</v>
      </c>
      <c r="E641" s="662"/>
      <c r="F641" s="1180"/>
      <c r="I641" s="376" t="s">
        <v>3641</v>
      </c>
      <c r="J641" s="377" t="s">
        <v>3872</v>
      </c>
      <c r="L641" s="538" t="s">
        <v>3643</v>
      </c>
      <c r="M641" s="382">
        <v>2923000</v>
      </c>
      <c r="N641" s="382">
        <v>2923000</v>
      </c>
    </row>
    <row r="642" spans="1:14" ht="18" customHeight="1" x14ac:dyDescent="0.25">
      <c r="A642" s="540">
        <f t="shared" si="12"/>
        <v>630</v>
      </c>
      <c r="B642" s="541" t="s">
        <v>5575</v>
      </c>
      <c r="C642" s="662">
        <v>2389000</v>
      </c>
      <c r="D642" s="662"/>
      <c r="E642" s="662"/>
      <c r="F642" s="1180"/>
      <c r="J642" s="377" t="s">
        <v>4947</v>
      </c>
      <c r="M642" s="382"/>
      <c r="N642" s="382"/>
    </row>
    <row r="643" spans="1:14" ht="18" customHeight="1" x14ac:dyDescent="0.25">
      <c r="A643" s="540">
        <f t="shared" si="12"/>
        <v>631</v>
      </c>
      <c r="B643" s="541" t="s">
        <v>3873</v>
      </c>
      <c r="C643" s="662">
        <v>3087000</v>
      </c>
      <c r="D643" s="662">
        <v>3087000</v>
      </c>
      <c r="E643" s="662"/>
      <c r="F643" s="1180"/>
      <c r="I643" s="376" t="s">
        <v>3641</v>
      </c>
      <c r="J643" s="377" t="s">
        <v>3874</v>
      </c>
      <c r="L643" s="538" t="s">
        <v>3643</v>
      </c>
      <c r="M643" s="382">
        <v>2923000</v>
      </c>
      <c r="N643" s="382">
        <v>2923000</v>
      </c>
    </row>
    <row r="644" spans="1:14" ht="18" customHeight="1" x14ac:dyDescent="0.25">
      <c r="A644" s="540">
        <f t="shared" si="12"/>
        <v>632</v>
      </c>
      <c r="B644" s="541" t="s">
        <v>5629</v>
      </c>
      <c r="C644" s="662">
        <v>2389000</v>
      </c>
      <c r="D644" s="662"/>
      <c r="E644" s="662"/>
      <c r="F644" s="1180"/>
      <c r="J644" s="377" t="s">
        <v>4954</v>
      </c>
      <c r="M644" s="382"/>
      <c r="N644" s="382"/>
    </row>
    <row r="645" spans="1:14" ht="18" customHeight="1" x14ac:dyDescent="0.25">
      <c r="A645" s="540">
        <f t="shared" si="12"/>
        <v>633</v>
      </c>
      <c r="B645" s="541" t="s">
        <v>3875</v>
      </c>
      <c r="C645" s="662">
        <v>3699000</v>
      </c>
      <c r="D645" s="662">
        <v>3699000</v>
      </c>
      <c r="E645" s="662"/>
      <c r="F645" s="1180"/>
      <c r="I645" s="376" t="s">
        <v>3645</v>
      </c>
      <c r="J645" s="377" t="s">
        <v>3876</v>
      </c>
      <c r="L645" s="538" t="s">
        <v>3862</v>
      </c>
      <c r="M645" s="382">
        <v>3528000</v>
      </c>
      <c r="N645" s="382">
        <v>3528000</v>
      </c>
    </row>
    <row r="646" spans="1:14" ht="18" customHeight="1" x14ac:dyDescent="0.25">
      <c r="A646" s="540">
        <f t="shared" si="12"/>
        <v>634</v>
      </c>
      <c r="B646" s="541" t="s">
        <v>5630</v>
      </c>
      <c r="C646" s="662">
        <v>2960000</v>
      </c>
      <c r="D646" s="662"/>
      <c r="E646" s="662"/>
      <c r="F646" s="1180"/>
      <c r="J646" s="377" t="s">
        <v>4956</v>
      </c>
      <c r="M646" s="382"/>
      <c r="N646" s="382"/>
    </row>
    <row r="647" spans="1:14" ht="18" customHeight="1" x14ac:dyDescent="0.25">
      <c r="A647" s="540">
        <f t="shared" si="12"/>
        <v>635</v>
      </c>
      <c r="B647" s="541" t="s">
        <v>3877</v>
      </c>
      <c r="C647" s="662">
        <v>0</v>
      </c>
      <c r="D647" s="662">
        <v>3087000</v>
      </c>
      <c r="E647" s="662"/>
      <c r="F647" s="1180"/>
      <c r="I647" s="376" t="s">
        <v>3734</v>
      </c>
      <c r="J647" s="390" t="s">
        <v>3392</v>
      </c>
      <c r="K647" s="390"/>
      <c r="L647" s="538" t="s">
        <v>3643</v>
      </c>
      <c r="M647" s="382">
        <v>2923000</v>
      </c>
      <c r="N647" s="382">
        <v>2923000</v>
      </c>
    </row>
    <row r="648" spans="1:14" ht="18" customHeight="1" x14ac:dyDescent="0.25">
      <c r="A648" s="540">
        <f t="shared" si="12"/>
        <v>636</v>
      </c>
      <c r="B648" s="541" t="s">
        <v>4657</v>
      </c>
      <c r="C648" s="662">
        <v>3087000</v>
      </c>
      <c r="D648" s="662">
        <v>3087000</v>
      </c>
      <c r="E648" s="662"/>
      <c r="F648" s="1180"/>
      <c r="I648" s="376" t="s">
        <v>3641</v>
      </c>
      <c r="J648" s="377" t="s">
        <v>3878</v>
      </c>
      <c r="L648" s="538" t="s">
        <v>3643</v>
      </c>
      <c r="M648" s="382">
        <v>2923000</v>
      </c>
      <c r="N648" s="382">
        <v>2923000</v>
      </c>
    </row>
    <row r="649" spans="1:14" ht="18" customHeight="1" x14ac:dyDescent="0.25">
      <c r="A649" s="540">
        <f t="shared" si="12"/>
        <v>637</v>
      </c>
      <c r="B649" s="541" t="s">
        <v>5424</v>
      </c>
      <c r="C649" s="662">
        <v>2389000</v>
      </c>
      <c r="D649" s="662"/>
      <c r="E649" s="662"/>
      <c r="F649" s="1180"/>
      <c r="J649" s="377" t="s">
        <v>4903</v>
      </c>
      <c r="M649" s="382"/>
      <c r="N649" s="382"/>
    </row>
    <row r="650" spans="1:14" ht="18" customHeight="1" x14ac:dyDescent="0.25">
      <c r="A650" s="540">
        <f t="shared" si="12"/>
        <v>638</v>
      </c>
      <c r="B650" s="541" t="s">
        <v>3879</v>
      </c>
      <c r="C650" s="662">
        <v>3069000</v>
      </c>
      <c r="D650" s="662">
        <v>3069000</v>
      </c>
      <c r="E650" s="662"/>
      <c r="F650" s="378"/>
      <c r="I650" s="377" t="s">
        <v>3880</v>
      </c>
      <c r="J650" s="377" t="s">
        <v>3881</v>
      </c>
      <c r="K650" s="377" t="s">
        <v>3880</v>
      </c>
      <c r="L650" s="538" t="s">
        <v>3882</v>
      </c>
      <c r="M650" s="382">
        <v>2878000</v>
      </c>
      <c r="N650" s="382">
        <v>2878000</v>
      </c>
    </row>
    <row r="651" spans="1:14" ht="18.75" customHeight="1" x14ac:dyDescent="0.25">
      <c r="A651" s="540">
        <f t="shared" si="12"/>
        <v>639</v>
      </c>
      <c r="B651" s="541" t="s">
        <v>3883</v>
      </c>
      <c r="C651" s="662">
        <v>3069000</v>
      </c>
      <c r="D651" s="662">
        <v>3069000</v>
      </c>
      <c r="E651" s="662"/>
      <c r="F651" s="378"/>
      <c r="I651" s="377" t="s">
        <v>3880</v>
      </c>
      <c r="J651" s="377" t="s">
        <v>3884</v>
      </c>
      <c r="K651" s="377" t="s">
        <v>3880</v>
      </c>
      <c r="L651" s="538" t="s">
        <v>3882</v>
      </c>
      <c r="M651" s="382">
        <v>2878000</v>
      </c>
      <c r="N651" s="382">
        <v>2878000</v>
      </c>
    </row>
    <row r="652" spans="1:14" ht="18.75" customHeight="1" x14ac:dyDescent="0.25">
      <c r="A652" s="540">
        <f t="shared" si="12"/>
        <v>640</v>
      </c>
      <c r="B652" s="541" t="s">
        <v>3885</v>
      </c>
      <c r="C652" s="662">
        <v>3069000</v>
      </c>
      <c r="D652" s="662">
        <v>3069000</v>
      </c>
      <c r="E652" s="662"/>
      <c r="F652" s="378"/>
      <c r="I652" s="377" t="s">
        <v>3880</v>
      </c>
      <c r="J652" s="377" t="s">
        <v>3886</v>
      </c>
      <c r="K652" s="377" t="s">
        <v>3880</v>
      </c>
      <c r="L652" s="538" t="s">
        <v>3882</v>
      </c>
      <c r="M652" s="382">
        <v>2878000</v>
      </c>
      <c r="N652" s="382">
        <v>2878000</v>
      </c>
    </row>
    <row r="653" spans="1:14" ht="18.75" customHeight="1" x14ac:dyDescent="0.25">
      <c r="A653" s="540">
        <f t="shared" si="12"/>
        <v>641</v>
      </c>
      <c r="B653" s="541" t="s">
        <v>3887</v>
      </c>
      <c r="C653" s="662">
        <v>3069000</v>
      </c>
      <c r="D653" s="662">
        <v>3069000</v>
      </c>
      <c r="E653" s="662"/>
      <c r="F653" s="378"/>
      <c r="I653" s="377" t="s">
        <v>3880</v>
      </c>
      <c r="J653" s="377" t="s">
        <v>3888</v>
      </c>
      <c r="K653" s="377" t="s">
        <v>3880</v>
      </c>
      <c r="L653" s="538" t="s">
        <v>3882</v>
      </c>
      <c r="M653" s="382">
        <v>2878000</v>
      </c>
      <c r="N653" s="382">
        <v>2878000</v>
      </c>
    </row>
    <row r="654" spans="1:14" ht="18.75" customHeight="1" x14ac:dyDescent="0.25">
      <c r="A654" s="540">
        <f t="shared" si="12"/>
        <v>642</v>
      </c>
      <c r="B654" s="541" t="s">
        <v>4673</v>
      </c>
      <c r="C654" s="662">
        <v>2457000</v>
      </c>
      <c r="D654" s="662">
        <v>2457000</v>
      </c>
      <c r="E654" s="662"/>
      <c r="F654" s="378"/>
      <c r="I654" s="376" t="s">
        <v>3660</v>
      </c>
      <c r="J654" s="377" t="s">
        <v>3889</v>
      </c>
      <c r="L654" s="538" t="s">
        <v>3662</v>
      </c>
      <c r="M654" s="382">
        <v>2274000</v>
      </c>
      <c r="N654" s="382">
        <v>2274000</v>
      </c>
    </row>
    <row r="655" spans="1:14" ht="18.75" customHeight="1" x14ac:dyDescent="0.25">
      <c r="A655" s="540">
        <f t="shared" si="12"/>
        <v>643</v>
      </c>
      <c r="B655" s="541" t="s">
        <v>3890</v>
      </c>
      <c r="C655" s="662">
        <v>2457000</v>
      </c>
      <c r="D655" s="662">
        <v>2457000</v>
      </c>
      <c r="E655" s="662"/>
      <c r="F655" s="378"/>
      <c r="H655" s="379" t="s">
        <v>5303</v>
      </c>
      <c r="I655" s="376" t="s">
        <v>3660</v>
      </c>
      <c r="J655" s="377" t="s">
        <v>3891</v>
      </c>
      <c r="L655" s="538" t="s">
        <v>3892</v>
      </c>
      <c r="M655" s="382">
        <v>2274000</v>
      </c>
      <c r="N655" s="382">
        <v>2274000</v>
      </c>
    </row>
    <row r="656" spans="1:14" ht="18.75" customHeight="1" x14ac:dyDescent="0.25">
      <c r="A656" s="540">
        <f t="shared" si="12"/>
        <v>644</v>
      </c>
      <c r="B656" s="541" t="s">
        <v>3893</v>
      </c>
      <c r="C656" s="662">
        <v>4830000</v>
      </c>
      <c r="D656" s="662">
        <v>4830000</v>
      </c>
      <c r="E656" s="662"/>
      <c r="F656" s="378"/>
      <c r="H656" s="379" t="s">
        <v>2823</v>
      </c>
      <c r="I656" s="376" t="s">
        <v>3512</v>
      </c>
      <c r="J656" s="377" t="s">
        <v>3894</v>
      </c>
      <c r="L656" s="538" t="s">
        <v>3516</v>
      </c>
      <c r="M656" s="382">
        <v>4547000</v>
      </c>
      <c r="N656" s="382">
        <v>4547000</v>
      </c>
    </row>
    <row r="657" spans="1:14" ht="18.75" customHeight="1" x14ac:dyDescent="0.25">
      <c r="A657" s="540">
        <f t="shared" si="12"/>
        <v>645</v>
      </c>
      <c r="B657" s="541" t="s">
        <v>4674</v>
      </c>
      <c r="C657" s="662">
        <v>2457000</v>
      </c>
      <c r="D657" s="662">
        <v>2457000</v>
      </c>
      <c r="E657" s="662"/>
      <c r="F657" s="378"/>
      <c r="H657" s="379" t="s">
        <v>5312</v>
      </c>
      <c r="I657" s="376" t="s">
        <v>3660</v>
      </c>
      <c r="J657" s="377" t="s">
        <v>5311</v>
      </c>
      <c r="L657" s="538" t="s">
        <v>3662</v>
      </c>
      <c r="M657" s="382">
        <v>2274000</v>
      </c>
      <c r="N657" s="382">
        <v>2274000</v>
      </c>
    </row>
    <row r="658" spans="1:14" ht="18.75" customHeight="1" x14ac:dyDescent="0.25">
      <c r="A658" s="540">
        <f t="shared" si="12"/>
        <v>646</v>
      </c>
      <c r="B658" s="557" t="s">
        <v>3895</v>
      </c>
      <c r="C658" s="662">
        <v>1777000</v>
      </c>
      <c r="D658" s="662">
        <v>1777000</v>
      </c>
      <c r="E658" s="662"/>
      <c r="F658" s="378"/>
      <c r="I658" s="377" t="s">
        <v>3896</v>
      </c>
      <c r="J658" s="377" t="s">
        <v>3897</v>
      </c>
      <c r="K658" s="377" t="s">
        <v>3896</v>
      </c>
      <c r="L658" s="538" t="s">
        <v>3898</v>
      </c>
      <c r="M658" s="382">
        <v>1716000</v>
      </c>
      <c r="N658" s="382">
        <v>1716000</v>
      </c>
    </row>
    <row r="659" spans="1:14" ht="18.75" customHeight="1" x14ac:dyDescent="0.25">
      <c r="A659" s="540">
        <f t="shared" si="12"/>
        <v>647</v>
      </c>
      <c r="B659" s="541" t="s">
        <v>3899</v>
      </c>
      <c r="C659" s="662">
        <v>2830000</v>
      </c>
      <c r="D659" s="662">
        <v>2830000</v>
      </c>
      <c r="E659" s="662"/>
      <c r="F659" s="378"/>
      <c r="H659" s="807" t="s">
        <v>5302</v>
      </c>
      <c r="I659" s="376" t="s">
        <v>3900</v>
      </c>
      <c r="J659" s="377" t="s">
        <v>3901</v>
      </c>
      <c r="L659" s="538" t="s">
        <v>3902</v>
      </c>
      <c r="M659" s="382">
        <v>2639000</v>
      </c>
      <c r="N659" s="382">
        <v>2639000</v>
      </c>
    </row>
    <row r="660" spans="1:14" ht="18.75" customHeight="1" x14ac:dyDescent="0.25">
      <c r="A660" s="540">
        <f t="shared" si="12"/>
        <v>648</v>
      </c>
      <c r="B660" s="541" t="s">
        <v>3903</v>
      </c>
      <c r="C660" s="662">
        <v>3011000</v>
      </c>
      <c r="D660" s="662">
        <v>3011000</v>
      </c>
      <c r="E660" s="662"/>
      <c r="F660" s="378"/>
      <c r="I660" s="376" t="s">
        <v>3012</v>
      </c>
      <c r="J660" s="377" t="s">
        <v>3904</v>
      </c>
      <c r="L660" s="538" t="s">
        <v>3013</v>
      </c>
      <c r="M660" s="382">
        <v>2847000</v>
      </c>
      <c r="N660" s="382">
        <v>2847000</v>
      </c>
    </row>
    <row r="661" spans="1:14" ht="18.75" customHeight="1" x14ac:dyDescent="0.25">
      <c r="A661" s="540">
        <f t="shared" si="12"/>
        <v>649</v>
      </c>
      <c r="B661" s="541" t="s">
        <v>3905</v>
      </c>
      <c r="C661" s="662">
        <v>3011000</v>
      </c>
      <c r="D661" s="662">
        <v>3011000</v>
      </c>
      <c r="E661" s="662"/>
      <c r="F661" s="378"/>
      <c r="I661" s="376" t="s">
        <v>3012</v>
      </c>
      <c r="J661" s="377" t="s">
        <v>3906</v>
      </c>
      <c r="L661" s="538" t="s">
        <v>3013</v>
      </c>
      <c r="M661" s="382">
        <v>2847000</v>
      </c>
      <c r="N661" s="382">
        <v>2847000</v>
      </c>
    </row>
    <row r="662" spans="1:14" ht="18.75" customHeight="1" x14ac:dyDescent="0.25">
      <c r="A662" s="540">
        <f t="shared" si="12"/>
        <v>650</v>
      </c>
      <c r="B662" s="541" t="s">
        <v>3907</v>
      </c>
      <c r="C662" s="662">
        <v>3011000</v>
      </c>
      <c r="D662" s="662">
        <v>3011000</v>
      </c>
      <c r="E662" s="662"/>
      <c r="F662" s="378"/>
      <c r="I662" s="376" t="s">
        <v>3012</v>
      </c>
      <c r="J662" s="377" t="s">
        <v>3908</v>
      </c>
      <c r="L662" s="538" t="s">
        <v>3013</v>
      </c>
      <c r="M662" s="382">
        <v>2847000</v>
      </c>
      <c r="N662" s="382">
        <v>2847000</v>
      </c>
    </row>
    <row r="663" spans="1:14" ht="18.75" customHeight="1" x14ac:dyDescent="0.25">
      <c r="A663" s="540">
        <f t="shared" si="12"/>
        <v>651</v>
      </c>
      <c r="B663" s="558" t="s">
        <v>3909</v>
      </c>
      <c r="C663" s="662">
        <v>2122000</v>
      </c>
      <c r="D663" s="662">
        <v>2122000</v>
      </c>
      <c r="E663" s="662"/>
      <c r="F663" s="378"/>
      <c r="I663" s="376" t="s">
        <v>2881</v>
      </c>
      <c r="J663" s="377" t="s">
        <v>3910</v>
      </c>
      <c r="L663" s="538" t="s">
        <v>2831</v>
      </c>
      <c r="M663" s="382">
        <v>1914000</v>
      </c>
      <c r="N663" s="382">
        <v>1914000</v>
      </c>
    </row>
    <row r="664" spans="1:14" ht="18.75" customHeight="1" x14ac:dyDescent="0.25">
      <c r="A664" s="540">
        <f t="shared" si="12"/>
        <v>652</v>
      </c>
      <c r="B664" s="541" t="s">
        <v>3911</v>
      </c>
      <c r="C664" s="662">
        <v>0</v>
      </c>
      <c r="D664" s="662">
        <v>3833000</v>
      </c>
      <c r="E664" s="662"/>
      <c r="F664" s="378"/>
      <c r="I664" s="376" t="s">
        <v>3912</v>
      </c>
      <c r="J664" s="390" t="s">
        <v>3392</v>
      </c>
      <c r="K664" s="390"/>
      <c r="L664" s="538" t="s">
        <v>3669</v>
      </c>
      <c r="M664" s="382">
        <v>3711000</v>
      </c>
      <c r="N664" s="382">
        <v>3711000</v>
      </c>
    </row>
    <row r="665" spans="1:14" ht="18.75" customHeight="1" x14ac:dyDescent="0.25">
      <c r="A665" s="540">
        <f t="shared" si="12"/>
        <v>653</v>
      </c>
      <c r="B665" s="541" t="s">
        <v>3913</v>
      </c>
      <c r="C665" s="662">
        <v>0</v>
      </c>
      <c r="D665" s="662">
        <v>3833000</v>
      </c>
      <c r="E665" s="662"/>
      <c r="F665" s="378"/>
      <c r="I665" s="376" t="s">
        <v>3912</v>
      </c>
      <c r="J665" s="390" t="s">
        <v>3392</v>
      </c>
      <c r="K665" s="390"/>
      <c r="L665" s="538" t="s">
        <v>3669</v>
      </c>
      <c r="M665" s="382">
        <v>3711000</v>
      </c>
      <c r="N665" s="382">
        <v>3711000</v>
      </c>
    </row>
    <row r="666" spans="1:14" ht="18.75" customHeight="1" x14ac:dyDescent="0.25">
      <c r="A666" s="540">
        <f t="shared" si="12"/>
        <v>654</v>
      </c>
      <c r="B666" s="541" t="s">
        <v>5173</v>
      </c>
      <c r="C666" s="662">
        <v>0</v>
      </c>
      <c r="D666" s="662">
        <v>3833000</v>
      </c>
      <c r="E666" s="662"/>
      <c r="F666" s="378"/>
      <c r="I666" s="376" t="s">
        <v>3912</v>
      </c>
      <c r="J666" s="390" t="s">
        <v>3392</v>
      </c>
      <c r="K666" s="390"/>
      <c r="L666" s="566" t="s">
        <v>3669</v>
      </c>
      <c r="M666" s="382">
        <v>3711000</v>
      </c>
      <c r="N666" s="382">
        <v>3711000</v>
      </c>
    </row>
    <row r="667" spans="1:14" ht="18.75" customHeight="1" x14ac:dyDescent="0.25">
      <c r="A667" s="540">
        <f t="shared" si="12"/>
        <v>655</v>
      </c>
      <c r="B667" s="541" t="s">
        <v>3915</v>
      </c>
      <c r="C667" s="662">
        <v>2850000</v>
      </c>
      <c r="D667" s="662">
        <v>2850000</v>
      </c>
      <c r="E667" s="662"/>
      <c r="F667" s="378"/>
      <c r="I667" s="376" t="s">
        <v>3629</v>
      </c>
      <c r="J667" s="377" t="s">
        <v>3916</v>
      </c>
      <c r="L667" s="538" t="s">
        <v>3631</v>
      </c>
      <c r="M667" s="382">
        <v>2728000</v>
      </c>
      <c r="N667" s="382">
        <v>2728000</v>
      </c>
    </row>
    <row r="668" spans="1:14" ht="18.75" customHeight="1" x14ac:dyDescent="0.25">
      <c r="A668" s="540">
        <f t="shared" si="12"/>
        <v>656</v>
      </c>
      <c r="B668" s="541" t="s">
        <v>4882</v>
      </c>
      <c r="C668" s="662">
        <v>2229000</v>
      </c>
      <c r="D668" s="662"/>
      <c r="E668" s="662"/>
      <c r="F668" s="378"/>
      <c r="H668" s="807" t="s">
        <v>5301</v>
      </c>
      <c r="J668" s="377" t="s">
        <v>4881</v>
      </c>
      <c r="M668" s="382"/>
      <c r="N668" s="382"/>
    </row>
    <row r="669" spans="1:14" ht="18.75" customHeight="1" x14ac:dyDescent="0.25">
      <c r="A669" s="540">
        <f t="shared" si="12"/>
        <v>657</v>
      </c>
      <c r="B669" s="541" t="s">
        <v>3917</v>
      </c>
      <c r="C669" s="662">
        <v>3833000</v>
      </c>
      <c r="D669" s="662">
        <v>3833000</v>
      </c>
      <c r="E669" s="662"/>
      <c r="F669" s="378"/>
      <c r="I669" s="376" t="s">
        <v>3667</v>
      </c>
      <c r="J669" s="377" t="s">
        <v>3918</v>
      </c>
      <c r="L669" s="538" t="s">
        <v>3669</v>
      </c>
      <c r="M669" s="382">
        <v>3711000</v>
      </c>
      <c r="N669" s="382">
        <v>3711000</v>
      </c>
    </row>
    <row r="670" spans="1:14" ht="18.75" customHeight="1" x14ac:dyDescent="0.25">
      <c r="A670" s="540">
        <f t="shared" si="12"/>
        <v>658</v>
      </c>
      <c r="B670" s="541" t="s">
        <v>5561</v>
      </c>
      <c r="C670" s="662">
        <v>3014000</v>
      </c>
      <c r="D670" s="662"/>
      <c r="E670" s="662"/>
      <c r="F670" s="378"/>
      <c r="J670" s="377" t="s">
        <v>4959</v>
      </c>
      <c r="M670" s="382"/>
      <c r="N670" s="382"/>
    </row>
    <row r="671" spans="1:14" ht="18.75" customHeight="1" x14ac:dyDescent="0.25">
      <c r="A671" s="540">
        <f t="shared" si="12"/>
        <v>659</v>
      </c>
      <c r="B671" s="541" t="s">
        <v>3919</v>
      </c>
      <c r="C671" s="662">
        <v>3011000</v>
      </c>
      <c r="D671" s="662">
        <v>3011000</v>
      </c>
      <c r="E671" s="662"/>
      <c r="F671" s="378"/>
      <c r="I671" s="376" t="s">
        <v>3012</v>
      </c>
      <c r="J671" s="377" t="s">
        <v>3920</v>
      </c>
      <c r="L671" s="538" t="s">
        <v>3013</v>
      </c>
      <c r="M671" s="382">
        <v>2847000</v>
      </c>
      <c r="N671" s="382">
        <v>2847000</v>
      </c>
    </row>
    <row r="672" spans="1:14" ht="34.5" customHeight="1" x14ac:dyDescent="0.25">
      <c r="A672" s="540">
        <f t="shared" si="12"/>
        <v>660</v>
      </c>
      <c r="B672" s="543" t="s">
        <v>5607</v>
      </c>
      <c r="C672" s="662">
        <v>2278000</v>
      </c>
      <c r="D672" s="662"/>
      <c r="E672" s="662"/>
      <c r="F672" s="378"/>
      <c r="J672" s="377" t="s">
        <v>4764</v>
      </c>
      <c r="M672" s="382"/>
      <c r="N672" s="382"/>
    </row>
    <row r="673" spans="1:14" ht="18.75" customHeight="1" x14ac:dyDescent="0.25">
      <c r="A673" s="540">
        <f t="shared" si="12"/>
        <v>661</v>
      </c>
      <c r="B673" s="541" t="s">
        <v>3921</v>
      </c>
      <c r="C673" s="662">
        <v>2621000</v>
      </c>
      <c r="D673" s="662">
        <v>2621000</v>
      </c>
      <c r="E673" s="662"/>
      <c r="F673" s="378"/>
      <c r="I673" s="376" t="s">
        <v>3922</v>
      </c>
      <c r="J673" s="377" t="s">
        <v>3923</v>
      </c>
      <c r="L673" s="538" t="s">
        <v>3924</v>
      </c>
      <c r="M673" s="382">
        <v>2430000</v>
      </c>
      <c r="N673" s="382">
        <v>2430000</v>
      </c>
    </row>
    <row r="674" spans="1:14" ht="27" customHeight="1" x14ac:dyDescent="0.25">
      <c r="A674" s="540">
        <f t="shared" si="12"/>
        <v>662</v>
      </c>
      <c r="B674" s="541" t="s">
        <v>5608</v>
      </c>
      <c r="C674" s="662">
        <v>1842000</v>
      </c>
      <c r="D674" s="662"/>
      <c r="E674" s="662"/>
      <c r="F674" s="378"/>
      <c r="J674" s="377" t="s">
        <v>4767</v>
      </c>
      <c r="M674" s="382"/>
      <c r="N674" s="382"/>
    </row>
    <row r="675" spans="1:14" ht="18.75" customHeight="1" x14ac:dyDescent="0.25">
      <c r="A675" s="540">
        <f t="shared" si="12"/>
        <v>663</v>
      </c>
      <c r="B675" s="541" t="s">
        <v>3925</v>
      </c>
      <c r="C675" s="662">
        <v>2621000</v>
      </c>
      <c r="D675" s="662">
        <v>2621000</v>
      </c>
      <c r="E675" s="662"/>
      <c r="F675" s="378"/>
      <c r="I675" s="376" t="s">
        <v>3922</v>
      </c>
      <c r="J675" s="377" t="s">
        <v>3926</v>
      </c>
      <c r="L675" s="538" t="s">
        <v>3924</v>
      </c>
      <c r="M675" s="382">
        <v>2430000</v>
      </c>
      <c r="N675" s="382">
        <v>2430000</v>
      </c>
    </row>
    <row r="676" spans="1:14" ht="35.25" customHeight="1" x14ac:dyDescent="0.25">
      <c r="A676" s="540">
        <f t="shared" si="12"/>
        <v>664</v>
      </c>
      <c r="B676" s="543" t="s">
        <v>5609</v>
      </c>
      <c r="C676" s="662">
        <v>1842000</v>
      </c>
      <c r="D676" s="662"/>
      <c r="E676" s="662"/>
      <c r="F676" s="378"/>
      <c r="J676" s="377" t="s">
        <v>4768</v>
      </c>
      <c r="M676" s="382"/>
      <c r="N676" s="382"/>
    </row>
    <row r="677" spans="1:14" ht="18.75" customHeight="1" x14ac:dyDescent="0.25">
      <c r="A677" s="540">
        <f t="shared" si="12"/>
        <v>665</v>
      </c>
      <c r="B677" s="541" t="s">
        <v>3927</v>
      </c>
      <c r="C677" s="662">
        <v>591000</v>
      </c>
      <c r="D677" s="662">
        <v>591000</v>
      </c>
      <c r="E677" s="662"/>
      <c r="F677" s="378"/>
      <c r="I677" s="376" t="s">
        <v>3928</v>
      </c>
      <c r="J677" s="377" t="s">
        <v>3929</v>
      </c>
      <c r="L677" s="538" t="s">
        <v>3930</v>
      </c>
      <c r="M677" s="382">
        <v>548000</v>
      </c>
      <c r="N677" s="382">
        <v>548000</v>
      </c>
    </row>
    <row r="678" spans="1:14" ht="19.5" customHeight="1" x14ac:dyDescent="0.25">
      <c r="A678" s="540">
        <f t="shared" si="12"/>
        <v>666</v>
      </c>
      <c r="B678" s="541" t="s">
        <v>3931</v>
      </c>
      <c r="C678" s="662">
        <v>193000</v>
      </c>
      <c r="D678" s="662">
        <v>193000</v>
      </c>
      <c r="E678" s="662"/>
      <c r="F678" s="378"/>
      <c r="I678" s="376" t="s">
        <v>3932</v>
      </c>
      <c r="J678" s="377" t="s">
        <v>3933</v>
      </c>
      <c r="L678" s="538" t="s">
        <v>3934</v>
      </c>
      <c r="M678" s="382">
        <v>178000</v>
      </c>
      <c r="N678" s="382">
        <v>178000</v>
      </c>
    </row>
    <row r="679" spans="1:14" ht="35.25" customHeight="1" x14ac:dyDescent="0.25">
      <c r="A679" s="540">
        <f t="shared" si="12"/>
        <v>667</v>
      </c>
      <c r="B679" s="543" t="s">
        <v>3935</v>
      </c>
      <c r="C679" s="662">
        <v>3426000</v>
      </c>
      <c r="D679" s="662">
        <v>3426000</v>
      </c>
      <c r="E679" s="662"/>
      <c r="F679" s="378"/>
      <c r="I679" s="376" t="s">
        <v>3936</v>
      </c>
      <c r="J679" s="377" t="s">
        <v>3937</v>
      </c>
      <c r="L679" s="538" t="s">
        <v>3938</v>
      </c>
      <c r="M679" s="382">
        <v>3217000</v>
      </c>
      <c r="N679" s="382">
        <v>3217000</v>
      </c>
    </row>
    <row r="680" spans="1:14" ht="35.25" customHeight="1" x14ac:dyDescent="0.25">
      <c r="A680" s="540">
        <f t="shared" si="12"/>
        <v>668</v>
      </c>
      <c r="B680" s="543" t="s">
        <v>3939</v>
      </c>
      <c r="C680" s="662">
        <v>2378000</v>
      </c>
      <c r="D680" s="662">
        <v>2378000</v>
      </c>
      <c r="E680" s="662"/>
      <c r="F680" s="378"/>
      <c r="I680" s="376" t="s">
        <v>3940</v>
      </c>
      <c r="J680" s="377" t="s">
        <v>3941</v>
      </c>
      <c r="L680" s="538" t="s">
        <v>3942</v>
      </c>
      <c r="M680" s="382">
        <v>2234000</v>
      </c>
      <c r="N680" s="382">
        <v>2234000</v>
      </c>
    </row>
    <row r="681" spans="1:14" ht="35.25" customHeight="1" x14ac:dyDescent="0.25">
      <c r="A681" s="540">
        <f t="shared" si="12"/>
        <v>669</v>
      </c>
      <c r="B681" s="543" t="s">
        <v>3943</v>
      </c>
      <c r="C681" s="662">
        <v>3044000</v>
      </c>
      <c r="D681" s="662">
        <v>3044000</v>
      </c>
      <c r="E681" s="662"/>
      <c r="F681" s="378"/>
      <c r="I681" s="376" t="s">
        <v>3944</v>
      </c>
      <c r="J681" s="377" t="s">
        <v>3945</v>
      </c>
      <c r="L681" s="538" t="s">
        <v>3946</v>
      </c>
      <c r="M681" s="382">
        <v>2835000</v>
      </c>
      <c r="N681" s="382">
        <v>2835000</v>
      </c>
    </row>
    <row r="682" spans="1:14" ht="35.25" customHeight="1" x14ac:dyDescent="0.25">
      <c r="A682" s="540">
        <f t="shared" si="12"/>
        <v>670</v>
      </c>
      <c r="B682" s="541" t="s">
        <v>3947</v>
      </c>
      <c r="C682" s="662">
        <v>2378000</v>
      </c>
      <c r="D682" s="662">
        <v>2378000</v>
      </c>
      <c r="E682" s="662"/>
      <c r="F682" s="378"/>
      <c r="I682" s="376" t="s">
        <v>3940</v>
      </c>
      <c r="J682" s="377" t="s">
        <v>3948</v>
      </c>
      <c r="L682" s="538" t="s">
        <v>3942</v>
      </c>
      <c r="M682" s="382">
        <v>2234000</v>
      </c>
      <c r="N682" s="382">
        <v>2234000</v>
      </c>
    </row>
    <row r="683" spans="1:14" ht="35.25" customHeight="1" x14ac:dyDescent="0.25">
      <c r="A683" s="540">
        <f t="shared" si="12"/>
        <v>671</v>
      </c>
      <c r="B683" s="543" t="s">
        <v>3949</v>
      </c>
      <c r="C683" s="662">
        <v>3443000</v>
      </c>
      <c r="D683" s="662">
        <v>3443000</v>
      </c>
      <c r="E683" s="662"/>
      <c r="F683" s="378"/>
      <c r="I683" s="376" t="s">
        <v>3950</v>
      </c>
      <c r="J683" s="377" t="s">
        <v>3951</v>
      </c>
      <c r="L683" s="538" t="s">
        <v>3952</v>
      </c>
      <c r="M683" s="382">
        <v>3234000</v>
      </c>
      <c r="N683" s="382">
        <v>3234000</v>
      </c>
    </row>
    <row r="684" spans="1:14" ht="35.25" customHeight="1" x14ac:dyDescent="0.25">
      <c r="A684" s="540">
        <f t="shared" si="12"/>
        <v>672</v>
      </c>
      <c r="B684" s="541" t="s">
        <v>3953</v>
      </c>
      <c r="C684" s="662">
        <v>2407000</v>
      </c>
      <c r="D684" s="662">
        <v>2407000</v>
      </c>
      <c r="E684" s="662"/>
      <c r="F684" s="378"/>
      <c r="I684" s="376" t="s">
        <v>3954</v>
      </c>
      <c r="J684" s="377" t="s">
        <v>3955</v>
      </c>
      <c r="L684" s="538" t="s">
        <v>3956</v>
      </c>
      <c r="M684" s="382">
        <v>2263000</v>
      </c>
      <c r="N684" s="382">
        <v>2263000</v>
      </c>
    </row>
    <row r="685" spans="1:14" ht="19.5" customHeight="1" x14ac:dyDescent="0.25">
      <c r="A685" s="540">
        <f t="shared" si="12"/>
        <v>673</v>
      </c>
      <c r="B685" s="541" t="s">
        <v>3957</v>
      </c>
      <c r="C685" s="662">
        <v>3039000</v>
      </c>
      <c r="D685" s="662">
        <v>3039000</v>
      </c>
      <c r="E685" s="662"/>
      <c r="F685" s="378"/>
      <c r="I685" s="376" t="s">
        <v>3958</v>
      </c>
      <c r="J685" s="377" t="s">
        <v>3959</v>
      </c>
      <c r="L685" s="538" t="s">
        <v>3960</v>
      </c>
      <c r="M685" s="382">
        <v>2882000</v>
      </c>
      <c r="N685" s="382">
        <v>2882000</v>
      </c>
    </row>
    <row r="686" spans="1:14" ht="19.5" customHeight="1" x14ac:dyDescent="0.25">
      <c r="A686" s="540">
        <f t="shared" si="12"/>
        <v>674</v>
      </c>
      <c r="B686" s="541" t="s">
        <v>3961</v>
      </c>
      <c r="C686" s="662">
        <v>2407000</v>
      </c>
      <c r="D686" s="662">
        <v>2407000</v>
      </c>
      <c r="E686" s="662"/>
      <c r="F686" s="378"/>
      <c r="I686" s="376" t="s">
        <v>3954</v>
      </c>
      <c r="J686" s="377" t="s">
        <v>3962</v>
      </c>
      <c r="L686" s="538" t="s">
        <v>3956</v>
      </c>
      <c r="M686" s="382">
        <v>2263000</v>
      </c>
      <c r="N686" s="382">
        <v>2263000</v>
      </c>
    </row>
    <row r="687" spans="1:14" ht="19.5" customHeight="1" x14ac:dyDescent="0.25">
      <c r="A687" s="540">
        <f t="shared" si="12"/>
        <v>675</v>
      </c>
      <c r="B687" s="553" t="s">
        <v>3963</v>
      </c>
      <c r="C687" s="662">
        <v>4400000</v>
      </c>
      <c r="D687" s="662">
        <v>4400000</v>
      </c>
      <c r="E687" s="662"/>
      <c r="F687" s="378"/>
      <c r="H687" s="379" t="s">
        <v>5300</v>
      </c>
      <c r="I687" s="376" t="s">
        <v>3964</v>
      </c>
      <c r="J687" s="377" t="s">
        <v>3965</v>
      </c>
      <c r="L687" s="538" t="s">
        <v>3966</v>
      </c>
      <c r="M687" s="382">
        <v>4172000</v>
      </c>
      <c r="N687" s="382">
        <v>4172000</v>
      </c>
    </row>
    <row r="688" spans="1:14" ht="19.5" customHeight="1" x14ac:dyDescent="0.25">
      <c r="A688" s="540">
        <f t="shared" si="12"/>
        <v>676</v>
      </c>
      <c r="B688" s="541" t="s">
        <v>3967</v>
      </c>
      <c r="C688" s="662">
        <v>4140000</v>
      </c>
      <c r="D688" s="662">
        <v>4140000</v>
      </c>
      <c r="E688" s="662"/>
      <c r="F688" s="378"/>
      <c r="I688" s="376" t="s">
        <v>3968</v>
      </c>
      <c r="J688" s="377" t="s">
        <v>3969</v>
      </c>
      <c r="L688" s="538" t="s">
        <v>3970</v>
      </c>
      <c r="M688" s="382">
        <v>3931000</v>
      </c>
      <c r="N688" s="382">
        <v>3931000</v>
      </c>
    </row>
    <row r="689" spans="1:14" ht="19.5" customHeight="1" x14ac:dyDescent="0.25">
      <c r="A689" s="540">
        <f t="shared" si="12"/>
        <v>677</v>
      </c>
      <c r="B689" s="541" t="s">
        <v>3971</v>
      </c>
      <c r="C689" s="662">
        <v>2908000</v>
      </c>
      <c r="D689" s="662">
        <v>2908000</v>
      </c>
      <c r="E689" s="662"/>
      <c r="F689" s="378"/>
      <c r="I689" s="376" t="s">
        <v>3972</v>
      </c>
      <c r="J689" s="377" t="s">
        <v>3973</v>
      </c>
      <c r="L689" s="538" t="s">
        <v>3974</v>
      </c>
      <c r="M689" s="382">
        <v>2788000</v>
      </c>
      <c r="N689" s="382">
        <v>2788000</v>
      </c>
    </row>
    <row r="690" spans="1:14" ht="33" customHeight="1" x14ac:dyDescent="0.25">
      <c r="A690" s="540">
        <f t="shared" si="12"/>
        <v>678</v>
      </c>
      <c r="B690" s="543" t="s">
        <v>4986</v>
      </c>
      <c r="C690" s="662">
        <v>1855520</v>
      </c>
      <c r="D690" s="662"/>
      <c r="E690" s="662"/>
      <c r="F690" s="378"/>
      <c r="J690" s="377" t="s">
        <v>4987</v>
      </c>
      <c r="M690" s="382"/>
      <c r="N690" s="382"/>
    </row>
    <row r="691" spans="1:14" ht="35.25" customHeight="1" x14ac:dyDescent="0.25">
      <c r="A691" s="540">
        <f t="shared" si="12"/>
        <v>679</v>
      </c>
      <c r="B691" s="553" t="s">
        <v>3975</v>
      </c>
      <c r="C691" s="662">
        <v>2883000</v>
      </c>
      <c r="D691" s="662">
        <v>2883000</v>
      </c>
      <c r="E691" s="662"/>
      <c r="F691" s="378"/>
      <c r="I691" s="376" t="s">
        <v>3976</v>
      </c>
      <c r="J691" s="377" t="s">
        <v>3977</v>
      </c>
      <c r="L691" s="538" t="s">
        <v>3721</v>
      </c>
      <c r="M691" s="382">
        <v>2760000</v>
      </c>
      <c r="N691" s="382">
        <v>2760000</v>
      </c>
    </row>
    <row r="692" spans="1:14" ht="38.25" customHeight="1" x14ac:dyDescent="0.25">
      <c r="A692" s="540">
        <f t="shared" si="12"/>
        <v>680</v>
      </c>
      <c r="B692" s="553" t="s">
        <v>3978</v>
      </c>
      <c r="C692" s="663">
        <v>258000</v>
      </c>
      <c r="D692" s="663">
        <v>258000</v>
      </c>
      <c r="E692" s="663">
        <v>300000</v>
      </c>
      <c r="F692" s="378"/>
      <c r="I692" s="376" t="s">
        <v>3979</v>
      </c>
      <c r="J692" s="377" t="s">
        <v>3980</v>
      </c>
      <c r="L692" s="538" t="s">
        <v>2745</v>
      </c>
      <c r="M692" s="382">
        <v>242000</v>
      </c>
      <c r="N692" s="382">
        <v>242000</v>
      </c>
    </row>
    <row r="693" spans="1:14" ht="38.25" customHeight="1" x14ac:dyDescent="0.25">
      <c r="A693" s="540">
        <f t="shared" ref="A693:A696" si="13">A692+1</f>
        <v>681</v>
      </c>
      <c r="B693" s="553" t="s">
        <v>3981</v>
      </c>
      <c r="C693" s="662">
        <v>414000</v>
      </c>
      <c r="D693" s="662">
        <v>414000</v>
      </c>
      <c r="E693" s="662">
        <v>470000</v>
      </c>
      <c r="F693" s="378"/>
      <c r="I693" s="376" t="s">
        <v>3982</v>
      </c>
      <c r="J693" s="377" t="s">
        <v>3983</v>
      </c>
      <c r="L693" s="538" t="s">
        <v>3984</v>
      </c>
      <c r="M693" s="382">
        <v>385000</v>
      </c>
      <c r="N693" s="382">
        <v>385000</v>
      </c>
    </row>
    <row r="694" spans="1:14" ht="38.25" customHeight="1" x14ac:dyDescent="0.25">
      <c r="A694" s="540">
        <f t="shared" si="13"/>
        <v>682</v>
      </c>
      <c r="B694" s="553" t="s">
        <v>3985</v>
      </c>
      <c r="C694" s="662">
        <v>654000</v>
      </c>
      <c r="D694" s="662">
        <v>654000</v>
      </c>
      <c r="E694" s="662">
        <v>700000</v>
      </c>
      <c r="F694" s="378"/>
      <c r="I694" s="376" t="s">
        <v>3986</v>
      </c>
      <c r="J694" s="377" t="s">
        <v>3987</v>
      </c>
      <c r="L694" s="538" t="s">
        <v>3988</v>
      </c>
      <c r="M694" s="382">
        <v>604000</v>
      </c>
      <c r="N694" s="382">
        <v>604000</v>
      </c>
    </row>
    <row r="695" spans="1:14" ht="38.25" customHeight="1" x14ac:dyDescent="0.25">
      <c r="A695" s="540">
        <f t="shared" si="13"/>
        <v>683</v>
      </c>
      <c r="B695" s="553" t="s">
        <v>3989</v>
      </c>
      <c r="C695" s="662">
        <v>654000</v>
      </c>
      <c r="D695" s="662">
        <v>654000</v>
      </c>
      <c r="E695" s="662">
        <v>700000</v>
      </c>
      <c r="F695" s="378"/>
      <c r="I695" s="376" t="s">
        <v>3986</v>
      </c>
      <c r="J695" s="377" t="s">
        <v>3990</v>
      </c>
      <c r="L695" s="538" t="s">
        <v>3988</v>
      </c>
      <c r="M695" s="382">
        <v>604000</v>
      </c>
      <c r="N695" s="382">
        <v>604000</v>
      </c>
    </row>
    <row r="696" spans="1:14" ht="38.25" customHeight="1" x14ac:dyDescent="0.25">
      <c r="A696" s="540">
        <f t="shared" si="13"/>
        <v>684</v>
      </c>
      <c r="B696" s="553" t="s">
        <v>3991</v>
      </c>
      <c r="C696" s="663">
        <v>258000</v>
      </c>
      <c r="D696" s="663">
        <v>258000</v>
      </c>
      <c r="E696" s="663"/>
      <c r="F696" s="378"/>
      <c r="I696" s="376" t="s">
        <v>3979</v>
      </c>
      <c r="J696" s="377" t="s">
        <v>3992</v>
      </c>
      <c r="L696" s="538" t="s">
        <v>2745</v>
      </c>
      <c r="M696" s="382">
        <v>242000</v>
      </c>
      <c r="N696" s="382">
        <v>242000</v>
      </c>
    </row>
    <row r="697" spans="1:14" ht="17.25" customHeight="1" x14ac:dyDescent="0.25">
      <c r="A697" s="547" t="s">
        <v>5323</v>
      </c>
      <c r="B697" s="548" t="s">
        <v>3994</v>
      </c>
      <c r="C697" s="662"/>
      <c r="D697" s="662"/>
      <c r="E697" s="662"/>
      <c r="F697" s="378"/>
      <c r="M697" s="382"/>
      <c r="N697" s="382"/>
    </row>
    <row r="698" spans="1:14" ht="18" customHeight="1" x14ac:dyDescent="0.25">
      <c r="A698" s="540">
        <f>A696+1</f>
        <v>685</v>
      </c>
      <c r="B698" s="541" t="s">
        <v>3995</v>
      </c>
      <c r="C698" s="662">
        <v>3011000</v>
      </c>
      <c r="D698" s="662">
        <v>3011000</v>
      </c>
      <c r="E698" s="662"/>
      <c r="F698" s="378"/>
      <c r="I698" s="376" t="s">
        <v>3012</v>
      </c>
      <c r="J698" s="377" t="s">
        <v>3996</v>
      </c>
      <c r="L698" s="538" t="s">
        <v>3013</v>
      </c>
      <c r="M698" s="382">
        <v>2847000</v>
      </c>
      <c r="N698" s="382">
        <v>2847000</v>
      </c>
    </row>
    <row r="699" spans="1:14" ht="18" customHeight="1" x14ac:dyDescent="0.25">
      <c r="A699" s="540">
        <f>A698+1</f>
        <v>686</v>
      </c>
      <c r="B699" s="541" t="s">
        <v>5431</v>
      </c>
      <c r="C699" s="662">
        <v>2278000</v>
      </c>
      <c r="D699" s="662"/>
      <c r="E699" s="662"/>
      <c r="F699" s="378"/>
      <c r="J699" s="377" t="s">
        <v>4924</v>
      </c>
      <c r="M699" s="382"/>
      <c r="N699" s="382"/>
    </row>
    <row r="700" spans="1:14" ht="18" customHeight="1" x14ac:dyDescent="0.25">
      <c r="A700" s="540">
        <f t="shared" ref="A700:A755" si="14">A699+1</f>
        <v>687</v>
      </c>
      <c r="B700" s="541" t="s">
        <v>3997</v>
      </c>
      <c r="C700" s="662">
        <v>2962000</v>
      </c>
      <c r="D700" s="662">
        <v>2962000</v>
      </c>
      <c r="E700" s="662"/>
      <c r="F700" s="378"/>
      <c r="I700" s="376" t="s">
        <v>2886</v>
      </c>
      <c r="J700" s="377" t="s">
        <v>3998</v>
      </c>
      <c r="L700" s="538" t="s">
        <v>2314</v>
      </c>
      <c r="M700" s="382">
        <v>2830000</v>
      </c>
      <c r="N700" s="382">
        <v>2830000</v>
      </c>
    </row>
    <row r="701" spans="1:14" ht="18" customHeight="1" x14ac:dyDescent="0.25">
      <c r="A701" s="540">
        <f t="shared" si="14"/>
        <v>688</v>
      </c>
      <c r="B701" s="541" t="s">
        <v>5534</v>
      </c>
      <c r="C701" s="662">
        <v>2422000</v>
      </c>
      <c r="D701" s="662"/>
      <c r="E701" s="662"/>
      <c r="F701" s="378"/>
      <c r="J701" s="377" t="s">
        <v>4999</v>
      </c>
      <c r="M701" s="382"/>
      <c r="N701" s="382"/>
    </row>
    <row r="702" spans="1:14" ht="18" customHeight="1" x14ac:dyDescent="0.25">
      <c r="A702" s="540">
        <f t="shared" si="14"/>
        <v>689</v>
      </c>
      <c r="B702" s="541" t="s">
        <v>3999</v>
      </c>
      <c r="C702" s="662">
        <v>3432000</v>
      </c>
      <c r="D702" s="662">
        <v>3432000</v>
      </c>
      <c r="E702" s="662"/>
      <c r="F702" s="378"/>
      <c r="I702" s="376" t="s">
        <v>4000</v>
      </c>
      <c r="J702" s="377" t="s">
        <v>4001</v>
      </c>
      <c r="L702" s="538" t="s">
        <v>4002</v>
      </c>
      <c r="M702" s="382">
        <v>3241000</v>
      </c>
      <c r="N702" s="382">
        <v>3241000</v>
      </c>
    </row>
    <row r="703" spans="1:14" ht="18" customHeight="1" x14ac:dyDescent="0.25">
      <c r="A703" s="540">
        <f t="shared" si="14"/>
        <v>690</v>
      </c>
      <c r="B703" s="541" t="s">
        <v>5514</v>
      </c>
      <c r="C703" s="662">
        <v>2139000</v>
      </c>
      <c r="D703" s="662"/>
      <c r="E703" s="662"/>
      <c r="F703" s="378"/>
      <c r="J703" s="377" t="s">
        <v>4749</v>
      </c>
      <c r="M703" s="382"/>
      <c r="N703" s="382"/>
    </row>
    <row r="704" spans="1:14" ht="18" customHeight="1" x14ac:dyDescent="0.25">
      <c r="A704" s="540">
        <f t="shared" si="14"/>
        <v>691</v>
      </c>
      <c r="B704" s="541" t="s">
        <v>4003</v>
      </c>
      <c r="C704" s="662">
        <v>3432000</v>
      </c>
      <c r="D704" s="662">
        <v>3432000</v>
      </c>
      <c r="E704" s="662"/>
      <c r="F704" s="378"/>
      <c r="I704" s="376" t="s">
        <v>4000</v>
      </c>
      <c r="J704" s="377" t="s">
        <v>4004</v>
      </c>
      <c r="L704" s="538" t="s">
        <v>4002</v>
      </c>
      <c r="M704" s="382">
        <v>3241000</v>
      </c>
      <c r="N704" s="382">
        <v>3241000</v>
      </c>
    </row>
    <row r="705" spans="1:59" ht="18" customHeight="1" x14ac:dyDescent="0.25">
      <c r="A705" s="540">
        <f t="shared" si="14"/>
        <v>692</v>
      </c>
      <c r="B705" s="553" t="s">
        <v>5513</v>
      </c>
      <c r="C705" s="662">
        <v>2139000</v>
      </c>
      <c r="D705" s="662"/>
      <c r="E705" s="662"/>
      <c r="F705" s="378"/>
      <c r="J705" s="377" t="s">
        <v>4748</v>
      </c>
      <c r="M705" s="382"/>
      <c r="N705" s="382"/>
    </row>
    <row r="706" spans="1:59" ht="18.75" customHeight="1" x14ac:dyDescent="0.25">
      <c r="A706" s="540">
        <f t="shared" si="14"/>
        <v>693</v>
      </c>
      <c r="B706" s="541" t="s">
        <v>4005</v>
      </c>
      <c r="C706" s="662">
        <v>3432000</v>
      </c>
      <c r="D706" s="662">
        <v>3432000</v>
      </c>
      <c r="E706" s="662"/>
      <c r="F706" s="378"/>
      <c r="I706" s="376" t="s">
        <v>4000</v>
      </c>
      <c r="J706" s="377" t="s">
        <v>4006</v>
      </c>
      <c r="L706" s="538" t="s">
        <v>4002</v>
      </c>
      <c r="M706" s="382">
        <v>3241000</v>
      </c>
      <c r="N706" s="382">
        <v>3241000</v>
      </c>
    </row>
    <row r="707" spans="1:59" ht="18.75" customHeight="1" x14ac:dyDescent="0.25">
      <c r="A707" s="540">
        <f t="shared" si="14"/>
        <v>694</v>
      </c>
      <c r="B707" s="541" t="s">
        <v>5594</v>
      </c>
      <c r="C707" s="662">
        <v>2139000</v>
      </c>
      <c r="D707" s="662"/>
      <c r="E707" s="662"/>
      <c r="F707" s="378"/>
      <c r="J707" s="377" t="s">
        <v>4988</v>
      </c>
      <c r="M707" s="382"/>
      <c r="N707" s="382"/>
    </row>
    <row r="708" spans="1:59" ht="18.75" customHeight="1" x14ac:dyDescent="0.25">
      <c r="A708" s="540">
        <f t="shared" si="14"/>
        <v>695</v>
      </c>
      <c r="B708" s="541" t="s">
        <v>4007</v>
      </c>
      <c r="C708" s="662">
        <v>3753000</v>
      </c>
      <c r="D708" s="662">
        <v>3753000</v>
      </c>
      <c r="E708" s="662"/>
      <c r="F708" s="378"/>
      <c r="I708" s="376" t="s">
        <v>4008</v>
      </c>
      <c r="J708" s="377" t="s">
        <v>4009</v>
      </c>
      <c r="L708" s="538" t="s">
        <v>4010</v>
      </c>
      <c r="M708" s="382">
        <v>3562000</v>
      </c>
      <c r="N708" s="382">
        <v>3562000</v>
      </c>
    </row>
    <row r="709" spans="1:59" ht="18.75" customHeight="1" x14ac:dyDescent="0.25">
      <c r="A709" s="540">
        <f t="shared" si="14"/>
        <v>696</v>
      </c>
      <c r="B709" s="541" t="s">
        <v>5595</v>
      </c>
      <c r="C709" s="662">
        <v>2655000</v>
      </c>
      <c r="D709" s="662"/>
      <c r="E709" s="662"/>
      <c r="F709" s="378"/>
      <c r="J709" s="377" t="s">
        <v>4989</v>
      </c>
      <c r="M709" s="382"/>
      <c r="N709" s="382"/>
    </row>
    <row r="710" spans="1:59" ht="18.75" customHeight="1" x14ac:dyDescent="0.25">
      <c r="A710" s="540">
        <f t="shared" si="14"/>
        <v>697</v>
      </c>
      <c r="B710" s="541" t="s">
        <v>4011</v>
      </c>
      <c r="C710" s="662">
        <v>3469000</v>
      </c>
      <c r="D710" s="662">
        <v>3469000</v>
      </c>
      <c r="E710" s="662"/>
      <c r="F710" s="378"/>
      <c r="I710" s="376" t="s">
        <v>3706</v>
      </c>
      <c r="J710" s="377" t="s">
        <v>4012</v>
      </c>
      <c r="L710" s="538" t="s">
        <v>3708</v>
      </c>
      <c r="M710" s="382">
        <v>3278000</v>
      </c>
      <c r="N710" s="382">
        <v>3278000</v>
      </c>
      <c r="O710" s="538">
        <v>0</v>
      </c>
      <c r="P710" s="538">
        <v>0</v>
      </c>
      <c r="Q710" s="538">
        <v>0</v>
      </c>
      <c r="R710" s="538">
        <v>0</v>
      </c>
      <c r="S710" s="538">
        <v>0</v>
      </c>
      <c r="T710" s="538">
        <v>0</v>
      </c>
      <c r="U710" s="538">
        <v>100</v>
      </c>
      <c r="V710" s="538" t="s">
        <v>2958</v>
      </c>
      <c r="W710" s="538" t="s">
        <v>2959</v>
      </c>
      <c r="X710" s="538" t="s">
        <v>2960</v>
      </c>
      <c r="Y710" s="538" t="s">
        <v>2961</v>
      </c>
      <c r="Z710" s="538">
        <v>0</v>
      </c>
      <c r="AA710" s="538">
        <v>0</v>
      </c>
      <c r="AB710" s="538">
        <v>0</v>
      </c>
      <c r="AC710" s="538">
        <v>0</v>
      </c>
      <c r="AD710" s="538">
        <v>1</v>
      </c>
      <c r="AE710" s="538">
        <v>0</v>
      </c>
      <c r="AF710" s="538">
        <v>0</v>
      </c>
      <c r="AG710" s="538">
        <v>0</v>
      </c>
      <c r="AH710" s="538">
        <v>0</v>
      </c>
      <c r="AI710" s="538">
        <v>0</v>
      </c>
      <c r="AJ710" s="538">
        <v>42861.661805555559</v>
      </c>
      <c r="AK710" s="538">
        <v>49</v>
      </c>
      <c r="AL710" s="538">
        <v>6</v>
      </c>
      <c r="AM710" s="538">
        <v>0</v>
      </c>
      <c r="AO710" s="538">
        <v>-1</v>
      </c>
      <c r="AQ710" s="538">
        <v>0</v>
      </c>
      <c r="AR710" s="538">
        <v>0</v>
      </c>
      <c r="AS710" s="538" t="s">
        <v>2962</v>
      </c>
      <c r="AT710" s="538" t="s">
        <v>2962</v>
      </c>
      <c r="AU710" s="538" t="s">
        <v>3708</v>
      </c>
      <c r="AV710" s="538" t="s">
        <v>2962</v>
      </c>
      <c r="AW710" s="538" t="s">
        <v>4012</v>
      </c>
      <c r="AX710" s="538" t="s">
        <v>4012</v>
      </c>
      <c r="AY710" s="538">
        <v>0</v>
      </c>
      <c r="AZ710" s="538">
        <v>0</v>
      </c>
      <c r="BA710" s="538">
        <v>0</v>
      </c>
      <c r="BB710" s="538">
        <v>0</v>
      </c>
      <c r="BC710" s="538">
        <v>3167000</v>
      </c>
      <c r="BD710" s="538">
        <v>0</v>
      </c>
      <c r="BE710" s="538">
        <v>0</v>
      </c>
      <c r="BF710" s="538" t="s">
        <v>4011</v>
      </c>
      <c r="BG710" s="538" t="s">
        <v>4011</v>
      </c>
    </row>
    <row r="711" spans="1:59" ht="18.75" customHeight="1" x14ac:dyDescent="0.25">
      <c r="A711" s="540">
        <f t="shared" si="14"/>
        <v>698</v>
      </c>
      <c r="B711" s="541" t="s">
        <v>4013</v>
      </c>
      <c r="C711" s="662">
        <v>3469000</v>
      </c>
      <c r="D711" s="662">
        <v>3469000</v>
      </c>
      <c r="E711" s="662"/>
      <c r="F711" s="378"/>
      <c r="I711" s="376" t="s">
        <v>3706</v>
      </c>
      <c r="J711" s="377" t="s">
        <v>4014</v>
      </c>
      <c r="L711" s="538" t="s">
        <v>3708</v>
      </c>
      <c r="M711" s="382">
        <v>3278000</v>
      </c>
      <c r="N711" s="382">
        <v>3278000</v>
      </c>
      <c r="O711" s="538">
        <v>0</v>
      </c>
      <c r="P711" s="538">
        <v>0</v>
      </c>
      <c r="Q711" s="538">
        <v>0</v>
      </c>
      <c r="R711" s="538">
        <v>0</v>
      </c>
      <c r="S711" s="538">
        <v>0</v>
      </c>
      <c r="T711" s="538">
        <v>0</v>
      </c>
      <c r="U711" s="538">
        <v>100</v>
      </c>
      <c r="V711" s="538" t="s">
        <v>2958</v>
      </c>
      <c r="W711" s="538" t="s">
        <v>2959</v>
      </c>
      <c r="X711" s="538" t="s">
        <v>2960</v>
      </c>
      <c r="Y711" s="538" t="s">
        <v>2961</v>
      </c>
      <c r="Z711" s="538">
        <v>0</v>
      </c>
      <c r="AA711" s="538">
        <v>0</v>
      </c>
      <c r="AB711" s="538">
        <v>0</v>
      </c>
      <c r="AC711" s="538">
        <v>0</v>
      </c>
      <c r="AD711" s="538">
        <v>1</v>
      </c>
      <c r="AE711" s="538">
        <v>0</v>
      </c>
      <c r="AF711" s="538">
        <v>0</v>
      </c>
      <c r="AG711" s="538">
        <v>0</v>
      </c>
      <c r="AH711" s="538">
        <v>0</v>
      </c>
      <c r="AI711" s="538">
        <v>0</v>
      </c>
      <c r="AJ711" s="538">
        <v>42861.686111111114</v>
      </c>
      <c r="AK711" s="538">
        <v>49</v>
      </c>
      <c r="AL711" s="538">
        <v>6</v>
      </c>
      <c r="AM711" s="538">
        <v>0</v>
      </c>
      <c r="AO711" s="538">
        <v>-1</v>
      </c>
      <c r="AQ711" s="538">
        <v>0</v>
      </c>
      <c r="AR711" s="538">
        <v>0</v>
      </c>
      <c r="AS711" s="538" t="s">
        <v>2962</v>
      </c>
      <c r="AT711" s="538" t="s">
        <v>2962</v>
      </c>
      <c r="AU711" s="538" t="s">
        <v>3708</v>
      </c>
      <c r="AV711" s="538" t="s">
        <v>2962</v>
      </c>
      <c r="AW711" s="538" t="s">
        <v>4014</v>
      </c>
      <c r="AX711" s="538" t="s">
        <v>4014</v>
      </c>
      <c r="AY711" s="538">
        <v>0</v>
      </c>
      <c r="AZ711" s="538">
        <v>0</v>
      </c>
      <c r="BA711" s="538">
        <v>0</v>
      </c>
      <c r="BB711" s="538">
        <v>0</v>
      </c>
      <c r="BC711" s="538">
        <v>3167000</v>
      </c>
      <c r="BD711" s="538">
        <v>0</v>
      </c>
      <c r="BE711" s="538">
        <v>0</v>
      </c>
      <c r="BF711" s="538" t="s">
        <v>4013</v>
      </c>
      <c r="BG711" s="538" t="s">
        <v>4013</v>
      </c>
    </row>
    <row r="712" spans="1:59" ht="18.75" customHeight="1" x14ac:dyDescent="0.25">
      <c r="A712" s="540">
        <f t="shared" si="14"/>
        <v>699</v>
      </c>
      <c r="B712" s="541" t="s">
        <v>4015</v>
      </c>
      <c r="C712" s="662">
        <v>3469000</v>
      </c>
      <c r="D712" s="662">
        <v>3469000</v>
      </c>
      <c r="E712" s="662"/>
      <c r="F712" s="378"/>
      <c r="I712" s="376" t="s">
        <v>3706</v>
      </c>
      <c r="J712" s="377" t="s">
        <v>4016</v>
      </c>
      <c r="L712" s="538" t="s">
        <v>3708</v>
      </c>
      <c r="M712" s="382">
        <v>3278000</v>
      </c>
      <c r="N712" s="382">
        <v>3278000</v>
      </c>
      <c r="O712" s="538">
        <v>0</v>
      </c>
      <c r="P712" s="538">
        <v>0</v>
      </c>
      <c r="Q712" s="538">
        <v>0</v>
      </c>
      <c r="R712" s="538">
        <v>0</v>
      </c>
      <c r="S712" s="538">
        <v>0</v>
      </c>
      <c r="T712" s="538">
        <v>0</v>
      </c>
      <c r="U712" s="538">
        <v>100</v>
      </c>
      <c r="V712" s="538" t="s">
        <v>2958</v>
      </c>
      <c r="W712" s="538" t="s">
        <v>2959</v>
      </c>
      <c r="X712" s="538" t="s">
        <v>2960</v>
      </c>
      <c r="Y712" s="538" t="s">
        <v>2961</v>
      </c>
      <c r="Z712" s="538">
        <v>0</v>
      </c>
      <c r="AA712" s="538">
        <v>0</v>
      </c>
      <c r="AB712" s="538">
        <v>0</v>
      </c>
      <c r="AC712" s="538">
        <v>0</v>
      </c>
      <c r="AD712" s="538">
        <v>1</v>
      </c>
      <c r="AE712" s="538">
        <v>0</v>
      </c>
      <c r="AF712" s="538">
        <v>0</v>
      </c>
      <c r="AG712" s="538">
        <v>0</v>
      </c>
      <c r="AH712" s="538">
        <v>0</v>
      </c>
      <c r="AI712" s="538">
        <v>0</v>
      </c>
      <c r="AJ712" s="538">
        <v>42861.6875</v>
      </c>
      <c r="AK712" s="538">
        <v>49</v>
      </c>
      <c r="AL712" s="538">
        <v>6</v>
      </c>
      <c r="AM712" s="538">
        <v>0</v>
      </c>
      <c r="AO712" s="538">
        <v>-1</v>
      </c>
      <c r="AQ712" s="538">
        <v>0</v>
      </c>
      <c r="AR712" s="538">
        <v>0</v>
      </c>
      <c r="AS712" s="538" t="s">
        <v>2962</v>
      </c>
      <c r="AT712" s="538" t="s">
        <v>2962</v>
      </c>
      <c r="AU712" s="538" t="s">
        <v>3708</v>
      </c>
      <c r="AV712" s="538" t="s">
        <v>2962</v>
      </c>
      <c r="AW712" s="538" t="s">
        <v>4016</v>
      </c>
      <c r="AX712" s="538" t="s">
        <v>4016</v>
      </c>
      <c r="AY712" s="538">
        <v>0</v>
      </c>
      <c r="AZ712" s="538">
        <v>0</v>
      </c>
      <c r="BA712" s="538">
        <v>0</v>
      </c>
      <c r="BB712" s="538">
        <v>0</v>
      </c>
      <c r="BC712" s="538">
        <v>3167000</v>
      </c>
      <c r="BD712" s="538">
        <v>0</v>
      </c>
      <c r="BE712" s="538">
        <v>0</v>
      </c>
      <c r="BF712" s="538" t="s">
        <v>4015</v>
      </c>
      <c r="BG712" s="538" t="s">
        <v>4015</v>
      </c>
    </row>
    <row r="713" spans="1:59" ht="18.75" customHeight="1" x14ac:dyDescent="0.25">
      <c r="A713" s="540">
        <f t="shared" si="14"/>
        <v>700</v>
      </c>
      <c r="B713" s="541" t="s">
        <v>4017</v>
      </c>
      <c r="C713" s="662">
        <v>3469000</v>
      </c>
      <c r="D713" s="662">
        <v>3469000</v>
      </c>
      <c r="E713" s="662"/>
      <c r="F713" s="378"/>
      <c r="I713" s="376" t="s">
        <v>3706</v>
      </c>
      <c r="J713" s="377" t="s">
        <v>4018</v>
      </c>
      <c r="L713" s="538" t="s">
        <v>3708</v>
      </c>
      <c r="M713" s="382">
        <v>3278000</v>
      </c>
      <c r="N713" s="382">
        <v>3278000</v>
      </c>
      <c r="O713" s="538">
        <v>0</v>
      </c>
      <c r="P713" s="538">
        <v>0</v>
      </c>
      <c r="Q713" s="538">
        <v>0</v>
      </c>
      <c r="R713" s="538">
        <v>0</v>
      </c>
      <c r="S713" s="538">
        <v>0</v>
      </c>
      <c r="T713" s="538">
        <v>0</v>
      </c>
      <c r="U713" s="538">
        <v>100</v>
      </c>
      <c r="V713" s="538" t="s">
        <v>2958</v>
      </c>
      <c r="W713" s="538" t="s">
        <v>2959</v>
      </c>
      <c r="X713" s="538" t="s">
        <v>2960</v>
      </c>
      <c r="Y713" s="538" t="s">
        <v>2961</v>
      </c>
      <c r="Z713" s="538">
        <v>0</v>
      </c>
      <c r="AA713" s="538">
        <v>0</v>
      </c>
      <c r="AB713" s="538">
        <v>0</v>
      </c>
      <c r="AC713" s="538">
        <v>0</v>
      </c>
      <c r="AD713" s="538">
        <v>1</v>
      </c>
      <c r="AE713" s="538">
        <v>0</v>
      </c>
      <c r="AF713" s="538">
        <v>0</v>
      </c>
      <c r="AG713" s="538">
        <v>0</v>
      </c>
      <c r="AH713" s="538">
        <v>0</v>
      </c>
      <c r="AI713" s="538">
        <v>0</v>
      </c>
      <c r="AJ713" s="538">
        <v>42861.688888888886</v>
      </c>
      <c r="AK713" s="538">
        <v>49</v>
      </c>
      <c r="AL713" s="538">
        <v>6</v>
      </c>
      <c r="AM713" s="538">
        <v>0</v>
      </c>
      <c r="AO713" s="538">
        <v>-1</v>
      </c>
      <c r="AQ713" s="538">
        <v>0</v>
      </c>
      <c r="AR713" s="538">
        <v>0</v>
      </c>
      <c r="AS713" s="538" t="s">
        <v>2962</v>
      </c>
      <c r="AT713" s="538" t="s">
        <v>2962</v>
      </c>
      <c r="AU713" s="538" t="s">
        <v>3708</v>
      </c>
      <c r="AV713" s="538" t="s">
        <v>2962</v>
      </c>
      <c r="AW713" s="538" t="s">
        <v>4018</v>
      </c>
      <c r="AX713" s="538" t="s">
        <v>4018</v>
      </c>
      <c r="AY713" s="538">
        <v>0</v>
      </c>
      <c r="AZ713" s="538">
        <v>0</v>
      </c>
      <c r="BA713" s="538">
        <v>0</v>
      </c>
      <c r="BB713" s="538">
        <v>0</v>
      </c>
      <c r="BC713" s="538">
        <v>3167000</v>
      </c>
      <c r="BD713" s="538">
        <v>0</v>
      </c>
      <c r="BE713" s="538">
        <v>0</v>
      </c>
      <c r="BF713" s="538" t="s">
        <v>4017</v>
      </c>
      <c r="BG713" s="538" t="s">
        <v>4017</v>
      </c>
    </row>
    <row r="714" spans="1:59" ht="18.75" customHeight="1" x14ac:dyDescent="0.25">
      <c r="A714" s="540">
        <f t="shared" si="14"/>
        <v>701</v>
      </c>
      <c r="B714" s="541" t="s">
        <v>4019</v>
      </c>
      <c r="C714" s="662">
        <v>5105000</v>
      </c>
      <c r="D714" s="662">
        <v>5105000</v>
      </c>
      <c r="E714" s="662"/>
      <c r="F714" s="378"/>
      <c r="I714" s="376" t="s">
        <v>4020</v>
      </c>
      <c r="J714" s="377" t="s">
        <v>4021</v>
      </c>
      <c r="L714" s="538" t="s">
        <v>4022</v>
      </c>
      <c r="M714" s="382">
        <v>4843000</v>
      </c>
      <c r="N714" s="382">
        <v>4843000</v>
      </c>
    </row>
    <row r="715" spans="1:59" ht="18.75" customHeight="1" x14ac:dyDescent="0.25">
      <c r="A715" s="540">
        <f t="shared" si="14"/>
        <v>702</v>
      </c>
      <c r="B715" s="541" t="s">
        <v>4023</v>
      </c>
      <c r="C715" s="662">
        <v>3469000</v>
      </c>
      <c r="D715" s="662">
        <v>3469000</v>
      </c>
      <c r="E715" s="662"/>
      <c r="F715" s="378"/>
      <c r="I715" s="376" t="s">
        <v>3706</v>
      </c>
      <c r="J715" s="377" t="s">
        <v>4024</v>
      </c>
      <c r="L715" s="538" t="s">
        <v>3708</v>
      </c>
      <c r="M715" s="382">
        <v>3278000</v>
      </c>
      <c r="N715" s="382">
        <v>3278000</v>
      </c>
    </row>
    <row r="716" spans="1:59" ht="18.75" customHeight="1" x14ac:dyDescent="0.25">
      <c r="A716" s="540">
        <f t="shared" si="14"/>
        <v>703</v>
      </c>
      <c r="B716" s="389" t="s">
        <v>4025</v>
      </c>
      <c r="C716" s="662">
        <v>729000</v>
      </c>
      <c r="D716" s="662">
        <v>729000</v>
      </c>
      <c r="E716" s="662">
        <v>800000</v>
      </c>
      <c r="F716" s="378"/>
      <c r="I716" s="376" t="s">
        <v>2852</v>
      </c>
      <c r="J716" s="377" t="s">
        <v>4026</v>
      </c>
      <c r="L716" s="538" t="s">
        <v>2854</v>
      </c>
      <c r="M716" s="382">
        <v>697000</v>
      </c>
      <c r="N716" s="382">
        <v>697000</v>
      </c>
      <c r="O716" s="538">
        <v>0</v>
      </c>
      <c r="P716" s="538">
        <v>0</v>
      </c>
      <c r="Q716" s="538">
        <v>0</v>
      </c>
      <c r="R716" s="538">
        <v>0</v>
      </c>
      <c r="S716" s="538">
        <v>0</v>
      </c>
      <c r="T716" s="538">
        <v>0</v>
      </c>
      <c r="U716" s="538">
        <v>100</v>
      </c>
      <c r="V716" s="538" t="s">
        <v>4027</v>
      </c>
      <c r="W716" s="538" t="s">
        <v>2959</v>
      </c>
      <c r="X716" s="538" t="s">
        <v>2960</v>
      </c>
      <c r="Y716" s="538" t="s">
        <v>2961</v>
      </c>
      <c r="Z716" s="538">
        <v>0</v>
      </c>
      <c r="AA716" s="538">
        <v>0</v>
      </c>
      <c r="AB716" s="538">
        <v>0</v>
      </c>
      <c r="AC716" s="538">
        <v>0</v>
      </c>
      <c r="AD716" s="538">
        <v>1</v>
      </c>
      <c r="AE716" s="538">
        <v>0</v>
      </c>
      <c r="AF716" s="538">
        <v>0</v>
      </c>
      <c r="AG716" s="538">
        <v>0</v>
      </c>
      <c r="AH716" s="538">
        <v>0</v>
      </c>
      <c r="AI716" s="538">
        <v>0</v>
      </c>
      <c r="AJ716" s="538" t="s">
        <v>4028</v>
      </c>
      <c r="AK716" s="538">
        <v>30</v>
      </c>
      <c r="AL716" s="538">
        <v>6</v>
      </c>
      <c r="AM716" s="538">
        <v>0</v>
      </c>
      <c r="AO716" s="538">
        <v>-1</v>
      </c>
      <c r="AQ716" s="538">
        <v>0</v>
      </c>
      <c r="AR716" s="538">
        <v>0</v>
      </c>
      <c r="AS716" s="538" t="s">
        <v>2962</v>
      </c>
      <c r="AT716" s="538" t="s">
        <v>2962</v>
      </c>
      <c r="AU716" s="538" t="s">
        <v>2854</v>
      </c>
      <c r="AV716" s="538" t="s">
        <v>2962</v>
      </c>
      <c r="AW716" s="538" t="s">
        <v>4026</v>
      </c>
      <c r="AX716" s="538" t="s">
        <v>4026</v>
      </c>
      <c r="AY716" s="538">
        <v>0</v>
      </c>
      <c r="AZ716" s="538">
        <v>0</v>
      </c>
      <c r="BA716" s="538">
        <v>0</v>
      </c>
      <c r="BB716" s="538">
        <v>0</v>
      </c>
      <c r="BC716" s="555">
        <v>679000</v>
      </c>
      <c r="BD716" s="538">
        <v>0</v>
      </c>
      <c r="BE716" s="538">
        <v>0</v>
      </c>
      <c r="BF716" s="538" t="s">
        <v>4025</v>
      </c>
      <c r="BG716" s="538" t="s">
        <v>4025</v>
      </c>
    </row>
    <row r="717" spans="1:59" ht="18.75" customHeight="1" x14ac:dyDescent="0.25">
      <c r="A717" s="540">
        <f t="shared" si="14"/>
        <v>704</v>
      </c>
      <c r="B717" s="389" t="s">
        <v>4029</v>
      </c>
      <c r="C717" s="662">
        <v>729000</v>
      </c>
      <c r="D717" s="662">
        <v>729000</v>
      </c>
      <c r="E717" s="662">
        <v>800000</v>
      </c>
      <c r="F717" s="378"/>
      <c r="I717" s="376" t="s">
        <v>2852</v>
      </c>
      <c r="J717" s="377" t="s">
        <v>4030</v>
      </c>
      <c r="L717" s="538" t="s">
        <v>2854</v>
      </c>
      <c r="M717" s="382">
        <v>697000</v>
      </c>
      <c r="N717" s="382">
        <v>697000</v>
      </c>
      <c r="O717" s="538">
        <v>0</v>
      </c>
      <c r="P717" s="538">
        <v>0</v>
      </c>
      <c r="Q717" s="538">
        <v>0</v>
      </c>
      <c r="R717" s="538">
        <v>0</v>
      </c>
      <c r="S717" s="538">
        <v>0</v>
      </c>
      <c r="T717" s="538">
        <v>0</v>
      </c>
      <c r="U717" s="538">
        <v>100</v>
      </c>
      <c r="V717" s="538" t="s">
        <v>4027</v>
      </c>
      <c r="W717" s="538" t="s">
        <v>2959</v>
      </c>
      <c r="X717" s="538" t="s">
        <v>2960</v>
      </c>
      <c r="Y717" s="538" t="s">
        <v>2961</v>
      </c>
      <c r="Z717" s="538">
        <v>0</v>
      </c>
      <c r="AA717" s="538">
        <v>0</v>
      </c>
      <c r="AB717" s="538">
        <v>0</v>
      </c>
      <c r="AC717" s="538">
        <v>0</v>
      </c>
      <c r="AD717" s="538">
        <v>1</v>
      </c>
      <c r="AE717" s="538">
        <v>0</v>
      </c>
      <c r="AF717" s="538">
        <v>0</v>
      </c>
      <c r="AG717" s="538">
        <v>0</v>
      </c>
      <c r="AH717" s="538">
        <v>0</v>
      </c>
      <c r="AI717" s="538">
        <v>0</v>
      </c>
      <c r="AJ717" s="538" t="s">
        <v>4031</v>
      </c>
      <c r="AK717" s="538">
        <v>30</v>
      </c>
      <c r="AL717" s="538">
        <v>6</v>
      </c>
      <c r="AM717" s="538">
        <v>0</v>
      </c>
      <c r="AO717" s="538">
        <v>-1</v>
      </c>
      <c r="AQ717" s="538">
        <v>0</v>
      </c>
      <c r="AR717" s="538">
        <v>0</v>
      </c>
      <c r="AS717" s="538" t="s">
        <v>2962</v>
      </c>
      <c r="AT717" s="538" t="s">
        <v>2962</v>
      </c>
      <c r="AU717" s="538" t="s">
        <v>2854</v>
      </c>
      <c r="AV717" s="538" t="s">
        <v>2962</v>
      </c>
      <c r="AW717" s="538" t="s">
        <v>4030</v>
      </c>
      <c r="AX717" s="538" t="s">
        <v>4030</v>
      </c>
      <c r="AY717" s="538">
        <v>0</v>
      </c>
      <c r="AZ717" s="538">
        <v>0</v>
      </c>
      <c r="BA717" s="538">
        <v>0</v>
      </c>
      <c r="BB717" s="538">
        <v>0</v>
      </c>
      <c r="BC717" s="555">
        <v>679000</v>
      </c>
      <c r="BD717" s="538">
        <v>0</v>
      </c>
      <c r="BE717" s="538">
        <v>0</v>
      </c>
      <c r="BF717" s="538" t="s">
        <v>4029</v>
      </c>
      <c r="BG717" s="538" t="s">
        <v>4029</v>
      </c>
    </row>
    <row r="718" spans="1:59" ht="18.75" customHeight="1" x14ac:dyDescent="0.25">
      <c r="A718" s="540">
        <f t="shared" si="14"/>
        <v>705</v>
      </c>
      <c r="B718" s="389" t="s">
        <v>4032</v>
      </c>
      <c r="C718" s="662">
        <v>756000</v>
      </c>
      <c r="D718" s="662">
        <v>756000</v>
      </c>
      <c r="E718" s="662"/>
      <c r="F718" s="378"/>
      <c r="I718" s="377" t="s">
        <v>1359</v>
      </c>
      <c r="J718" s="377" t="s">
        <v>4033</v>
      </c>
      <c r="K718" s="377" t="s">
        <v>1359</v>
      </c>
      <c r="L718" s="538" t="s">
        <v>1361</v>
      </c>
      <c r="M718" s="382">
        <v>713000</v>
      </c>
      <c r="N718" s="382">
        <v>713000</v>
      </c>
      <c r="O718" s="538">
        <v>0</v>
      </c>
      <c r="P718" s="538">
        <v>0</v>
      </c>
      <c r="Q718" s="538">
        <v>0</v>
      </c>
      <c r="R718" s="538">
        <v>0</v>
      </c>
      <c r="S718" s="538">
        <v>0</v>
      </c>
      <c r="T718" s="538">
        <v>0</v>
      </c>
      <c r="U718" s="538">
        <v>100</v>
      </c>
      <c r="V718" s="538" t="s">
        <v>4027</v>
      </c>
      <c r="W718" s="538" t="s">
        <v>2959</v>
      </c>
      <c r="X718" s="538" t="s">
        <v>2960</v>
      </c>
      <c r="Y718" s="538" t="s">
        <v>2961</v>
      </c>
      <c r="Z718" s="538">
        <v>0</v>
      </c>
      <c r="AA718" s="538">
        <v>0</v>
      </c>
      <c r="AB718" s="538">
        <v>0</v>
      </c>
      <c r="AC718" s="538">
        <v>0</v>
      </c>
      <c r="AD718" s="538">
        <v>1</v>
      </c>
      <c r="AE718" s="538">
        <v>0</v>
      </c>
      <c r="AF718" s="538">
        <v>0</v>
      </c>
      <c r="AG718" s="538">
        <v>0</v>
      </c>
      <c r="AH718" s="538">
        <v>0</v>
      </c>
      <c r="AI718" s="538">
        <v>0</v>
      </c>
      <c r="AJ718" s="538" t="s">
        <v>4034</v>
      </c>
      <c r="AK718" s="538">
        <v>30</v>
      </c>
      <c r="AL718" s="538">
        <v>6</v>
      </c>
      <c r="AM718" s="538">
        <v>0</v>
      </c>
      <c r="AO718" s="538">
        <v>-1</v>
      </c>
      <c r="AQ718" s="538">
        <v>0</v>
      </c>
      <c r="AR718" s="538">
        <v>0</v>
      </c>
      <c r="AS718" s="538" t="s">
        <v>2962</v>
      </c>
      <c r="AT718" s="538" t="s">
        <v>2962</v>
      </c>
      <c r="AU718" s="538" t="s">
        <v>1361</v>
      </c>
      <c r="AV718" s="538" t="s">
        <v>2962</v>
      </c>
      <c r="AW718" s="538" t="s">
        <v>4033</v>
      </c>
      <c r="AX718" s="538" t="s">
        <v>4033</v>
      </c>
      <c r="AY718" s="538">
        <v>0</v>
      </c>
      <c r="AZ718" s="538">
        <v>0</v>
      </c>
      <c r="BA718" s="538">
        <v>0</v>
      </c>
      <c r="BB718" s="538">
        <v>0</v>
      </c>
      <c r="BC718" s="555">
        <v>689000</v>
      </c>
      <c r="BD718" s="538">
        <v>0</v>
      </c>
      <c r="BE718" s="538">
        <v>0</v>
      </c>
      <c r="BF718" s="538" t="s">
        <v>4032</v>
      </c>
      <c r="BG718" s="538" t="s">
        <v>4032</v>
      </c>
    </row>
    <row r="719" spans="1:59" ht="18.75" customHeight="1" x14ac:dyDescent="0.25">
      <c r="A719" s="540">
        <f t="shared" si="14"/>
        <v>706</v>
      </c>
      <c r="B719" s="389" t="s">
        <v>4035</v>
      </c>
      <c r="C719" s="662">
        <v>1340000</v>
      </c>
      <c r="D719" s="662">
        <v>1340000</v>
      </c>
      <c r="E719" s="662"/>
      <c r="F719" s="378"/>
      <c r="I719" s="376" t="s">
        <v>3098</v>
      </c>
      <c r="J719" s="377" t="s">
        <v>4036</v>
      </c>
      <c r="L719" s="538" t="s">
        <v>3100</v>
      </c>
      <c r="M719" s="382">
        <v>1211000</v>
      </c>
      <c r="N719" s="382">
        <v>1211000</v>
      </c>
      <c r="O719" s="538">
        <v>0</v>
      </c>
      <c r="P719" s="538">
        <v>0</v>
      </c>
      <c r="Q719" s="538">
        <v>0</v>
      </c>
      <c r="R719" s="538">
        <v>0</v>
      </c>
      <c r="S719" s="538">
        <v>0</v>
      </c>
      <c r="T719" s="538">
        <v>0</v>
      </c>
      <c r="U719" s="538">
        <v>100</v>
      </c>
      <c r="V719" s="538" t="s">
        <v>4027</v>
      </c>
      <c r="W719" s="538" t="s">
        <v>2959</v>
      </c>
      <c r="X719" s="538" t="s">
        <v>2960</v>
      </c>
      <c r="Y719" s="538" t="s">
        <v>2961</v>
      </c>
      <c r="Z719" s="538">
        <v>0</v>
      </c>
      <c r="AA719" s="538">
        <v>0</v>
      </c>
      <c r="AB719" s="538">
        <v>0</v>
      </c>
      <c r="AC719" s="538">
        <v>0</v>
      </c>
      <c r="AD719" s="538">
        <v>1</v>
      </c>
      <c r="AE719" s="538">
        <v>0</v>
      </c>
      <c r="AF719" s="538">
        <v>0</v>
      </c>
      <c r="AG719" s="538">
        <v>0</v>
      </c>
      <c r="AH719" s="538">
        <v>0</v>
      </c>
      <c r="AI719" s="538">
        <v>0</v>
      </c>
      <c r="AJ719" s="538" t="s">
        <v>4037</v>
      </c>
      <c r="AK719" s="538">
        <v>30</v>
      </c>
      <c r="AL719" s="538">
        <v>6</v>
      </c>
      <c r="AM719" s="538">
        <v>0</v>
      </c>
      <c r="AO719" s="538">
        <v>-1</v>
      </c>
      <c r="AQ719" s="538">
        <v>0</v>
      </c>
      <c r="AR719" s="538">
        <v>0</v>
      </c>
      <c r="AS719" s="538" t="s">
        <v>2962</v>
      </c>
      <c r="AT719" s="538" t="s">
        <v>2962</v>
      </c>
      <c r="AU719" s="538" t="s">
        <v>3100</v>
      </c>
      <c r="AV719" s="538" t="s">
        <v>2962</v>
      </c>
      <c r="AW719" s="538" t="s">
        <v>4036</v>
      </c>
      <c r="AX719" s="538" t="s">
        <v>4036</v>
      </c>
      <c r="AY719" s="538">
        <v>0</v>
      </c>
      <c r="AZ719" s="538">
        <v>0</v>
      </c>
      <c r="BA719" s="538">
        <v>0</v>
      </c>
      <c r="BB719" s="538">
        <v>0</v>
      </c>
      <c r="BC719" s="555">
        <v>1136000</v>
      </c>
      <c r="BD719" s="538">
        <v>0</v>
      </c>
      <c r="BE719" s="538">
        <v>0</v>
      </c>
      <c r="BF719" s="538" t="s">
        <v>4035</v>
      </c>
      <c r="BG719" s="538" t="s">
        <v>4035</v>
      </c>
    </row>
    <row r="720" spans="1:59" ht="18.75" customHeight="1" x14ac:dyDescent="0.25">
      <c r="A720" s="540">
        <f t="shared" si="14"/>
        <v>707</v>
      </c>
      <c r="B720" s="389" t="s">
        <v>4038</v>
      </c>
      <c r="C720" s="662">
        <v>3011000</v>
      </c>
      <c r="D720" s="662">
        <v>3011000</v>
      </c>
      <c r="E720" s="662"/>
      <c r="F720" s="378"/>
      <c r="I720" s="376" t="s">
        <v>3012</v>
      </c>
      <c r="J720" s="377" t="s">
        <v>4039</v>
      </c>
      <c r="L720" s="538" t="s">
        <v>3013</v>
      </c>
      <c r="M720" s="382">
        <v>2847000</v>
      </c>
      <c r="N720" s="382">
        <v>2847000</v>
      </c>
      <c r="O720" s="538">
        <v>0</v>
      </c>
      <c r="P720" s="538">
        <v>0</v>
      </c>
      <c r="Q720" s="538">
        <v>0</v>
      </c>
      <c r="R720" s="538">
        <v>0</v>
      </c>
      <c r="S720" s="538">
        <v>0</v>
      </c>
      <c r="T720" s="538">
        <v>0</v>
      </c>
      <c r="U720" s="538">
        <v>100</v>
      </c>
      <c r="V720" s="538" t="s">
        <v>2958</v>
      </c>
      <c r="W720" s="538" t="s">
        <v>2959</v>
      </c>
      <c r="X720" s="538" t="s">
        <v>2960</v>
      </c>
      <c r="Y720" s="538" t="s">
        <v>2961</v>
      </c>
      <c r="Z720" s="538">
        <v>0</v>
      </c>
      <c r="AA720" s="538">
        <v>0</v>
      </c>
      <c r="AB720" s="538">
        <v>0</v>
      </c>
      <c r="AC720" s="538">
        <v>0</v>
      </c>
      <c r="AD720" s="538">
        <v>0</v>
      </c>
      <c r="AE720" s="538">
        <v>0</v>
      </c>
      <c r="AF720" s="538">
        <v>0</v>
      </c>
      <c r="AG720" s="538">
        <v>0</v>
      </c>
      <c r="AH720" s="538">
        <v>0</v>
      </c>
      <c r="AI720" s="538">
        <v>0</v>
      </c>
      <c r="AJ720" s="538" t="s">
        <v>4040</v>
      </c>
      <c r="AK720" s="538">
        <v>49</v>
      </c>
      <c r="AL720" s="538">
        <v>6</v>
      </c>
      <c r="AM720" s="538">
        <v>0</v>
      </c>
      <c r="AO720" s="538">
        <v>-1</v>
      </c>
      <c r="AQ720" s="538">
        <v>0</v>
      </c>
      <c r="AR720" s="538">
        <v>0</v>
      </c>
      <c r="AS720" s="538" t="s">
        <v>2962</v>
      </c>
      <c r="AT720" s="538" t="s">
        <v>2962</v>
      </c>
      <c r="AU720" s="538" t="s">
        <v>3013</v>
      </c>
      <c r="AV720" s="538" t="s">
        <v>2962</v>
      </c>
      <c r="AW720" s="538" t="s">
        <v>4039</v>
      </c>
      <c r="AX720" s="538" t="s">
        <v>4039</v>
      </c>
      <c r="AY720" s="538">
        <v>0</v>
      </c>
      <c r="AZ720" s="538">
        <v>0</v>
      </c>
      <c r="BA720" s="538">
        <v>0</v>
      </c>
      <c r="BB720" s="538">
        <v>0</v>
      </c>
      <c r="BC720" s="555">
        <v>2752000</v>
      </c>
      <c r="BD720" s="538">
        <v>0</v>
      </c>
      <c r="BE720" s="538">
        <v>0</v>
      </c>
      <c r="BF720" s="538" t="s">
        <v>4041</v>
      </c>
      <c r="BG720" s="538" t="s">
        <v>4041</v>
      </c>
    </row>
    <row r="721" spans="1:59" ht="18.75" customHeight="1" x14ac:dyDescent="0.25">
      <c r="A721" s="540">
        <f t="shared" si="14"/>
        <v>708</v>
      </c>
      <c r="B721" s="389" t="s">
        <v>5611</v>
      </c>
      <c r="C721" s="662">
        <v>2278000</v>
      </c>
      <c r="D721" s="662"/>
      <c r="E721" s="662"/>
      <c r="F721" s="378"/>
      <c r="J721" s="377" t="s">
        <v>5111</v>
      </c>
      <c r="M721" s="382"/>
      <c r="N721" s="382"/>
      <c r="BC721" s="555"/>
    </row>
    <row r="722" spans="1:59" ht="18.75" customHeight="1" x14ac:dyDescent="0.25">
      <c r="A722" s="540">
        <f t="shared" si="14"/>
        <v>709</v>
      </c>
      <c r="B722" s="389" t="s">
        <v>4042</v>
      </c>
      <c r="C722" s="662">
        <v>2660000</v>
      </c>
      <c r="D722" s="662">
        <v>2660000</v>
      </c>
      <c r="E722" s="662"/>
      <c r="F722" s="378"/>
      <c r="I722" s="376" t="s">
        <v>3833</v>
      </c>
      <c r="J722" s="377" t="s">
        <v>4043</v>
      </c>
      <c r="L722" s="538" t="s">
        <v>3835</v>
      </c>
      <c r="M722" s="382">
        <v>2578000</v>
      </c>
      <c r="N722" s="382">
        <v>2578000</v>
      </c>
      <c r="O722" s="538">
        <v>0</v>
      </c>
      <c r="P722" s="538">
        <v>0</v>
      </c>
      <c r="Q722" s="538">
        <v>0</v>
      </c>
      <c r="R722" s="538">
        <v>0</v>
      </c>
      <c r="S722" s="538">
        <v>0</v>
      </c>
      <c r="T722" s="538">
        <v>0</v>
      </c>
      <c r="U722" s="538">
        <v>100</v>
      </c>
      <c r="V722" s="538" t="s">
        <v>2958</v>
      </c>
      <c r="W722" s="538" t="s">
        <v>2959</v>
      </c>
      <c r="X722" s="538" t="s">
        <v>2960</v>
      </c>
      <c r="Y722" s="538" t="s">
        <v>2961</v>
      </c>
      <c r="Z722" s="538">
        <v>0</v>
      </c>
      <c r="AA722" s="538">
        <v>0</v>
      </c>
      <c r="AB722" s="538">
        <v>0</v>
      </c>
      <c r="AC722" s="538">
        <v>0</v>
      </c>
      <c r="AD722" s="538">
        <v>0</v>
      </c>
      <c r="AE722" s="538">
        <v>0</v>
      </c>
      <c r="AF722" s="538">
        <v>0</v>
      </c>
      <c r="AG722" s="538">
        <v>0</v>
      </c>
      <c r="AH722" s="538">
        <v>0</v>
      </c>
      <c r="AI722" s="538">
        <v>0</v>
      </c>
      <c r="AJ722" s="538" t="s">
        <v>4044</v>
      </c>
      <c r="AK722" s="538">
        <v>49</v>
      </c>
      <c r="AL722" s="538">
        <v>6</v>
      </c>
      <c r="AM722" s="538">
        <v>0</v>
      </c>
      <c r="AO722" s="538">
        <v>-1</v>
      </c>
      <c r="AQ722" s="538">
        <v>0</v>
      </c>
      <c r="AR722" s="538">
        <v>0</v>
      </c>
      <c r="AS722" s="538" t="s">
        <v>2962</v>
      </c>
      <c r="AT722" s="538" t="s">
        <v>2962</v>
      </c>
      <c r="AU722" s="538" t="s">
        <v>3835</v>
      </c>
      <c r="AV722" s="538" t="s">
        <v>2962</v>
      </c>
      <c r="AW722" s="538" t="s">
        <v>4043</v>
      </c>
      <c r="AX722" s="538" t="s">
        <v>4043</v>
      </c>
      <c r="AY722" s="538">
        <v>0</v>
      </c>
      <c r="AZ722" s="538">
        <v>0</v>
      </c>
      <c r="BA722" s="538">
        <v>0</v>
      </c>
      <c r="BB722" s="538">
        <v>0</v>
      </c>
      <c r="BC722" s="555">
        <v>2531000</v>
      </c>
      <c r="BD722" s="538">
        <v>0</v>
      </c>
      <c r="BE722" s="538">
        <v>0</v>
      </c>
      <c r="BF722" s="538" t="s">
        <v>4042</v>
      </c>
      <c r="BG722" s="538" t="s">
        <v>4042</v>
      </c>
    </row>
    <row r="723" spans="1:59" ht="18.75" customHeight="1" x14ac:dyDescent="0.25">
      <c r="A723" s="540">
        <f t="shared" si="14"/>
        <v>710</v>
      </c>
      <c r="B723" s="389" t="s">
        <v>5612</v>
      </c>
      <c r="C723" s="662">
        <v>2042000</v>
      </c>
      <c r="D723" s="662"/>
      <c r="E723" s="662"/>
      <c r="F723" s="378"/>
      <c r="J723" s="377" t="s">
        <v>5113</v>
      </c>
      <c r="M723" s="382"/>
      <c r="N723" s="382"/>
      <c r="BC723" s="555"/>
    </row>
    <row r="724" spans="1:59" ht="18.75" customHeight="1" x14ac:dyDescent="0.25">
      <c r="A724" s="540">
        <f t="shared" si="14"/>
        <v>711</v>
      </c>
      <c r="B724" s="389" t="s">
        <v>4045</v>
      </c>
      <c r="C724" s="662">
        <v>3469000</v>
      </c>
      <c r="D724" s="662">
        <v>3469000</v>
      </c>
      <c r="E724" s="662"/>
      <c r="F724" s="378"/>
      <c r="I724" s="376" t="s">
        <v>3706</v>
      </c>
      <c r="J724" s="377" t="s">
        <v>4046</v>
      </c>
      <c r="L724" s="538" t="s">
        <v>3708</v>
      </c>
      <c r="M724" s="382">
        <v>3278000</v>
      </c>
      <c r="N724" s="382">
        <v>3278000</v>
      </c>
      <c r="O724" s="538">
        <v>0</v>
      </c>
      <c r="P724" s="538">
        <v>0</v>
      </c>
      <c r="Q724" s="538">
        <v>0</v>
      </c>
      <c r="R724" s="538">
        <v>0</v>
      </c>
      <c r="S724" s="538">
        <v>0</v>
      </c>
      <c r="T724" s="538">
        <v>0</v>
      </c>
      <c r="U724" s="538">
        <v>100</v>
      </c>
      <c r="V724" s="538" t="s">
        <v>2958</v>
      </c>
      <c r="W724" s="538" t="s">
        <v>2959</v>
      </c>
      <c r="X724" s="538" t="s">
        <v>2960</v>
      </c>
      <c r="Y724" s="538" t="s">
        <v>2961</v>
      </c>
      <c r="Z724" s="538">
        <v>0</v>
      </c>
      <c r="AA724" s="538">
        <v>0</v>
      </c>
      <c r="AB724" s="538">
        <v>0</v>
      </c>
      <c r="AC724" s="538">
        <v>0</v>
      </c>
      <c r="AD724" s="538">
        <v>0</v>
      </c>
      <c r="AE724" s="538">
        <v>0</v>
      </c>
      <c r="AF724" s="538">
        <v>0</v>
      </c>
      <c r="AG724" s="538">
        <v>0</v>
      </c>
      <c r="AH724" s="538">
        <v>0</v>
      </c>
      <c r="AI724" s="538">
        <v>0</v>
      </c>
      <c r="AJ724" s="538" t="s">
        <v>4047</v>
      </c>
      <c r="AK724" s="538">
        <v>49</v>
      </c>
      <c r="AL724" s="538">
        <v>6</v>
      </c>
      <c r="AM724" s="538">
        <v>0</v>
      </c>
      <c r="AO724" s="538">
        <v>-1</v>
      </c>
      <c r="AQ724" s="538">
        <v>0</v>
      </c>
      <c r="AR724" s="538">
        <v>0</v>
      </c>
      <c r="AS724" s="538" t="s">
        <v>2962</v>
      </c>
      <c r="AT724" s="538" t="s">
        <v>2962</v>
      </c>
      <c r="AU724" s="538" t="s">
        <v>3708</v>
      </c>
      <c r="AV724" s="538" t="s">
        <v>2962</v>
      </c>
      <c r="AW724" s="538" t="s">
        <v>4046</v>
      </c>
      <c r="AX724" s="538" t="s">
        <v>4046</v>
      </c>
      <c r="AY724" s="538">
        <v>0</v>
      </c>
      <c r="AZ724" s="538">
        <v>0</v>
      </c>
      <c r="BA724" s="538">
        <v>0</v>
      </c>
      <c r="BB724" s="538">
        <v>0</v>
      </c>
      <c r="BC724" s="555">
        <v>3167000</v>
      </c>
      <c r="BD724" s="538">
        <v>0</v>
      </c>
      <c r="BE724" s="538">
        <v>0</v>
      </c>
      <c r="BF724" s="538" t="s">
        <v>4045</v>
      </c>
      <c r="BG724" s="538" t="s">
        <v>4045</v>
      </c>
    </row>
    <row r="725" spans="1:59" ht="27" customHeight="1" x14ac:dyDescent="0.25">
      <c r="A725" s="540">
        <f t="shared" si="14"/>
        <v>712</v>
      </c>
      <c r="B725" s="389" t="s">
        <v>4048</v>
      </c>
      <c r="C725" s="662">
        <v>3087000</v>
      </c>
      <c r="D725" s="662">
        <v>3087000</v>
      </c>
      <c r="E725" s="662"/>
      <c r="F725" s="378" t="s">
        <v>5396</v>
      </c>
      <c r="I725" s="376" t="s">
        <v>3641</v>
      </c>
      <c r="J725" s="377" t="s">
        <v>4049</v>
      </c>
      <c r="L725" s="538" t="s">
        <v>3643</v>
      </c>
      <c r="M725" s="382">
        <v>2923000</v>
      </c>
      <c r="N725" s="382">
        <v>2923000</v>
      </c>
      <c r="O725" s="538">
        <v>0</v>
      </c>
      <c r="P725" s="538">
        <v>0</v>
      </c>
      <c r="Q725" s="538">
        <v>0</v>
      </c>
      <c r="R725" s="538">
        <v>0</v>
      </c>
      <c r="S725" s="538">
        <v>0</v>
      </c>
      <c r="T725" s="538">
        <v>0</v>
      </c>
      <c r="U725" s="538">
        <v>100</v>
      </c>
      <c r="V725" s="538" t="s">
        <v>2958</v>
      </c>
      <c r="W725" s="538" t="s">
        <v>2959</v>
      </c>
      <c r="X725" s="538" t="s">
        <v>2960</v>
      </c>
      <c r="Y725" s="538" t="s">
        <v>2961</v>
      </c>
      <c r="Z725" s="538">
        <v>0</v>
      </c>
      <c r="AA725" s="538">
        <v>0</v>
      </c>
      <c r="AB725" s="538">
        <v>0</v>
      </c>
      <c r="AC725" s="538">
        <v>0</v>
      </c>
      <c r="AD725" s="538">
        <v>0</v>
      </c>
      <c r="AE725" s="538">
        <v>0</v>
      </c>
      <c r="AF725" s="538">
        <v>0</v>
      </c>
      <c r="AG725" s="538">
        <v>0</v>
      </c>
      <c r="AH725" s="538">
        <v>0</v>
      </c>
      <c r="AI725" s="538">
        <v>0</v>
      </c>
      <c r="AJ725" s="538" t="s">
        <v>4050</v>
      </c>
      <c r="AK725" s="538">
        <v>49</v>
      </c>
      <c r="AL725" s="538">
        <v>6</v>
      </c>
      <c r="AM725" s="538">
        <v>0</v>
      </c>
      <c r="AO725" s="538">
        <v>-1</v>
      </c>
      <c r="AQ725" s="538">
        <v>0</v>
      </c>
      <c r="AR725" s="538">
        <v>0</v>
      </c>
      <c r="AS725" s="538" t="s">
        <v>2962</v>
      </c>
      <c r="AT725" s="538" t="s">
        <v>2962</v>
      </c>
      <c r="AU725" s="538" t="s">
        <v>3643</v>
      </c>
      <c r="AV725" s="538" t="s">
        <v>2962</v>
      </c>
      <c r="AW725" s="538" t="s">
        <v>4049</v>
      </c>
      <c r="AX725" s="538" t="s">
        <v>4051</v>
      </c>
      <c r="AY725" s="538">
        <v>0</v>
      </c>
      <c r="AZ725" s="538">
        <v>0</v>
      </c>
      <c r="BA725" s="538">
        <v>0</v>
      </c>
      <c r="BB725" s="538">
        <v>0</v>
      </c>
      <c r="BC725" s="555">
        <v>2828000</v>
      </c>
      <c r="BD725" s="538">
        <v>0</v>
      </c>
      <c r="BE725" s="538">
        <v>0</v>
      </c>
      <c r="BF725" s="538" t="s">
        <v>4048</v>
      </c>
      <c r="BG725" s="538" t="s">
        <v>4048</v>
      </c>
    </row>
    <row r="726" spans="1:59" ht="18.75" customHeight="1" x14ac:dyDescent="0.25">
      <c r="A726" s="540">
        <f t="shared" si="14"/>
        <v>713</v>
      </c>
      <c r="B726" s="389" t="s">
        <v>4052</v>
      </c>
      <c r="C726" s="662">
        <v>4400000</v>
      </c>
      <c r="D726" s="662">
        <v>4400000</v>
      </c>
      <c r="E726" s="662"/>
      <c r="F726" s="378"/>
      <c r="I726" s="376" t="s">
        <v>3964</v>
      </c>
      <c r="J726" s="377" t="s">
        <v>4053</v>
      </c>
      <c r="L726" s="538" t="s">
        <v>3966</v>
      </c>
      <c r="M726" s="382">
        <v>4172000</v>
      </c>
      <c r="N726" s="382">
        <v>4172000</v>
      </c>
      <c r="O726" s="538">
        <v>0</v>
      </c>
      <c r="P726" s="538">
        <v>0</v>
      </c>
      <c r="Q726" s="538">
        <v>0</v>
      </c>
      <c r="R726" s="538">
        <v>0</v>
      </c>
      <c r="S726" s="538">
        <v>0</v>
      </c>
      <c r="T726" s="538">
        <v>0</v>
      </c>
      <c r="U726" s="538">
        <v>100</v>
      </c>
      <c r="V726" s="538" t="s">
        <v>2958</v>
      </c>
      <c r="W726" s="538" t="s">
        <v>2959</v>
      </c>
      <c r="X726" s="538" t="s">
        <v>2960</v>
      </c>
      <c r="Y726" s="538" t="s">
        <v>2961</v>
      </c>
      <c r="Z726" s="538">
        <v>0</v>
      </c>
      <c r="AA726" s="538">
        <v>0</v>
      </c>
      <c r="AB726" s="538">
        <v>0</v>
      </c>
      <c r="AC726" s="538">
        <v>0</v>
      </c>
      <c r="AD726" s="538">
        <v>0</v>
      </c>
      <c r="AE726" s="538">
        <v>0</v>
      </c>
      <c r="AF726" s="538">
        <v>0</v>
      </c>
      <c r="AG726" s="538">
        <v>0</v>
      </c>
      <c r="AH726" s="538">
        <v>0</v>
      </c>
      <c r="AI726" s="538">
        <v>0</v>
      </c>
      <c r="AJ726" s="538" t="s">
        <v>4054</v>
      </c>
      <c r="AK726" s="538">
        <v>49</v>
      </c>
      <c r="AL726" s="538">
        <v>6</v>
      </c>
      <c r="AM726" s="538">
        <v>0</v>
      </c>
      <c r="AO726" s="538">
        <v>-1</v>
      </c>
      <c r="AQ726" s="538">
        <v>0</v>
      </c>
      <c r="AR726" s="538">
        <v>0</v>
      </c>
      <c r="AS726" s="538" t="s">
        <v>2962</v>
      </c>
      <c r="AT726" s="538" t="s">
        <v>2962</v>
      </c>
      <c r="AU726" s="538" t="s">
        <v>3966</v>
      </c>
      <c r="AV726" s="538" t="s">
        <v>2962</v>
      </c>
      <c r="AW726" s="538" t="s">
        <v>4053</v>
      </c>
      <c r="AX726" s="538" t="s">
        <v>4053</v>
      </c>
      <c r="AY726" s="538">
        <v>0</v>
      </c>
      <c r="AZ726" s="538">
        <v>0</v>
      </c>
      <c r="BA726" s="538">
        <v>0</v>
      </c>
      <c r="BB726" s="538">
        <v>0</v>
      </c>
      <c r="BC726" s="555">
        <v>4040000</v>
      </c>
      <c r="BD726" s="538">
        <v>0</v>
      </c>
      <c r="BE726" s="538">
        <v>0</v>
      </c>
      <c r="BF726" s="538" t="s">
        <v>4052</v>
      </c>
      <c r="BG726" s="538" t="s">
        <v>4052</v>
      </c>
    </row>
    <row r="727" spans="1:59" ht="36.75" customHeight="1" x14ac:dyDescent="0.25">
      <c r="A727" s="540">
        <f t="shared" si="14"/>
        <v>714</v>
      </c>
      <c r="B727" s="552" t="s">
        <v>5613</v>
      </c>
      <c r="C727" s="662">
        <v>3665000</v>
      </c>
      <c r="D727" s="662"/>
      <c r="E727" s="662"/>
      <c r="F727" s="378"/>
      <c r="J727" s="377" t="s">
        <v>5115</v>
      </c>
      <c r="M727" s="382"/>
      <c r="N727" s="382"/>
      <c r="BC727" s="555"/>
    </row>
    <row r="728" spans="1:59" ht="17.25" customHeight="1" x14ac:dyDescent="0.25">
      <c r="A728" s="540">
        <f t="shared" si="14"/>
        <v>715</v>
      </c>
      <c r="B728" s="389" t="s">
        <v>4055</v>
      </c>
      <c r="C728" s="662">
        <v>4400000</v>
      </c>
      <c r="D728" s="662">
        <v>4400000</v>
      </c>
      <c r="E728" s="662"/>
      <c r="F728" s="378"/>
      <c r="I728" s="376" t="s">
        <v>3964</v>
      </c>
      <c r="J728" s="377" t="s">
        <v>4056</v>
      </c>
      <c r="L728" s="538" t="s">
        <v>3966</v>
      </c>
      <c r="M728" s="382">
        <v>4172000</v>
      </c>
      <c r="N728" s="382">
        <v>4172000</v>
      </c>
      <c r="O728" s="538">
        <v>0</v>
      </c>
      <c r="P728" s="538">
        <v>0</v>
      </c>
      <c r="Q728" s="538">
        <v>0</v>
      </c>
      <c r="R728" s="538">
        <v>0</v>
      </c>
      <c r="S728" s="538">
        <v>0</v>
      </c>
      <c r="T728" s="538">
        <v>0</v>
      </c>
      <c r="U728" s="538">
        <v>100</v>
      </c>
      <c r="V728" s="538" t="s">
        <v>2958</v>
      </c>
      <c r="W728" s="538" t="s">
        <v>2959</v>
      </c>
      <c r="X728" s="538" t="s">
        <v>2960</v>
      </c>
      <c r="Y728" s="538" t="s">
        <v>2961</v>
      </c>
      <c r="Z728" s="538">
        <v>0</v>
      </c>
      <c r="AA728" s="538">
        <v>0</v>
      </c>
      <c r="AB728" s="538">
        <v>0</v>
      </c>
      <c r="AC728" s="538">
        <v>0</v>
      </c>
      <c r="AD728" s="538">
        <v>0</v>
      </c>
      <c r="AE728" s="538">
        <v>0</v>
      </c>
      <c r="AF728" s="538">
        <v>0</v>
      </c>
      <c r="AG728" s="538">
        <v>0</v>
      </c>
      <c r="AH728" s="538">
        <v>0</v>
      </c>
      <c r="AI728" s="538">
        <v>0</v>
      </c>
      <c r="AJ728" s="538" t="s">
        <v>4057</v>
      </c>
      <c r="AK728" s="538">
        <v>49</v>
      </c>
      <c r="AL728" s="538">
        <v>6</v>
      </c>
      <c r="AM728" s="538">
        <v>0</v>
      </c>
      <c r="AO728" s="538">
        <v>-1</v>
      </c>
      <c r="AQ728" s="538">
        <v>0</v>
      </c>
      <c r="AR728" s="538">
        <v>0</v>
      </c>
      <c r="AS728" s="538" t="s">
        <v>2962</v>
      </c>
      <c r="AT728" s="538" t="s">
        <v>2962</v>
      </c>
      <c r="AU728" s="538" t="s">
        <v>3966</v>
      </c>
      <c r="AV728" s="538" t="s">
        <v>2962</v>
      </c>
      <c r="AW728" s="538" t="s">
        <v>4056</v>
      </c>
      <c r="AX728" s="538" t="s">
        <v>4056</v>
      </c>
      <c r="AY728" s="538">
        <v>0</v>
      </c>
      <c r="AZ728" s="538">
        <v>0</v>
      </c>
      <c r="BA728" s="538">
        <v>0</v>
      </c>
      <c r="BB728" s="538">
        <v>0</v>
      </c>
      <c r="BC728" s="555">
        <v>4040000</v>
      </c>
      <c r="BD728" s="538">
        <v>0</v>
      </c>
      <c r="BE728" s="538">
        <v>0</v>
      </c>
      <c r="BF728" s="538" t="s">
        <v>4055</v>
      </c>
      <c r="BG728" s="538" t="s">
        <v>4055</v>
      </c>
    </row>
    <row r="729" spans="1:59" ht="36.75" customHeight="1" x14ac:dyDescent="0.25">
      <c r="A729" s="540">
        <f t="shared" si="14"/>
        <v>716</v>
      </c>
      <c r="B729" s="552" t="s">
        <v>5614</v>
      </c>
      <c r="C729" s="662">
        <v>3665000</v>
      </c>
      <c r="D729" s="662"/>
      <c r="E729" s="662"/>
      <c r="F729" s="378"/>
      <c r="J729" s="377" t="s">
        <v>5117</v>
      </c>
      <c r="M729" s="382"/>
      <c r="N729" s="382"/>
      <c r="BC729" s="555"/>
    </row>
    <row r="730" spans="1:59" ht="17.25" customHeight="1" x14ac:dyDescent="0.25">
      <c r="A730" s="540">
        <f t="shared" si="14"/>
        <v>717</v>
      </c>
      <c r="B730" s="389" t="s">
        <v>4058</v>
      </c>
      <c r="C730" s="662">
        <v>4400000</v>
      </c>
      <c r="D730" s="662">
        <v>4400000</v>
      </c>
      <c r="E730" s="662"/>
      <c r="F730" s="378"/>
      <c r="I730" s="376" t="s">
        <v>3964</v>
      </c>
      <c r="J730" s="377" t="s">
        <v>4059</v>
      </c>
      <c r="L730" s="538" t="s">
        <v>3966</v>
      </c>
      <c r="M730" s="382">
        <v>4172000</v>
      </c>
      <c r="N730" s="382">
        <v>4172000</v>
      </c>
      <c r="O730" s="538">
        <v>0</v>
      </c>
      <c r="P730" s="538">
        <v>0</v>
      </c>
      <c r="Q730" s="538">
        <v>0</v>
      </c>
      <c r="R730" s="538">
        <v>0</v>
      </c>
      <c r="S730" s="538">
        <v>0</v>
      </c>
      <c r="T730" s="538">
        <v>0</v>
      </c>
      <c r="U730" s="538">
        <v>100</v>
      </c>
      <c r="V730" s="538" t="s">
        <v>2958</v>
      </c>
      <c r="W730" s="538" t="s">
        <v>2959</v>
      </c>
      <c r="X730" s="538" t="s">
        <v>2960</v>
      </c>
      <c r="Y730" s="538" t="s">
        <v>2961</v>
      </c>
      <c r="Z730" s="538">
        <v>0</v>
      </c>
      <c r="AA730" s="538">
        <v>0</v>
      </c>
      <c r="AB730" s="538">
        <v>0</v>
      </c>
      <c r="AC730" s="538">
        <v>0</v>
      </c>
      <c r="AD730" s="538">
        <v>0</v>
      </c>
      <c r="AE730" s="538">
        <v>0</v>
      </c>
      <c r="AF730" s="538">
        <v>0</v>
      </c>
      <c r="AG730" s="538">
        <v>0</v>
      </c>
      <c r="AH730" s="538">
        <v>0</v>
      </c>
      <c r="AI730" s="538">
        <v>0</v>
      </c>
      <c r="AJ730" s="538" t="s">
        <v>4060</v>
      </c>
      <c r="AK730" s="538">
        <v>49</v>
      </c>
      <c r="AL730" s="538">
        <v>6</v>
      </c>
      <c r="AM730" s="538">
        <v>0</v>
      </c>
      <c r="AO730" s="538">
        <v>-1</v>
      </c>
      <c r="AQ730" s="538">
        <v>0</v>
      </c>
      <c r="AR730" s="538">
        <v>0</v>
      </c>
      <c r="AS730" s="538" t="s">
        <v>2962</v>
      </c>
      <c r="AT730" s="538" t="s">
        <v>2962</v>
      </c>
      <c r="AU730" s="538" t="s">
        <v>3966</v>
      </c>
      <c r="AV730" s="538" t="s">
        <v>2962</v>
      </c>
      <c r="AW730" s="538" t="s">
        <v>4059</v>
      </c>
      <c r="AX730" s="538" t="s">
        <v>4059</v>
      </c>
      <c r="AY730" s="538">
        <v>0</v>
      </c>
      <c r="AZ730" s="538">
        <v>0</v>
      </c>
      <c r="BA730" s="538">
        <v>0</v>
      </c>
      <c r="BB730" s="538">
        <v>0</v>
      </c>
      <c r="BC730" s="555">
        <v>4040000</v>
      </c>
      <c r="BD730" s="538">
        <v>0</v>
      </c>
      <c r="BE730" s="538">
        <v>0</v>
      </c>
      <c r="BF730" s="538" t="s">
        <v>4058</v>
      </c>
      <c r="BG730" s="538" t="s">
        <v>4058</v>
      </c>
    </row>
    <row r="731" spans="1:59" ht="36.75" customHeight="1" x14ac:dyDescent="0.25">
      <c r="A731" s="540">
        <f t="shared" si="14"/>
        <v>718</v>
      </c>
      <c r="B731" s="552" t="s">
        <v>5615</v>
      </c>
      <c r="C731" s="662">
        <v>3665000</v>
      </c>
      <c r="D731" s="662"/>
      <c r="E731" s="662"/>
      <c r="F731" s="378"/>
      <c r="J731" s="377" t="s">
        <v>5119</v>
      </c>
      <c r="M731" s="382"/>
      <c r="N731" s="382"/>
      <c r="BC731" s="555"/>
    </row>
    <row r="732" spans="1:59" ht="18" customHeight="1" x14ac:dyDescent="0.25">
      <c r="A732" s="540">
        <f t="shared" si="14"/>
        <v>719</v>
      </c>
      <c r="B732" s="567" t="s">
        <v>4061</v>
      </c>
      <c r="C732" s="662"/>
      <c r="D732" s="662"/>
      <c r="E732" s="662" t="s">
        <v>4062</v>
      </c>
      <c r="F732" s="378"/>
      <c r="M732" s="382"/>
      <c r="N732" s="382" t="s">
        <v>4062</v>
      </c>
    </row>
    <row r="733" spans="1:59" ht="18" customHeight="1" x14ac:dyDescent="0.25">
      <c r="A733" s="540">
        <f t="shared" si="14"/>
        <v>720</v>
      </c>
      <c r="B733" s="541" t="s">
        <v>4669</v>
      </c>
      <c r="C733" s="662">
        <v>803000</v>
      </c>
      <c r="D733" s="662">
        <v>803000</v>
      </c>
      <c r="E733" s="662">
        <v>850000</v>
      </c>
      <c r="F733" s="378"/>
      <c r="I733" s="376" t="s">
        <v>4063</v>
      </c>
      <c r="J733" s="377" t="s">
        <v>4064</v>
      </c>
      <c r="L733" s="538" t="s">
        <v>4065</v>
      </c>
      <c r="M733" s="382">
        <v>735000</v>
      </c>
      <c r="N733" s="382">
        <v>735000</v>
      </c>
    </row>
    <row r="734" spans="1:59" ht="18" customHeight="1" x14ac:dyDescent="0.25">
      <c r="A734" s="540">
        <f t="shared" si="14"/>
        <v>721</v>
      </c>
      <c r="B734" s="541" t="s">
        <v>4670</v>
      </c>
      <c r="C734" s="662">
        <v>803000</v>
      </c>
      <c r="D734" s="662">
        <v>803000</v>
      </c>
      <c r="E734" s="662">
        <v>850000</v>
      </c>
      <c r="F734" s="378"/>
      <c r="I734" s="376" t="s">
        <v>4063</v>
      </c>
      <c r="J734" s="377" t="s">
        <v>4064</v>
      </c>
      <c r="L734" s="538" t="s">
        <v>3984</v>
      </c>
      <c r="M734" s="382">
        <v>735000</v>
      </c>
      <c r="N734" s="382">
        <v>735000</v>
      </c>
    </row>
    <row r="735" spans="1:59" ht="18" customHeight="1" x14ac:dyDescent="0.25">
      <c r="A735" s="540">
        <f t="shared" si="14"/>
        <v>722</v>
      </c>
      <c r="B735" s="541" t="s">
        <v>4671</v>
      </c>
      <c r="C735" s="662">
        <v>803000</v>
      </c>
      <c r="D735" s="662">
        <v>803000</v>
      </c>
      <c r="E735" s="662">
        <v>850000</v>
      </c>
      <c r="F735" s="378"/>
      <c r="I735" s="376" t="s">
        <v>4063</v>
      </c>
      <c r="J735" s="377" t="s">
        <v>4064</v>
      </c>
      <c r="L735" s="538" t="s">
        <v>3984</v>
      </c>
      <c r="M735" s="382">
        <v>735000</v>
      </c>
      <c r="N735" s="382">
        <v>735000</v>
      </c>
    </row>
    <row r="736" spans="1:59" ht="18" customHeight="1" x14ac:dyDescent="0.25">
      <c r="A736" s="540">
        <f t="shared" si="14"/>
        <v>723</v>
      </c>
      <c r="B736" s="541" t="s">
        <v>4066</v>
      </c>
      <c r="C736" s="662">
        <v>414000</v>
      </c>
      <c r="D736" s="662">
        <v>414000</v>
      </c>
      <c r="E736" s="662">
        <v>450000</v>
      </c>
      <c r="F736" s="378"/>
      <c r="G736" s="920"/>
      <c r="I736" s="376" t="s">
        <v>3982</v>
      </c>
      <c r="J736" s="377" t="s">
        <v>4067</v>
      </c>
      <c r="L736" s="538" t="s">
        <v>3984</v>
      </c>
      <c r="M736" s="382">
        <v>385000</v>
      </c>
      <c r="N736" s="382">
        <v>385000</v>
      </c>
    </row>
    <row r="737" spans="1:14" ht="18" customHeight="1" x14ac:dyDescent="0.25">
      <c r="A737" s="540">
        <f t="shared" si="14"/>
        <v>724</v>
      </c>
      <c r="B737" s="567" t="s">
        <v>4068</v>
      </c>
      <c r="C737" s="662">
        <v>758000</v>
      </c>
      <c r="D737" s="662">
        <v>758000</v>
      </c>
      <c r="E737" s="662">
        <v>800000</v>
      </c>
      <c r="F737" s="378"/>
      <c r="I737" s="376" t="s">
        <v>4069</v>
      </c>
      <c r="J737" s="377" t="s">
        <v>5310</v>
      </c>
      <c r="L737" s="538" t="s">
        <v>2146</v>
      </c>
      <c r="M737" s="382">
        <v>658000</v>
      </c>
      <c r="N737" s="382">
        <v>658000</v>
      </c>
    </row>
    <row r="738" spans="1:14" ht="18" customHeight="1" x14ac:dyDescent="0.25">
      <c r="A738" s="540">
        <f t="shared" si="14"/>
        <v>725</v>
      </c>
      <c r="B738" s="567" t="s">
        <v>4070</v>
      </c>
      <c r="C738" s="662"/>
      <c r="D738" s="662">
        <v>333000</v>
      </c>
      <c r="E738" s="662">
        <v>400000</v>
      </c>
      <c r="F738" s="378"/>
      <c r="I738" s="376" t="s">
        <v>4071</v>
      </c>
      <c r="L738" s="538" t="s">
        <v>4072</v>
      </c>
      <c r="M738" s="382">
        <v>325000</v>
      </c>
      <c r="N738" s="382">
        <v>325000</v>
      </c>
    </row>
    <row r="739" spans="1:14" ht="18" customHeight="1" x14ac:dyDescent="0.25">
      <c r="A739" s="540">
        <f t="shared" si="14"/>
        <v>726</v>
      </c>
      <c r="B739" s="541" t="s">
        <v>4073</v>
      </c>
      <c r="C739" s="662">
        <v>357000</v>
      </c>
      <c r="D739" s="662">
        <v>357000</v>
      </c>
      <c r="E739" s="662">
        <v>400000</v>
      </c>
      <c r="F739" s="378"/>
      <c r="I739" s="376" t="s">
        <v>4071</v>
      </c>
      <c r="J739" s="377" t="s">
        <v>4074</v>
      </c>
      <c r="L739" s="538" t="s">
        <v>4072</v>
      </c>
      <c r="M739" s="382">
        <v>325000</v>
      </c>
      <c r="N739" s="382">
        <v>325000</v>
      </c>
    </row>
    <row r="740" spans="1:14" ht="18" customHeight="1" x14ac:dyDescent="0.25">
      <c r="A740" s="540">
        <f t="shared" si="14"/>
        <v>727</v>
      </c>
      <c r="B740" s="541" t="s">
        <v>4075</v>
      </c>
      <c r="C740" s="662">
        <v>357000</v>
      </c>
      <c r="D740" s="662">
        <v>357000</v>
      </c>
      <c r="E740" s="662">
        <v>400000</v>
      </c>
      <c r="F740" s="378"/>
      <c r="I740" s="376" t="s">
        <v>4071</v>
      </c>
      <c r="J740" s="377" t="s">
        <v>4076</v>
      </c>
      <c r="L740" s="538" t="s">
        <v>4072</v>
      </c>
      <c r="M740" s="382">
        <v>325000</v>
      </c>
      <c r="N740" s="382">
        <v>325000</v>
      </c>
    </row>
    <row r="741" spans="1:14" ht="18" customHeight="1" x14ac:dyDescent="0.25">
      <c r="A741" s="540">
        <f t="shared" si="14"/>
        <v>728</v>
      </c>
      <c r="B741" s="541" t="s">
        <v>4077</v>
      </c>
      <c r="C741" s="662">
        <v>357000</v>
      </c>
      <c r="D741" s="662">
        <v>357000</v>
      </c>
      <c r="E741" s="662">
        <v>400000</v>
      </c>
      <c r="F741" s="378"/>
      <c r="I741" s="376" t="s">
        <v>4071</v>
      </c>
      <c r="J741" s="377" t="s">
        <v>4078</v>
      </c>
      <c r="L741" s="538" t="s">
        <v>4072</v>
      </c>
      <c r="M741" s="382">
        <v>325000</v>
      </c>
      <c r="N741" s="382">
        <v>325000</v>
      </c>
    </row>
    <row r="742" spans="1:14" ht="18" customHeight="1" x14ac:dyDescent="0.25">
      <c r="A742" s="540">
        <f t="shared" si="14"/>
        <v>729</v>
      </c>
      <c r="B742" s="541" t="s">
        <v>4080</v>
      </c>
      <c r="C742" s="662">
        <v>357000</v>
      </c>
      <c r="D742" s="662">
        <v>357000</v>
      </c>
      <c r="E742" s="662">
        <v>400000</v>
      </c>
      <c r="F742" s="378"/>
      <c r="I742" s="376" t="s">
        <v>4071</v>
      </c>
      <c r="J742" s="377" t="s">
        <v>4079</v>
      </c>
      <c r="L742" s="538" t="s">
        <v>4072</v>
      </c>
      <c r="M742" s="382">
        <v>325000</v>
      </c>
      <c r="N742" s="382">
        <v>325000</v>
      </c>
    </row>
    <row r="743" spans="1:14" ht="18" customHeight="1" x14ac:dyDescent="0.25">
      <c r="A743" s="540">
        <f t="shared" si="14"/>
        <v>730</v>
      </c>
      <c r="B743" s="541" t="s">
        <v>4082</v>
      </c>
      <c r="C743" s="662">
        <v>357000</v>
      </c>
      <c r="D743" s="662">
        <v>357000</v>
      </c>
      <c r="E743" s="662">
        <v>400000</v>
      </c>
      <c r="F743" s="378"/>
      <c r="I743" s="376" t="s">
        <v>4071</v>
      </c>
      <c r="J743" s="377" t="s">
        <v>4081</v>
      </c>
      <c r="L743" s="538" t="s">
        <v>4072</v>
      </c>
      <c r="M743" s="382">
        <v>325000</v>
      </c>
      <c r="N743" s="382">
        <v>325000</v>
      </c>
    </row>
    <row r="744" spans="1:14" ht="18" customHeight="1" x14ac:dyDescent="0.25">
      <c r="A744" s="540">
        <f t="shared" si="14"/>
        <v>731</v>
      </c>
      <c r="B744" s="541" t="s">
        <v>4083</v>
      </c>
      <c r="C744" s="662">
        <v>357000</v>
      </c>
      <c r="D744" s="662">
        <v>357000</v>
      </c>
      <c r="E744" s="662">
        <v>400000</v>
      </c>
      <c r="F744" s="378"/>
      <c r="I744" s="376" t="s">
        <v>4084</v>
      </c>
      <c r="J744" s="377" t="s">
        <v>5309</v>
      </c>
      <c r="L744" s="538" t="s">
        <v>4072</v>
      </c>
      <c r="M744" s="382">
        <v>325000</v>
      </c>
      <c r="N744" s="382">
        <v>325000</v>
      </c>
    </row>
    <row r="745" spans="1:14" ht="18" customHeight="1" x14ac:dyDescent="0.25">
      <c r="A745" s="540">
        <f t="shared" si="14"/>
        <v>732</v>
      </c>
      <c r="B745" s="541" t="s">
        <v>4667</v>
      </c>
      <c r="C745" s="662">
        <v>803000</v>
      </c>
      <c r="D745" s="662">
        <v>803000</v>
      </c>
      <c r="E745" s="662">
        <v>850000</v>
      </c>
      <c r="F745" s="378"/>
      <c r="I745" s="376" t="s">
        <v>4063</v>
      </c>
      <c r="J745" s="377" t="s">
        <v>5308</v>
      </c>
      <c r="L745" s="538" t="s">
        <v>4085</v>
      </c>
      <c r="M745" s="382">
        <v>735000</v>
      </c>
      <c r="N745" s="382">
        <v>735000</v>
      </c>
    </row>
    <row r="746" spans="1:14" ht="18" customHeight="1" x14ac:dyDescent="0.25">
      <c r="A746" s="540">
        <f t="shared" si="14"/>
        <v>733</v>
      </c>
      <c r="B746" s="541" t="s">
        <v>4668</v>
      </c>
      <c r="C746" s="662">
        <v>803000</v>
      </c>
      <c r="D746" s="662">
        <v>803000</v>
      </c>
      <c r="E746" s="662">
        <v>850000</v>
      </c>
      <c r="F746" s="378"/>
      <c r="I746" s="376" t="s">
        <v>4063</v>
      </c>
      <c r="J746" s="377" t="s">
        <v>5307</v>
      </c>
      <c r="L746" s="538" t="s">
        <v>4085</v>
      </c>
      <c r="M746" s="382">
        <v>735000</v>
      </c>
      <c r="N746" s="382">
        <v>735000</v>
      </c>
    </row>
    <row r="747" spans="1:14" ht="18" customHeight="1" x14ac:dyDescent="0.25">
      <c r="A747" s="540">
        <f t="shared" si="14"/>
        <v>734</v>
      </c>
      <c r="B747" s="541" t="s">
        <v>4086</v>
      </c>
      <c r="C747" s="662">
        <v>271000</v>
      </c>
      <c r="D747" s="662">
        <v>271000</v>
      </c>
      <c r="E747" s="662">
        <v>300000</v>
      </c>
      <c r="F747" s="378"/>
      <c r="I747" s="376" t="s">
        <v>4087</v>
      </c>
      <c r="J747" s="377" t="s">
        <v>5306</v>
      </c>
      <c r="L747" s="538" t="s">
        <v>4088</v>
      </c>
      <c r="M747" s="382">
        <v>254000</v>
      </c>
      <c r="N747" s="382">
        <v>254000</v>
      </c>
    </row>
    <row r="748" spans="1:14" ht="18" customHeight="1" x14ac:dyDescent="0.25">
      <c r="A748" s="540">
        <f t="shared" si="14"/>
        <v>735</v>
      </c>
      <c r="B748" s="541" t="s">
        <v>4089</v>
      </c>
      <c r="C748" s="662">
        <v>0</v>
      </c>
      <c r="D748" s="662">
        <v>835000</v>
      </c>
      <c r="E748" s="662"/>
      <c r="F748" s="378"/>
      <c r="I748" s="376" t="s">
        <v>3592</v>
      </c>
      <c r="J748" s="377" t="s">
        <v>4090</v>
      </c>
      <c r="M748" s="382">
        <v>120000</v>
      </c>
      <c r="N748" s="382">
        <v>120000</v>
      </c>
    </row>
    <row r="749" spans="1:14" ht="18" customHeight="1" x14ac:dyDescent="0.25">
      <c r="A749" s="540">
        <f t="shared" si="14"/>
        <v>736</v>
      </c>
      <c r="B749" s="541" t="s">
        <v>4091</v>
      </c>
      <c r="C749" s="662">
        <v>248000</v>
      </c>
      <c r="D749" s="662">
        <v>248000</v>
      </c>
      <c r="E749" s="662"/>
      <c r="F749" s="378"/>
      <c r="I749" s="376" t="s">
        <v>4092</v>
      </c>
      <c r="J749" s="377" t="s">
        <v>4093</v>
      </c>
      <c r="K749" s="377" t="s">
        <v>4094</v>
      </c>
      <c r="L749" s="538" t="s">
        <v>4095</v>
      </c>
      <c r="M749" s="394">
        <v>233000</v>
      </c>
      <c r="N749" s="394">
        <v>233000</v>
      </c>
    </row>
    <row r="750" spans="1:14" s="568" customFormat="1" ht="18" customHeight="1" x14ac:dyDescent="0.25">
      <c r="A750" s="540">
        <f t="shared" si="14"/>
        <v>737</v>
      </c>
      <c r="B750" s="541" t="s">
        <v>4096</v>
      </c>
      <c r="C750" s="662"/>
      <c r="D750" s="662">
        <v>14180000</v>
      </c>
      <c r="E750" s="668"/>
      <c r="F750" s="378"/>
      <c r="G750" s="379"/>
      <c r="H750" s="379"/>
      <c r="I750" s="376"/>
      <c r="J750" s="377"/>
      <c r="K750" s="377"/>
      <c r="L750" s="377"/>
      <c r="M750" s="382"/>
      <c r="N750" s="382">
        <v>13725000</v>
      </c>
    </row>
    <row r="751" spans="1:14" ht="18" customHeight="1" x14ac:dyDescent="0.25">
      <c r="A751" s="540">
        <f t="shared" si="14"/>
        <v>738</v>
      </c>
      <c r="B751" s="541" t="s">
        <v>4097</v>
      </c>
      <c r="C751" s="662"/>
      <c r="D751" s="662">
        <v>600000</v>
      </c>
      <c r="E751" s="662">
        <v>700000</v>
      </c>
      <c r="F751" s="378"/>
      <c r="I751" s="376" t="s">
        <v>3592</v>
      </c>
      <c r="J751" s="377" t="s">
        <v>4090</v>
      </c>
      <c r="M751" s="382">
        <v>120000</v>
      </c>
      <c r="N751" s="382">
        <v>120000</v>
      </c>
    </row>
    <row r="752" spans="1:14" ht="18" customHeight="1" x14ac:dyDescent="0.25">
      <c r="A752" s="540">
        <f t="shared" si="14"/>
        <v>739</v>
      </c>
      <c r="B752" s="541" t="s">
        <v>4098</v>
      </c>
      <c r="C752" s="662"/>
      <c r="D752" s="662">
        <v>700000</v>
      </c>
      <c r="E752" s="662">
        <v>800000</v>
      </c>
      <c r="F752" s="378"/>
      <c r="M752" s="382"/>
      <c r="N752" s="382"/>
    </row>
    <row r="753" spans="1:14" ht="18" customHeight="1" x14ac:dyDescent="0.25">
      <c r="A753" s="540">
        <f t="shared" si="14"/>
        <v>740</v>
      </c>
      <c r="B753" s="541" t="s">
        <v>4099</v>
      </c>
      <c r="C753" s="662"/>
      <c r="D753" s="662">
        <v>800000</v>
      </c>
      <c r="E753" s="662">
        <v>900000</v>
      </c>
      <c r="F753" s="378"/>
      <c r="M753" s="382"/>
      <c r="N753" s="382"/>
    </row>
    <row r="754" spans="1:14" ht="18" customHeight="1" x14ac:dyDescent="0.25">
      <c r="A754" s="540">
        <f t="shared" si="14"/>
        <v>741</v>
      </c>
      <c r="B754" s="541" t="s">
        <v>4677</v>
      </c>
      <c r="C754" s="662">
        <v>2457000</v>
      </c>
      <c r="D754" s="662">
        <v>2457000</v>
      </c>
      <c r="E754" s="662"/>
      <c r="F754" s="378"/>
      <c r="H754" s="379" t="s">
        <v>5304</v>
      </c>
      <c r="I754" s="376" t="s">
        <v>3660</v>
      </c>
      <c r="J754" s="377" t="s">
        <v>3665</v>
      </c>
      <c r="L754" s="538" t="s">
        <v>3892</v>
      </c>
      <c r="M754" s="382">
        <v>2167000</v>
      </c>
      <c r="N754" s="382">
        <v>2167000</v>
      </c>
    </row>
    <row r="755" spans="1:14" ht="18" customHeight="1" x14ac:dyDescent="0.25">
      <c r="A755" s="540">
        <f t="shared" si="14"/>
        <v>742</v>
      </c>
      <c r="B755" s="541" t="s">
        <v>4726</v>
      </c>
      <c r="C755" s="662">
        <v>2457000</v>
      </c>
      <c r="D755" s="662">
        <v>2457000</v>
      </c>
      <c r="E755" s="662"/>
      <c r="F755" s="378"/>
      <c r="H755" s="379" t="s">
        <v>4678</v>
      </c>
      <c r="I755" s="376" t="s">
        <v>3660</v>
      </c>
      <c r="J755" s="377" t="s">
        <v>3891</v>
      </c>
      <c r="L755" s="538" t="s">
        <v>3892</v>
      </c>
      <c r="M755" s="382">
        <v>2167000</v>
      </c>
      <c r="N755" s="382">
        <v>2167000</v>
      </c>
    </row>
    <row r="756" spans="1:14" ht="18" customHeight="1" x14ac:dyDescent="0.25">
      <c r="A756" s="547" t="s">
        <v>5323</v>
      </c>
      <c r="B756" s="570" t="s">
        <v>5324</v>
      </c>
      <c r="C756" s="666"/>
      <c r="D756" s="665"/>
      <c r="E756" s="665"/>
      <c r="F756" s="378"/>
      <c r="M756" s="396"/>
      <c r="N756" s="396"/>
    </row>
    <row r="757" spans="1:14" ht="18" customHeight="1" x14ac:dyDescent="0.25">
      <c r="A757" s="540">
        <f>A755+1</f>
        <v>743</v>
      </c>
      <c r="B757" s="569" t="s">
        <v>5326</v>
      </c>
      <c r="C757" s="666">
        <v>5160000</v>
      </c>
      <c r="D757" s="666">
        <v>5160000</v>
      </c>
      <c r="E757" s="665"/>
      <c r="F757" s="378"/>
      <c r="M757" s="382"/>
      <c r="N757" s="382"/>
    </row>
    <row r="758" spans="1:14" ht="18" customHeight="1" x14ac:dyDescent="0.25">
      <c r="A758" s="540">
        <f>A757+1</f>
        <v>744</v>
      </c>
      <c r="B758" s="569" t="s">
        <v>5327</v>
      </c>
      <c r="C758" s="666">
        <v>3859000</v>
      </c>
      <c r="D758" s="666"/>
      <c r="E758" s="665"/>
      <c r="F758" s="378"/>
      <c r="G758" s="807" t="s">
        <v>5321</v>
      </c>
      <c r="M758" s="382"/>
      <c r="N758" s="382"/>
    </row>
    <row r="759" spans="1:14" ht="33" customHeight="1" x14ac:dyDescent="0.25">
      <c r="A759" s="540">
        <f t="shared" ref="A759:A767" si="15">A758+1</f>
        <v>745</v>
      </c>
      <c r="B759" s="569" t="s">
        <v>5333</v>
      </c>
      <c r="C759" s="666">
        <v>4325000</v>
      </c>
      <c r="D759" s="666">
        <v>4325000</v>
      </c>
      <c r="E759" s="665"/>
      <c r="F759" s="1180" t="s">
        <v>5397</v>
      </c>
      <c r="M759" s="382"/>
      <c r="N759" s="382"/>
    </row>
    <row r="760" spans="1:14" ht="33" customHeight="1" x14ac:dyDescent="0.25">
      <c r="A760" s="540">
        <f t="shared" si="15"/>
        <v>746</v>
      </c>
      <c r="B760" s="569" t="s">
        <v>5334</v>
      </c>
      <c r="C760" s="666">
        <v>4325000</v>
      </c>
      <c r="D760" s="666">
        <v>4325000</v>
      </c>
      <c r="E760" s="665"/>
      <c r="F760" s="1180"/>
      <c r="M760" s="382"/>
      <c r="N760" s="382"/>
    </row>
    <row r="761" spans="1:14" ht="33" customHeight="1" x14ac:dyDescent="0.25">
      <c r="A761" s="540">
        <f t="shared" si="15"/>
        <v>747</v>
      </c>
      <c r="B761" s="569" t="s">
        <v>5335</v>
      </c>
      <c r="C761" s="666">
        <v>4325000</v>
      </c>
      <c r="D761" s="666">
        <v>4325000</v>
      </c>
      <c r="E761" s="665"/>
      <c r="F761" s="1180"/>
      <c r="M761" s="382"/>
      <c r="N761" s="382"/>
    </row>
    <row r="762" spans="1:14" ht="33" customHeight="1" x14ac:dyDescent="0.25">
      <c r="A762" s="540">
        <f t="shared" si="15"/>
        <v>748</v>
      </c>
      <c r="B762" s="569" t="s">
        <v>5336</v>
      </c>
      <c r="C762" s="666">
        <v>4325000</v>
      </c>
      <c r="D762" s="666">
        <v>4325000</v>
      </c>
      <c r="E762" s="665"/>
      <c r="F762" s="1180"/>
      <c r="M762" s="382"/>
      <c r="N762" s="382"/>
    </row>
    <row r="763" spans="1:14" ht="27.75" customHeight="1" x14ac:dyDescent="0.25">
      <c r="A763" s="540">
        <f t="shared" si="15"/>
        <v>749</v>
      </c>
      <c r="B763" s="569" t="s">
        <v>5332</v>
      </c>
      <c r="C763" s="666">
        <v>1303000</v>
      </c>
      <c r="D763" s="666">
        <v>1303000</v>
      </c>
      <c r="E763" s="665"/>
      <c r="F763" s="378" t="s">
        <v>5401</v>
      </c>
      <c r="M763" s="382"/>
      <c r="N763" s="382"/>
    </row>
    <row r="764" spans="1:14" ht="18" customHeight="1" x14ac:dyDescent="0.25">
      <c r="A764" s="540">
        <f t="shared" si="15"/>
        <v>750</v>
      </c>
      <c r="B764" s="569" t="s">
        <v>5331</v>
      </c>
      <c r="C764" s="662">
        <v>1507000</v>
      </c>
      <c r="D764" s="662">
        <v>1507000</v>
      </c>
      <c r="E764" s="665"/>
      <c r="F764" s="378"/>
      <c r="M764" s="382"/>
      <c r="N764" s="382"/>
    </row>
    <row r="765" spans="1:14" ht="18" customHeight="1" x14ac:dyDescent="0.25">
      <c r="A765" s="540">
        <f t="shared" si="15"/>
        <v>751</v>
      </c>
      <c r="B765" s="569" t="s">
        <v>5330</v>
      </c>
      <c r="C765" s="662">
        <v>1507000</v>
      </c>
      <c r="D765" s="662">
        <v>1507000</v>
      </c>
      <c r="E765" s="665"/>
      <c r="F765" s="378"/>
      <c r="M765" s="382"/>
      <c r="N765" s="382"/>
    </row>
    <row r="766" spans="1:14" ht="18" customHeight="1" x14ac:dyDescent="0.25">
      <c r="A766" s="540">
        <f t="shared" si="15"/>
        <v>752</v>
      </c>
      <c r="B766" s="569" t="s">
        <v>5339</v>
      </c>
      <c r="C766" s="666">
        <v>915000</v>
      </c>
      <c r="D766" s="666">
        <v>915000</v>
      </c>
      <c r="E766" s="665"/>
      <c r="F766" s="378"/>
      <c r="J766" s="377" t="s">
        <v>5340</v>
      </c>
      <c r="M766" s="382"/>
      <c r="N766" s="382"/>
    </row>
    <row r="767" spans="1:14" ht="18" customHeight="1" x14ac:dyDescent="0.25">
      <c r="A767" s="540">
        <f t="shared" si="15"/>
        <v>753</v>
      </c>
      <c r="B767" s="569" t="s">
        <v>5348</v>
      </c>
      <c r="C767" s="666">
        <v>872000</v>
      </c>
      <c r="D767" s="666">
        <v>872000</v>
      </c>
      <c r="E767" s="665"/>
      <c r="F767" s="378"/>
      <c r="J767" s="377" t="s">
        <v>5349</v>
      </c>
      <c r="M767" s="396"/>
      <c r="N767" s="396"/>
    </row>
    <row r="768" spans="1:14" x14ac:dyDescent="0.3">
      <c r="A768" s="531"/>
      <c r="B768" s="1179" t="s">
        <v>5686</v>
      </c>
      <c r="C768" s="1179"/>
      <c r="D768" s="1179"/>
      <c r="E768" s="1179"/>
      <c r="F768" s="1179"/>
      <c r="G768" s="965"/>
    </row>
    <row r="769" spans="1:9" x14ac:dyDescent="0.3">
      <c r="A769" s="986" t="s">
        <v>463</v>
      </c>
      <c r="B769" s="986"/>
      <c r="C769" s="947"/>
      <c r="D769" s="986" t="s">
        <v>44</v>
      </c>
      <c r="E769" s="986"/>
      <c r="F769" s="986"/>
      <c r="G769" s="942"/>
      <c r="I769" s="397"/>
    </row>
    <row r="770" spans="1:9" x14ac:dyDescent="0.3">
      <c r="A770" s="531"/>
      <c r="B770" s="515"/>
      <c r="C770" s="724"/>
      <c r="D770" s="642"/>
      <c r="E770" s="642"/>
      <c r="F770" s="515"/>
      <c r="G770" s="515"/>
    </row>
    <row r="771" spans="1:9" x14ac:dyDescent="0.3">
      <c r="A771" s="531"/>
      <c r="B771" s="515"/>
      <c r="C771" s="642"/>
      <c r="D771" s="642"/>
      <c r="E771" s="642"/>
      <c r="F771" s="515"/>
      <c r="G771" s="515"/>
    </row>
    <row r="772" spans="1:9" x14ac:dyDescent="0.3">
      <c r="A772" s="531"/>
      <c r="B772" s="515"/>
      <c r="C772" s="642"/>
      <c r="D772" s="642"/>
      <c r="E772" s="642"/>
      <c r="F772" s="515"/>
      <c r="G772" s="515"/>
    </row>
    <row r="773" spans="1:9" x14ac:dyDescent="0.3">
      <c r="A773" s="986" t="s">
        <v>431</v>
      </c>
      <c r="B773" s="986"/>
      <c r="C773" s="947"/>
      <c r="D773" s="986" t="s">
        <v>5177</v>
      </c>
      <c r="E773" s="986"/>
      <c r="F773" s="986"/>
      <c r="G773" s="942"/>
    </row>
  </sheetData>
  <mergeCells count="59">
    <mergeCell ref="F616:F617"/>
    <mergeCell ref="F620:F631"/>
    <mergeCell ref="F633:F649"/>
    <mergeCell ref="F359:F362"/>
    <mergeCell ref="F491:F496"/>
    <mergeCell ref="F497:F498"/>
    <mergeCell ref="F499:F502"/>
    <mergeCell ref="F467:F469"/>
    <mergeCell ref="F366:F371"/>
    <mergeCell ref="F232:F235"/>
    <mergeCell ref="F237:F239"/>
    <mergeCell ref="F363:F365"/>
    <mergeCell ref="F263:F264"/>
    <mergeCell ref="F294:F295"/>
    <mergeCell ref="F300:F301"/>
    <mergeCell ref="F302:F317"/>
    <mergeCell ref="F334:F342"/>
    <mergeCell ref="F347:F349"/>
    <mergeCell ref="F279:F289"/>
    <mergeCell ref="F55:F58"/>
    <mergeCell ref="F96:F112"/>
    <mergeCell ref="F115:F135"/>
    <mergeCell ref="F138:F144"/>
    <mergeCell ref="F156:F161"/>
    <mergeCell ref="F175:F176"/>
    <mergeCell ref="F177:F178"/>
    <mergeCell ref="F180:F187"/>
    <mergeCell ref="F188:F197"/>
    <mergeCell ref="F200:F201"/>
    <mergeCell ref="F209:F220"/>
    <mergeCell ref="F759:F762"/>
    <mergeCell ref="F575:F578"/>
    <mergeCell ref="F526:F527"/>
    <mergeCell ref="F564:F573"/>
    <mergeCell ref="F582:F585"/>
    <mergeCell ref="F507:F512"/>
    <mergeCell ref="F514:F519"/>
    <mergeCell ref="F530:F537"/>
    <mergeCell ref="F542:F557"/>
    <mergeCell ref="F560:F563"/>
    <mergeCell ref="F558:F559"/>
    <mergeCell ref="F586:F589"/>
    <mergeCell ref="F221:F222"/>
    <mergeCell ref="F223:F228"/>
    <mergeCell ref="F10:F15"/>
    <mergeCell ref="M5:N5"/>
    <mergeCell ref="A1:F1"/>
    <mergeCell ref="A2:F2"/>
    <mergeCell ref="A3:F3"/>
    <mergeCell ref="A4:F4"/>
    <mergeCell ref="A5:A6"/>
    <mergeCell ref="B5:B6"/>
    <mergeCell ref="C5:E5"/>
    <mergeCell ref="F5:F6"/>
    <mergeCell ref="B768:F768"/>
    <mergeCell ref="A769:B769"/>
    <mergeCell ref="D769:F769"/>
    <mergeCell ref="A773:B773"/>
    <mergeCell ref="D773:F773"/>
  </mergeCells>
  <pageMargins left="0.24" right="0.2" top="0.34" bottom="0.22" header="0.26" footer="0.2"/>
  <pageSetup scale="85" orientation="portrait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4.9989318521683403E-2"/>
  </sheetPr>
  <dimension ref="A1:L129"/>
  <sheetViews>
    <sheetView topLeftCell="A44" workbookViewId="0">
      <selection activeCell="A44" sqref="A1:XFD1048576"/>
    </sheetView>
  </sheetViews>
  <sheetFormatPr defaultRowHeight="16.5" x14ac:dyDescent="0.25"/>
  <cols>
    <col min="1" max="1" width="7.5703125" style="966" customWidth="1"/>
    <col min="2" max="2" width="58.5703125" style="37" customWidth="1"/>
    <col min="3" max="3" width="31.42578125" style="39" customWidth="1"/>
    <col min="4" max="4" width="9.140625" style="40"/>
    <col min="5" max="6" width="9.28515625" style="40" bestFit="1" customWidth="1"/>
    <col min="7" max="7" width="9.140625" style="40"/>
    <col min="8" max="8" width="18.28515625" style="40" bestFit="1" customWidth="1"/>
    <col min="9" max="10" width="9.140625" style="40"/>
    <col min="11" max="11" width="9.28515625" style="40" bestFit="1" customWidth="1"/>
    <col min="12" max="12" width="9.7109375" style="40" bestFit="1" customWidth="1"/>
    <col min="13" max="256" width="9.140625" style="40"/>
    <col min="257" max="257" width="7.5703125" style="40" customWidth="1"/>
    <col min="258" max="258" width="67.5703125" style="40" customWidth="1"/>
    <col min="259" max="259" width="38" style="40" customWidth="1"/>
    <col min="260" max="263" width="9.140625" style="40"/>
    <col min="264" max="264" width="18.28515625" style="40" bestFit="1" customWidth="1"/>
    <col min="265" max="512" width="9.140625" style="40"/>
    <col min="513" max="513" width="7.5703125" style="40" customWidth="1"/>
    <col min="514" max="514" width="67.5703125" style="40" customWidth="1"/>
    <col min="515" max="515" width="38" style="40" customWidth="1"/>
    <col min="516" max="519" width="9.140625" style="40"/>
    <col min="520" max="520" width="18.28515625" style="40" bestFit="1" customWidth="1"/>
    <col min="521" max="768" width="9.140625" style="40"/>
    <col min="769" max="769" width="7.5703125" style="40" customWidth="1"/>
    <col min="770" max="770" width="67.5703125" style="40" customWidth="1"/>
    <col min="771" max="771" width="38" style="40" customWidth="1"/>
    <col min="772" max="775" width="9.140625" style="40"/>
    <col min="776" max="776" width="18.28515625" style="40" bestFit="1" customWidth="1"/>
    <col min="777" max="1024" width="9.140625" style="40"/>
    <col min="1025" max="1025" width="7.5703125" style="40" customWidth="1"/>
    <col min="1026" max="1026" width="67.5703125" style="40" customWidth="1"/>
    <col min="1027" max="1027" width="38" style="40" customWidth="1"/>
    <col min="1028" max="1031" width="9.140625" style="40"/>
    <col min="1032" max="1032" width="18.28515625" style="40" bestFit="1" customWidth="1"/>
    <col min="1033" max="1280" width="9.140625" style="40"/>
    <col min="1281" max="1281" width="7.5703125" style="40" customWidth="1"/>
    <col min="1282" max="1282" width="67.5703125" style="40" customWidth="1"/>
    <col min="1283" max="1283" width="38" style="40" customWidth="1"/>
    <col min="1284" max="1287" width="9.140625" style="40"/>
    <col min="1288" max="1288" width="18.28515625" style="40" bestFit="1" customWidth="1"/>
    <col min="1289" max="1536" width="9.140625" style="40"/>
    <col min="1537" max="1537" width="7.5703125" style="40" customWidth="1"/>
    <col min="1538" max="1538" width="67.5703125" style="40" customWidth="1"/>
    <col min="1539" max="1539" width="38" style="40" customWidth="1"/>
    <col min="1540" max="1543" width="9.140625" style="40"/>
    <col min="1544" max="1544" width="18.28515625" style="40" bestFit="1" customWidth="1"/>
    <col min="1545" max="1792" width="9.140625" style="40"/>
    <col min="1793" max="1793" width="7.5703125" style="40" customWidth="1"/>
    <col min="1794" max="1794" width="67.5703125" style="40" customWidth="1"/>
    <col min="1795" max="1795" width="38" style="40" customWidth="1"/>
    <col min="1796" max="1799" width="9.140625" style="40"/>
    <col min="1800" max="1800" width="18.28515625" style="40" bestFit="1" customWidth="1"/>
    <col min="1801" max="2048" width="9.140625" style="40"/>
    <col min="2049" max="2049" width="7.5703125" style="40" customWidth="1"/>
    <col min="2050" max="2050" width="67.5703125" style="40" customWidth="1"/>
    <col min="2051" max="2051" width="38" style="40" customWidth="1"/>
    <col min="2052" max="2055" width="9.140625" style="40"/>
    <col min="2056" max="2056" width="18.28515625" style="40" bestFit="1" customWidth="1"/>
    <col min="2057" max="2304" width="9.140625" style="40"/>
    <col min="2305" max="2305" width="7.5703125" style="40" customWidth="1"/>
    <col min="2306" max="2306" width="67.5703125" style="40" customWidth="1"/>
    <col min="2307" max="2307" width="38" style="40" customWidth="1"/>
    <col min="2308" max="2311" width="9.140625" style="40"/>
    <col min="2312" max="2312" width="18.28515625" style="40" bestFit="1" customWidth="1"/>
    <col min="2313" max="2560" width="9.140625" style="40"/>
    <col min="2561" max="2561" width="7.5703125" style="40" customWidth="1"/>
    <col min="2562" max="2562" width="67.5703125" style="40" customWidth="1"/>
    <col min="2563" max="2563" width="38" style="40" customWidth="1"/>
    <col min="2564" max="2567" width="9.140625" style="40"/>
    <col min="2568" max="2568" width="18.28515625" style="40" bestFit="1" customWidth="1"/>
    <col min="2569" max="2816" width="9.140625" style="40"/>
    <col min="2817" max="2817" width="7.5703125" style="40" customWidth="1"/>
    <col min="2818" max="2818" width="67.5703125" style="40" customWidth="1"/>
    <col min="2819" max="2819" width="38" style="40" customWidth="1"/>
    <col min="2820" max="2823" width="9.140625" style="40"/>
    <col min="2824" max="2824" width="18.28515625" style="40" bestFit="1" customWidth="1"/>
    <col min="2825" max="3072" width="9.140625" style="40"/>
    <col min="3073" max="3073" width="7.5703125" style="40" customWidth="1"/>
    <col min="3074" max="3074" width="67.5703125" style="40" customWidth="1"/>
    <col min="3075" max="3075" width="38" style="40" customWidth="1"/>
    <col min="3076" max="3079" width="9.140625" style="40"/>
    <col min="3080" max="3080" width="18.28515625" style="40" bestFit="1" customWidth="1"/>
    <col min="3081" max="3328" width="9.140625" style="40"/>
    <col min="3329" max="3329" width="7.5703125" style="40" customWidth="1"/>
    <col min="3330" max="3330" width="67.5703125" style="40" customWidth="1"/>
    <col min="3331" max="3331" width="38" style="40" customWidth="1"/>
    <col min="3332" max="3335" width="9.140625" style="40"/>
    <col min="3336" max="3336" width="18.28515625" style="40" bestFit="1" customWidth="1"/>
    <col min="3337" max="3584" width="9.140625" style="40"/>
    <col min="3585" max="3585" width="7.5703125" style="40" customWidth="1"/>
    <col min="3586" max="3586" width="67.5703125" style="40" customWidth="1"/>
    <col min="3587" max="3587" width="38" style="40" customWidth="1"/>
    <col min="3588" max="3591" width="9.140625" style="40"/>
    <col min="3592" max="3592" width="18.28515625" style="40" bestFit="1" customWidth="1"/>
    <col min="3593" max="3840" width="9.140625" style="40"/>
    <col min="3841" max="3841" width="7.5703125" style="40" customWidth="1"/>
    <col min="3842" max="3842" width="67.5703125" style="40" customWidth="1"/>
    <col min="3843" max="3843" width="38" style="40" customWidth="1"/>
    <col min="3844" max="3847" width="9.140625" style="40"/>
    <col min="3848" max="3848" width="18.28515625" style="40" bestFit="1" customWidth="1"/>
    <col min="3849" max="4096" width="9.140625" style="40"/>
    <col min="4097" max="4097" width="7.5703125" style="40" customWidth="1"/>
    <col min="4098" max="4098" width="67.5703125" style="40" customWidth="1"/>
    <col min="4099" max="4099" width="38" style="40" customWidth="1"/>
    <col min="4100" max="4103" width="9.140625" style="40"/>
    <col min="4104" max="4104" width="18.28515625" style="40" bestFit="1" customWidth="1"/>
    <col min="4105" max="4352" width="9.140625" style="40"/>
    <col min="4353" max="4353" width="7.5703125" style="40" customWidth="1"/>
    <col min="4354" max="4354" width="67.5703125" style="40" customWidth="1"/>
    <col min="4355" max="4355" width="38" style="40" customWidth="1"/>
    <col min="4356" max="4359" width="9.140625" style="40"/>
    <col min="4360" max="4360" width="18.28515625" style="40" bestFit="1" customWidth="1"/>
    <col min="4361" max="4608" width="9.140625" style="40"/>
    <col min="4609" max="4609" width="7.5703125" style="40" customWidth="1"/>
    <col min="4610" max="4610" width="67.5703125" style="40" customWidth="1"/>
    <col min="4611" max="4611" width="38" style="40" customWidth="1"/>
    <col min="4612" max="4615" width="9.140625" style="40"/>
    <col min="4616" max="4616" width="18.28515625" style="40" bestFit="1" customWidth="1"/>
    <col min="4617" max="4864" width="9.140625" style="40"/>
    <col min="4865" max="4865" width="7.5703125" style="40" customWidth="1"/>
    <col min="4866" max="4866" width="67.5703125" style="40" customWidth="1"/>
    <col min="4867" max="4867" width="38" style="40" customWidth="1"/>
    <col min="4868" max="4871" width="9.140625" style="40"/>
    <col min="4872" max="4872" width="18.28515625" style="40" bestFit="1" customWidth="1"/>
    <col min="4873" max="5120" width="9.140625" style="40"/>
    <col min="5121" max="5121" width="7.5703125" style="40" customWidth="1"/>
    <col min="5122" max="5122" width="67.5703125" style="40" customWidth="1"/>
    <col min="5123" max="5123" width="38" style="40" customWidth="1"/>
    <col min="5124" max="5127" width="9.140625" style="40"/>
    <col min="5128" max="5128" width="18.28515625" style="40" bestFit="1" customWidth="1"/>
    <col min="5129" max="5376" width="9.140625" style="40"/>
    <col min="5377" max="5377" width="7.5703125" style="40" customWidth="1"/>
    <col min="5378" max="5378" width="67.5703125" style="40" customWidth="1"/>
    <col min="5379" max="5379" width="38" style="40" customWidth="1"/>
    <col min="5380" max="5383" width="9.140625" style="40"/>
    <col min="5384" max="5384" width="18.28515625" style="40" bestFit="1" customWidth="1"/>
    <col min="5385" max="5632" width="9.140625" style="40"/>
    <col min="5633" max="5633" width="7.5703125" style="40" customWidth="1"/>
    <col min="5634" max="5634" width="67.5703125" style="40" customWidth="1"/>
    <col min="5635" max="5635" width="38" style="40" customWidth="1"/>
    <col min="5636" max="5639" width="9.140625" style="40"/>
    <col min="5640" max="5640" width="18.28515625" style="40" bestFit="1" customWidth="1"/>
    <col min="5641" max="5888" width="9.140625" style="40"/>
    <col min="5889" max="5889" width="7.5703125" style="40" customWidth="1"/>
    <col min="5890" max="5890" width="67.5703125" style="40" customWidth="1"/>
    <col min="5891" max="5891" width="38" style="40" customWidth="1"/>
    <col min="5892" max="5895" width="9.140625" style="40"/>
    <col min="5896" max="5896" width="18.28515625" style="40" bestFit="1" customWidth="1"/>
    <col min="5897" max="6144" width="9.140625" style="40"/>
    <col min="6145" max="6145" width="7.5703125" style="40" customWidth="1"/>
    <col min="6146" max="6146" width="67.5703125" style="40" customWidth="1"/>
    <col min="6147" max="6147" width="38" style="40" customWidth="1"/>
    <col min="6148" max="6151" width="9.140625" style="40"/>
    <col min="6152" max="6152" width="18.28515625" style="40" bestFit="1" customWidth="1"/>
    <col min="6153" max="6400" width="9.140625" style="40"/>
    <col min="6401" max="6401" width="7.5703125" style="40" customWidth="1"/>
    <col min="6402" max="6402" width="67.5703125" style="40" customWidth="1"/>
    <col min="6403" max="6403" width="38" style="40" customWidth="1"/>
    <col min="6404" max="6407" width="9.140625" style="40"/>
    <col min="6408" max="6408" width="18.28515625" style="40" bestFit="1" customWidth="1"/>
    <col min="6409" max="6656" width="9.140625" style="40"/>
    <col min="6657" max="6657" width="7.5703125" style="40" customWidth="1"/>
    <col min="6658" max="6658" width="67.5703125" style="40" customWidth="1"/>
    <col min="6659" max="6659" width="38" style="40" customWidth="1"/>
    <col min="6660" max="6663" width="9.140625" style="40"/>
    <col min="6664" max="6664" width="18.28515625" style="40" bestFit="1" customWidth="1"/>
    <col min="6665" max="6912" width="9.140625" style="40"/>
    <col min="6913" max="6913" width="7.5703125" style="40" customWidth="1"/>
    <col min="6914" max="6914" width="67.5703125" style="40" customWidth="1"/>
    <col min="6915" max="6915" width="38" style="40" customWidth="1"/>
    <col min="6916" max="6919" width="9.140625" style="40"/>
    <col min="6920" max="6920" width="18.28515625" style="40" bestFit="1" customWidth="1"/>
    <col min="6921" max="7168" width="9.140625" style="40"/>
    <col min="7169" max="7169" width="7.5703125" style="40" customWidth="1"/>
    <col min="7170" max="7170" width="67.5703125" style="40" customWidth="1"/>
    <col min="7171" max="7171" width="38" style="40" customWidth="1"/>
    <col min="7172" max="7175" width="9.140625" style="40"/>
    <col min="7176" max="7176" width="18.28515625" style="40" bestFit="1" customWidth="1"/>
    <col min="7177" max="7424" width="9.140625" style="40"/>
    <col min="7425" max="7425" width="7.5703125" style="40" customWidth="1"/>
    <col min="7426" max="7426" width="67.5703125" style="40" customWidth="1"/>
    <col min="7427" max="7427" width="38" style="40" customWidth="1"/>
    <col min="7428" max="7431" width="9.140625" style="40"/>
    <col min="7432" max="7432" width="18.28515625" style="40" bestFit="1" customWidth="1"/>
    <col min="7433" max="7680" width="9.140625" style="40"/>
    <col min="7681" max="7681" width="7.5703125" style="40" customWidth="1"/>
    <col min="7682" max="7682" width="67.5703125" style="40" customWidth="1"/>
    <col min="7683" max="7683" width="38" style="40" customWidth="1"/>
    <col min="7684" max="7687" width="9.140625" style="40"/>
    <col min="7688" max="7688" width="18.28515625" style="40" bestFit="1" customWidth="1"/>
    <col min="7689" max="7936" width="9.140625" style="40"/>
    <col min="7937" max="7937" width="7.5703125" style="40" customWidth="1"/>
    <col min="7938" max="7938" width="67.5703125" style="40" customWidth="1"/>
    <col min="7939" max="7939" width="38" style="40" customWidth="1"/>
    <col min="7940" max="7943" width="9.140625" style="40"/>
    <col min="7944" max="7944" width="18.28515625" style="40" bestFit="1" customWidth="1"/>
    <col min="7945" max="8192" width="9.140625" style="40"/>
    <col min="8193" max="8193" width="7.5703125" style="40" customWidth="1"/>
    <col min="8194" max="8194" width="67.5703125" style="40" customWidth="1"/>
    <col min="8195" max="8195" width="38" style="40" customWidth="1"/>
    <col min="8196" max="8199" width="9.140625" style="40"/>
    <col min="8200" max="8200" width="18.28515625" style="40" bestFit="1" customWidth="1"/>
    <col min="8201" max="8448" width="9.140625" style="40"/>
    <col min="8449" max="8449" width="7.5703125" style="40" customWidth="1"/>
    <col min="8450" max="8450" width="67.5703125" style="40" customWidth="1"/>
    <col min="8451" max="8451" width="38" style="40" customWidth="1"/>
    <col min="8452" max="8455" width="9.140625" style="40"/>
    <col min="8456" max="8456" width="18.28515625" style="40" bestFit="1" customWidth="1"/>
    <col min="8457" max="8704" width="9.140625" style="40"/>
    <col min="8705" max="8705" width="7.5703125" style="40" customWidth="1"/>
    <col min="8706" max="8706" width="67.5703125" style="40" customWidth="1"/>
    <col min="8707" max="8707" width="38" style="40" customWidth="1"/>
    <col min="8708" max="8711" width="9.140625" style="40"/>
    <col min="8712" max="8712" width="18.28515625" style="40" bestFit="1" customWidth="1"/>
    <col min="8713" max="8960" width="9.140625" style="40"/>
    <col min="8961" max="8961" width="7.5703125" style="40" customWidth="1"/>
    <col min="8962" max="8962" width="67.5703125" style="40" customWidth="1"/>
    <col min="8963" max="8963" width="38" style="40" customWidth="1"/>
    <col min="8964" max="8967" width="9.140625" style="40"/>
    <col min="8968" max="8968" width="18.28515625" style="40" bestFit="1" customWidth="1"/>
    <col min="8969" max="9216" width="9.140625" style="40"/>
    <col min="9217" max="9217" width="7.5703125" style="40" customWidth="1"/>
    <col min="9218" max="9218" width="67.5703125" style="40" customWidth="1"/>
    <col min="9219" max="9219" width="38" style="40" customWidth="1"/>
    <col min="9220" max="9223" width="9.140625" style="40"/>
    <col min="9224" max="9224" width="18.28515625" style="40" bestFit="1" customWidth="1"/>
    <col min="9225" max="9472" width="9.140625" style="40"/>
    <col min="9473" max="9473" width="7.5703125" style="40" customWidth="1"/>
    <col min="9474" max="9474" width="67.5703125" style="40" customWidth="1"/>
    <col min="9475" max="9475" width="38" style="40" customWidth="1"/>
    <col min="9476" max="9479" width="9.140625" style="40"/>
    <col min="9480" max="9480" width="18.28515625" style="40" bestFit="1" customWidth="1"/>
    <col min="9481" max="9728" width="9.140625" style="40"/>
    <col min="9729" max="9729" width="7.5703125" style="40" customWidth="1"/>
    <col min="9730" max="9730" width="67.5703125" style="40" customWidth="1"/>
    <col min="9731" max="9731" width="38" style="40" customWidth="1"/>
    <col min="9732" max="9735" width="9.140625" style="40"/>
    <col min="9736" max="9736" width="18.28515625" style="40" bestFit="1" customWidth="1"/>
    <col min="9737" max="9984" width="9.140625" style="40"/>
    <col min="9985" max="9985" width="7.5703125" style="40" customWidth="1"/>
    <col min="9986" max="9986" width="67.5703125" style="40" customWidth="1"/>
    <col min="9987" max="9987" width="38" style="40" customWidth="1"/>
    <col min="9988" max="9991" width="9.140625" style="40"/>
    <col min="9992" max="9992" width="18.28515625" style="40" bestFit="1" customWidth="1"/>
    <col min="9993" max="10240" width="9.140625" style="40"/>
    <col min="10241" max="10241" width="7.5703125" style="40" customWidth="1"/>
    <col min="10242" max="10242" width="67.5703125" style="40" customWidth="1"/>
    <col min="10243" max="10243" width="38" style="40" customWidth="1"/>
    <col min="10244" max="10247" width="9.140625" style="40"/>
    <col min="10248" max="10248" width="18.28515625" style="40" bestFit="1" customWidth="1"/>
    <col min="10249" max="10496" width="9.140625" style="40"/>
    <col min="10497" max="10497" width="7.5703125" style="40" customWidth="1"/>
    <col min="10498" max="10498" width="67.5703125" style="40" customWidth="1"/>
    <col min="10499" max="10499" width="38" style="40" customWidth="1"/>
    <col min="10500" max="10503" width="9.140625" style="40"/>
    <col min="10504" max="10504" width="18.28515625" style="40" bestFit="1" customWidth="1"/>
    <col min="10505" max="10752" width="9.140625" style="40"/>
    <col min="10753" max="10753" width="7.5703125" style="40" customWidth="1"/>
    <col min="10754" max="10754" width="67.5703125" style="40" customWidth="1"/>
    <col min="10755" max="10755" width="38" style="40" customWidth="1"/>
    <col min="10756" max="10759" width="9.140625" style="40"/>
    <col min="10760" max="10760" width="18.28515625" style="40" bestFit="1" customWidth="1"/>
    <col min="10761" max="11008" width="9.140625" style="40"/>
    <col min="11009" max="11009" width="7.5703125" style="40" customWidth="1"/>
    <col min="11010" max="11010" width="67.5703125" style="40" customWidth="1"/>
    <col min="11011" max="11011" width="38" style="40" customWidth="1"/>
    <col min="11012" max="11015" width="9.140625" style="40"/>
    <col min="11016" max="11016" width="18.28515625" style="40" bestFit="1" customWidth="1"/>
    <col min="11017" max="11264" width="9.140625" style="40"/>
    <col min="11265" max="11265" width="7.5703125" style="40" customWidth="1"/>
    <col min="11266" max="11266" width="67.5703125" style="40" customWidth="1"/>
    <col min="11267" max="11267" width="38" style="40" customWidth="1"/>
    <col min="11268" max="11271" width="9.140625" style="40"/>
    <col min="11272" max="11272" width="18.28515625" style="40" bestFit="1" customWidth="1"/>
    <col min="11273" max="11520" width="9.140625" style="40"/>
    <col min="11521" max="11521" width="7.5703125" style="40" customWidth="1"/>
    <col min="11522" max="11522" width="67.5703125" style="40" customWidth="1"/>
    <col min="11523" max="11523" width="38" style="40" customWidth="1"/>
    <col min="11524" max="11527" width="9.140625" style="40"/>
    <col min="11528" max="11528" width="18.28515625" style="40" bestFit="1" customWidth="1"/>
    <col min="11529" max="11776" width="9.140625" style="40"/>
    <col min="11777" max="11777" width="7.5703125" style="40" customWidth="1"/>
    <col min="11778" max="11778" width="67.5703125" style="40" customWidth="1"/>
    <col min="11779" max="11779" width="38" style="40" customWidth="1"/>
    <col min="11780" max="11783" width="9.140625" style="40"/>
    <col min="11784" max="11784" width="18.28515625" style="40" bestFit="1" customWidth="1"/>
    <col min="11785" max="12032" width="9.140625" style="40"/>
    <col min="12033" max="12033" width="7.5703125" style="40" customWidth="1"/>
    <col min="12034" max="12034" width="67.5703125" style="40" customWidth="1"/>
    <col min="12035" max="12035" width="38" style="40" customWidth="1"/>
    <col min="12036" max="12039" width="9.140625" style="40"/>
    <col min="12040" max="12040" width="18.28515625" style="40" bestFit="1" customWidth="1"/>
    <col min="12041" max="12288" width="9.140625" style="40"/>
    <col min="12289" max="12289" width="7.5703125" style="40" customWidth="1"/>
    <col min="12290" max="12290" width="67.5703125" style="40" customWidth="1"/>
    <col min="12291" max="12291" width="38" style="40" customWidth="1"/>
    <col min="12292" max="12295" width="9.140625" style="40"/>
    <col min="12296" max="12296" width="18.28515625" style="40" bestFit="1" customWidth="1"/>
    <col min="12297" max="12544" width="9.140625" style="40"/>
    <col min="12545" max="12545" width="7.5703125" style="40" customWidth="1"/>
    <col min="12546" max="12546" width="67.5703125" style="40" customWidth="1"/>
    <col min="12547" max="12547" width="38" style="40" customWidth="1"/>
    <col min="12548" max="12551" width="9.140625" style="40"/>
    <col min="12552" max="12552" width="18.28515625" style="40" bestFit="1" customWidth="1"/>
    <col min="12553" max="12800" width="9.140625" style="40"/>
    <col min="12801" max="12801" width="7.5703125" style="40" customWidth="1"/>
    <col min="12802" max="12802" width="67.5703125" style="40" customWidth="1"/>
    <col min="12803" max="12803" width="38" style="40" customWidth="1"/>
    <col min="12804" max="12807" width="9.140625" style="40"/>
    <col min="12808" max="12808" width="18.28515625" style="40" bestFit="1" customWidth="1"/>
    <col min="12809" max="13056" width="9.140625" style="40"/>
    <col min="13057" max="13057" width="7.5703125" style="40" customWidth="1"/>
    <col min="13058" max="13058" width="67.5703125" style="40" customWidth="1"/>
    <col min="13059" max="13059" width="38" style="40" customWidth="1"/>
    <col min="13060" max="13063" width="9.140625" style="40"/>
    <col min="13064" max="13064" width="18.28515625" style="40" bestFit="1" customWidth="1"/>
    <col min="13065" max="13312" width="9.140625" style="40"/>
    <col min="13313" max="13313" width="7.5703125" style="40" customWidth="1"/>
    <col min="13314" max="13314" width="67.5703125" style="40" customWidth="1"/>
    <col min="13315" max="13315" width="38" style="40" customWidth="1"/>
    <col min="13316" max="13319" width="9.140625" style="40"/>
    <col min="13320" max="13320" width="18.28515625" style="40" bestFit="1" customWidth="1"/>
    <col min="13321" max="13568" width="9.140625" style="40"/>
    <col min="13569" max="13569" width="7.5703125" style="40" customWidth="1"/>
    <col min="13570" max="13570" width="67.5703125" style="40" customWidth="1"/>
    <col min="13571" max="13571" width="38" style="40" customWidth="1"/>
    <col min="13572" max="13575" width="9.140625" style="40"/>
    <col min="13576" max="13576" width="18.28515625" style="40" bestFit="1" customWidth="1"/>
    <col min="13577" max="13824" width="9.140625" style="40"/>
    <col min="13825" max="13825" width="7.5703125" style="40" customWidth="1"/>
    <col min="13826" max="13826" width="67.5703125" style="40" customWidth="1"/>
    <col min="13827" max="13827" width="38" style="40" customWidth="1"/>
    <col min="13828" max="13831" width="9.140625" style="40"/>
    <col min="13832" max="13832" width="18.28515625" style="40" bestFit="1" customWidth="1"/>
    <col min="13833" max="14080" width="9.140625" style="40"/>
    <col min="14081" max="14081" width="7.5703125" style="40" customWidth="1"/>
    <col min="14082" max="14082" width="67.5703125" style="40" customWidth="1"/>
    <col min="14083" max="14083" width="38" style="40" customWidth="1"/>
    <col min="14084" max="14087" width="9.140625" style="40"/>
    <col min="14088" max="14088" width="18.28515625" style="40" bestFit="1" customWidth="1"/>
    <col min="14089" max="14336" width="9.140625" style="40"/>
    <col min="14337" max="14337" width="7.5703125" style="40" customWidth="1"/>
    <col min="14338" max="14338" width="67.5703125" style="40" customWidth="1"/>
    <col min="14339" max="14339" width="38" style="40" customWidth="1"/>
    <col min="14340" max="14343" width="9.140625" style="40"/>
    <col min="14344" max="14344" width="18.28515625" style="40" bestFit="1" customWidth="1"/>
    <col min="14345" max="14592" width="9.140625" style="40"/>
    <col min="14593" max="14593" width="7.5703125" style="40" customWidth="1"/>
    <col min="14594" max="14594" width="67.5703125" style="40" customWidth="1"/>
    <col min="14595" max="14595" width="38" style="40" customWidth="1"/>
    <col min="14596" max="14599" width="9.140625" style="40"/>
    <col min="14600" max="14600" width="18.28515625" style="40" bestFit="1" customWidth="1"/>
    <col min="14601" max="14848" width="9.140625" style="40"/>
    <col min="14849" max="14849" width="7.5703125" style="40" customWidth="1"/>
    <col min="14850" max="14850" width="67.5703125" style="40" customWidth="1"/>
    <col min="14851" max="14851" width="38" style="40" customWidth="1"/>
    <col min="14852" max="14855" width="9.140625" style="40"/>
    <col min="14856" max="14856" width="18.28515625" style="40" bestFit="1" customWidth="1"/>
    <col min="14857" max="15104" width="9.140625" style="40"/>
    <col min="15105" max="15105" width="7.5703125" style="40" customWidth="1"/>
    <col min="15106" max="15106" width="67.5703125" style="40" customWidth="1"/>
    <col min="15107" max="15107" width="38" style="40" customWidth="1"/>
    <col min="15108" max="15111" width="9.140625" style="40"/>
    <col min="15112" max="15112" width="18.28515625" style="40" bestFit="1" customWidth="1"/>
    <col min="15113" max="15360" width="9.140625" style="40"/>
    <col min="15361" max="15361" width="7.5703125" style="40" customWidth="1"/>
    <col min="15362" max="15362" width="67.5703125" style="40" customWidth="1"/>
    <col min="15363" max="15363" width="38" style="40" customWidth="1"/>
    <col min="15364" max="15367" width="9.140625" style="40"/>
    <col min="15368" max="15368" width="18.28515625" style="40" bestFit="1" customWidth="1"/>
    <col min="15369" max="15616" width="9.140625" style="40"/>
    <col min="15617" max="15617" width="7.5703125" style="40" customWidth="1"/>
    <col min="15618" max="15618" width="67.5703125" style="40" customWidth="1"/>
    <col min="15619" max="15619" width="38" style="40" customWidth="1"/>
    <col min="15620" max="15623" width="9.140625" style="40"/>
    <col min="15624" max="15624" width="18.28515625" style="40" bestFit="1" customWidth="1"/>
    <col min="15625" max="15872" width="9.140625" style="40"/>
    <col min="15873" max="15873" width="7.5703125" style="40" customWidth="1"/>
    <col min="15874" max="15874" width="67.5703125" style="40" customWidth="1"/>
    <col min="15875" max="15875" width="38" style="40" customWidth="1"/>
    <col min="15876" max="15879" width="9.140625" style="40"/>
    <col min="15880" max="15880" width="18.28515625" style="40" bestFit="1" customWidth="1"/>
    <col min="15881" max="16128" width="9.140625" style="40"/>
    <col min="16129" max="16129" width="7.5703125" style="40" customWidth="1"/>
    <col min="16130" max="16130" width="67.5703125" style="40" customWidth="1"/>
    <col min="16131" max="16131" width="38" style="40" customWidth="1"/>
    <col min="16132" max="16135" width="9.140625" style="40"/>
    <col min="16136" max="16136" width="18.28515625" style="40" bestFit="1" customWidth="1"/>
    <col min="16137" max="16384" width="9.140625" style="40"/>
  </cols>
  <sheetData>
    <row r="1" spans="1:6" s="34" customFormat="1" ht="26.25" customHeight="1" x14ac:dyDescent="0.3">
      <c r="A1" s="33"/>
      <c r="B1" s="32" t="s">
        <v>4400</v>
      </c>
      <c r="C1" s="32"/>
      <c r="D1" s="35"/>
      <c r="E1" s="36"/>
    </row>
    <row r="2" spans="1:6" s="34" customFormat="1" ht="19.5" customHeight="1" x14ac:dyDescent="0.3">
      <c r="A2" s="33"/>
      <c r="B2" s="32" t="s">
        <v>4401</v>
      </c>
      <c r="C2" s="32"/>
      <c r="D2" s="35"/>
      <c r="E2" s="36"/>
    </row>
    <row r="3" spans="1:6" ht="19.5" customHeight="1" x14ac:dyDescent="0.25"/>
    <row r="4" spans="1:6" ht="28.5" customHeight="1" x14ac:dyDescent="0.35">
      <c r="A4" s="1191" t="s">
        <v>4399</v>
      </c>
      <c r="B4" s="1191"/>
      <c r="C4" s="1191"/>
    </row>
    <row r="5" spans="1:6" ht="21" customHeight="1" x14ac:dyDescent="0.25">
      <c r="A5" s="1192" t="s">
        <v>5651</v>
      </c>
      <c r="B5" s="1192"/>
      <c r="C5" s="1192"/>
    </row>
    <row r="6" spans="1:6" ht="15.75" customHeight="1" x14ac:dyDescent="0.25">
      <c r="A6" s="40"/>
      <c r="B6" s="40"/>
      <c r="C6" s="40"/>
    </row>
    <row r="7" spans="1:6" s="287" customFormat="1" ht="20.25" customHeight="1" x14ac:dyDescent="0.25">
      <c r="A7" s="1193" t="s">
        <v>2</v>
      </c>
      <c r="B7" s="1193" t="s">
        <v>4365</v>
      </c>
      <c r="C7" s="1194" t="s">
        <v>4366</v>
      </c>
    </row>
    <row r="8" spans="1:6" s="41" customFormat="1" ht="14.25" customHeight="1" x14ac:dyDescent="0.25">
      <c r="A8" s="1193"/>
      <c r="B8" s="1193"/>
      <c r="C8" s="1194"/>
    </row>
    <row r="9" spans="1:6" s="41" customFormat="1" ht="20.25" customHeight="1" x14ac:dyDescent="0.25">
      <c r="A9" s="1190" t="s">
        <v>417</v>
      </c>
      <c r="B9" s="1190"/>
      <c r="C9" s="1190"/>
    </row>
    <row r="10" spans="1:6" s="45" customFormat="1" ht="20.25" customHeight="1" x14ac:dyDescent="0.25">
      <c r="A10" s="350">
        <v>1</v>
      </c>
      <c r="B10" s="25" t="s">
        <v>5759</v>
      </c>
      <c r="C10" s="351">
        <v>115000</v>
      </c>
    </row>
    <row r="11" spans="1:6" s="45" customFormat="1" ht="20.25" customHeight="1" x14ac:dyDescent="0.25">
      <c r="A11" s="1190" t="s">
        <v>347</v>
      </c>
      <c r="B11" s="1190"/>
      <c r="C11" s="1190"/>
    </row>
    <row r="12" spans="1:6" s="45" customFormat="1" ht="20.25" customHeight="1" x14ac:dyDescent="0.25">
      <c r="A12" s="350">
        <v>2</v>
      </c>
      <c r="B12" s="25" t="s">
        <v>5712</v>
      </c>
      <c r="C12" s="351">
        <v>55000</v>
      </c>
    </row>
    <row r="13" spans="1:6" s="45" customFormat="1" ht="20.25" customHeight="1" x14ac:dyDescent="0.25">
      <c r="A13" s="1190" t="s">
        <v>316</v>
      </c>
      <c r="B13" s="1190"/>
      <c r="C13" s="1190"/>
    </row>
    <row r="14" spans="1:6" s="45" customFormat="1" ht="20.25" customHeight="1" x14ac:dyDescent="0.25">
      <c r="A14" s="350">
        <f>A12+1</f>
        <v>3</v>
      </c>
      <c r="B14" s="25" t="s">
        <v>5713</v>
      </c>
      <c r="C14" s="351">
        <v>550000</v>
      </c>
      <c r="E14" s="47">
        <v>0</v>
      </c>
      <c r="F14" s="47">
        <f>E14*115%</f>
        <v>0</v>
      </c>
    </row>
    <row r="15" spans="1:6" s="45" customFormat="1" ht="20.25" customHeight="1" x14ac:dyDescent="0.25">
      <c r="A15" s="350">
        <f>A14+1</f>
        <v>4</v>
      </c>
      <c r="B15" s="25" t="s">
        <v>5714</v>
      </c>
      <c r="C15" s="351">
        <v>90000</v>
      </c>
      <c r="E15" s="45">
        <v>75</v>
      </c>
      <c r="F15" s="45">
        <f t="shared" ref="F15:F22" si="0">E15*120%</f>
        <v>90</v>
      </c>
    </row>
    <row r="16" spans="1:6" s="45" customFormat="1" ht="20.25" customHeight="1" x14ac:dyDescent="0.25">
      <c r="A16" s="350">
        <f t="shared" ref="A16:A22" si="1">A15+1</f>
        <v>5</v>
      </c>
      <c r="B16" s="25" t="s">
        <v>4367</v>
      </c>
      <c r="C16" s="351">
        <v>130000</v>
      </c>
      <c r="E16" s="45">
        <v>50</v>
      </c>
      <c r="F16" s="45">
        <f t="shared" si="0"/>
        <v>60</v>
      </c>
    </row>
    <row r="17" spans="1:12" s="45" customFormat="1" ht="20.25" customHeight="1" x14ac:dyDescent="0.25">
      <c r="A17" s="350">
        <f t="shared" si="1"/>
        <v>6</v>
      </c>
      <c r="B17" s="25" t="s">
        <v>5715</v>
      </c>
      <c r="C17" s="351">
        <v>40000</v>
      </c>
      <c r="E17" s="45">
        <v>30</v>
      </c>
      <c r="F17" s="45">
        <f t="shared" si="0"/>
        <v>36</v>
      </c>
    </row>
    <row r="18" spans="1:12" s="45" customFormat="1" ht="20.25" customHeight="1" x14ac:dyDescent="0.25">
      <c r="A18" s="350">
        <f t="shared" si="1"/>
        <v>7</v>
      </c>
      <c r="B18" s="25" t="s">
        <v>5719</v>
      </c>
      <c r="C18" s="351">
        <v>200000</v>
      </c>
      <c r="D18" s="44"/>
      <c r="E18" s="44">
        <v>80</v>
      </c>
      <c r="F18" s="45">
        <f t="shared" si="0"/>
        <v>96</v>
      </c>
      <c r="G18" s="44"/>
      <c r="H18" s="44"/>
      <c r="I18" s="44"/>
      <c r="J18" s="44"/>
      <c r="K18" s="278"/>
      <c r="L18" s="279"/>
    </row>
    <row r="19" spans="1:12" s="45" customFormat="1" ht="20.25" customHeight="1" x14ac:dyDescent="0.25">
      <c r="A19" s="350">
        <f t="shared" si="1"/>
        <v>8</v>
      </c>
      <c r="B19" s="25" t="s">
        <v>5716</v>
      </c>
      <c r="C19" s="351">
        <v>200000</v>
      </c>
      <c r="D19" s="44"/>
      <c r="E19" s="44"/>
      <c r="G19" s="44"/>
      <c r="H19" s="44"/>
      <c r="I19" s="44"/>
      <c r="J19" s="44"/>
      <c r="K19" s="278"/>
      <c r="L19" s="279"/>
    </row>
    <row r="20" spans="1:12" s="45" customFormat="1" ht="20.25" customHeight="1" x14ac:dyDescent="0.25">
      <c r="A20" s="350">
        <f t="shared" si="1"/>
        <v>9</v>
      </c>
      <c r="B20" s="25" t="s">
        <v>5717</v>
      </c>
      <c r="C20" s="351">
        <v>200000</v>
      </c>
      <c r="D20" s="44"/>
      <c r="E20" s="44">
        <v>80</v>
      </c>
      <c r="F20" s="45">
        <f t="shared" si="0"/>
        <v>96</v>
      </c>
      <c r="G20" s="44"/>
      <c r="H20" s="44"/>
      <c r="I20" s="44"/>
      <c r="J20" s="44"/>
      <c r="K20" s="278"/>
      <c r="L20" s="279">
        <v>80000</v>
      </c>
    </row>
    <row r="21" spans="1:12" s="45" customFormat="1" ht="20.25" customHeight="1" x14ac:dyDescent="0.25">
      <c r="A21" s="350">
        <f t="shared" si="1"/>
        <v>10</v>
      </c>
      <c r="B21" s="25" t="s">
        <v>5718</v>
      </c>
      <c r="C21" s="351">
        <v>200000</v>
      </c>
      <c r="D21" s="44"/>
      <c r="E21" s="44">
        <v>80</v>
      </c>
      <c r="F21" s="45">
        <f t="shared" si="0"/>
        <v>96</v>
      </c>
      <c r="G21" s="44"/>
      <c r="H21" s="44"/>
      <c r="I21" s="44"/>
      <c r="J21" s="44"/>
      <c r="K21" s="278"/>
      <c r="L21" s="279"/>
    </row>
    <row r="22" spans="1:12" s="45" customFormat="1" ht="20.25" customHeight="1" x14ac:dyDescent="0.25">
      <c r="A22" s="350">
        <f t="shared" si="1"/>
        <v>11</v>
      </c>
      <c r="B22" s="281" t="s">
        <v>5720</v>
      </c>
      <c r="C22" s="351">
        <v>60000</v>
      </c>
      <c r="E22" s="45">
        <v>50</v>
      </c>
      <c r="F22" s="45">
        <f t="shared" si="0"/>
        <v>60</v>
      </c>
      <c r="H22" s="288"/>
      <c r="I22" s="44"/>
      <c r="J22" s="44"/>
      <c r="K22" s="278">
        <v>20000</v>
      </c>
      <c r="L22" s="279">
        <v>21000</v>
      </c>
    </row>
    <row r="23" spans="1:12" s="45" customFormat="1" ht="20.25" customHeight="1" x14ac:dyDescent="0.25">
      <c r="A23" s="1190" t="s">
        <v>207</v>
      </c>
      <c r="B23" s="1190"/>
      <c r="C23" s="1190"/>
    </row>
    <row r="24" spans="1:12" s="45" customFormat="1" ht="20.25" customHeight="1" x14ac:dyDescent="0.25">
      <c r="A24" s="350">
        <f>A22+1</f>
        <v>12</v>
      </c>
      <c r="B24" s="25" t="s">
        <v>4368</v>
      </c>
      <c r="C24" s="351">
        <v>230000</v>
      </c>
      <c r="E24" s="45">
        <v>150</v>
      </c>
      <c r="F24" s="45">
        <f>E24*115%</f>
        <v>172.5</v>
      </c>
    </row>
    <row r="25" spans="1:12" s="45" customFormat="1" ht="20.25" customHeight="1" x14ac:dyDescent="0.25">
      <c r="A25" s="350">
        <f>A24+1</f>
        <v>13</v>
      </c>
      <c r="B25" s="25" t="s">
        <v>4369</v>
      </c>
      <c r="C25" s="351">
        <v>230000</v>
      </c>
      <c r="E25" s="45">
        <v>150</v>
      </c>
      <c r="F25" s="45">
        <f>E25*115%</f>
        <v>172.5</v>
      </c>
    </row>
    <row r="26" spans="1:12" s="45" customFormat="1" ht="20.25" customHeight="1" x14ac:dyDescent="0.25">
      <c r="A26" s="350">
        <f t="shared" ref="A26:A42" si="2">A25+1</f>
        <v>14</v>
      </c>
      <c r="B26" s="25" t="s">
        <v>4370</v>
      </c>
      <c r="C26" s="351">
        <v>220000</v>
      </c>
      <c r="E26" s="47">
        <v>190</v>
      </c>
      <c r="F26" s="47">
        <f>E26*115%</f>
        <v>218.49999999999997</v>
      </c>
    </row>
    <row r="27" spans="1:12" s="45" customFormat="1" ht="20.25" customHeight="1" x14ac:dyDescent="0.25">
      <c r="A27" s="350">
        <f t="shared" si="2"/>
        <v>15</v>
      </c>
      <c r="B27" s="25" t="s">
        <v>4371</v>
      </c>
      <c r="C27" s="351">
        <v>150000</v>
      </c>
      <c r="E27" s="45">
        <v>130</v>
      </c>
      <c r="F27" s="45">
        <f>E27*115%</f>
        <v>149.5</v>
      </c>
    </row>
    <row r="28" spans="1:12" s="45" customFormat="1" ht="20.25" customHeight="1" x14ac:dyDescent="0.25">
      <c r="A28" s="350">
        <f t="shared" si="2"/>
        <v>16</v>
      </c>
      <c r="B28" s="25" t="s">
        <v>4372</v>
      </c>
      <c r="C28" s="351">
        <v>95000</v>
      </c>
      <c r="E28" s="45">
        <v>80</v>
      </c>
      <c r="F28" s="45">
        <f>E28*115%</f>
        <v>92</v>
      </c>
    </row>
    <row r="29" spans="1:12" s="45" customFormat="1" ht="20.25" customHeight="1" x14ac:dyDescent="0.25">
      <c r="A29" s="350">
        <f t="shared" si="2"/>
        <v>17</v>
      </c>
      <c r="B29" s="25" t="s">
        <v>4373</v>
      </c>
      <c r="C29" s="351">
        <v>300000</v>
      </c>
    </row>
    <row r="30" spans="1:12" s="45" customFormat="1" ht="20.25" customHeight="1" x14ac:dyDescent="0.25">
      <c r="A30" s="350">
        <f t="shared" si="2"/>
        <v>18</v>
      </c>
      <c r="B30" s="25" t="s">
        <v>4374</v>
      </c>
      <c r="C30" s="351">
        <v>170000</v>
      </c>
      <c r="E30" s="45">
        <v>130</v>
      </c>
      <c r="F30" s="45">
        <f>E30*115%</f>
        <v>149.5</v>
      </c>
    </row>
    <row r="31" spans="1:12" s="45" customFormat="1" ht="20.25" customHeight="1" x14ac:dyDescent="0.25">
      <c r="A31" s="350">
        <f t="shared" si="2"/>
        <v>19</v>
      </c>
      <c r="B31" s="25" t="s">
        <v>4375</v>
      </c>
      <c r="C31" s="351">
        <v>230000</v>
      </c>
      <c r="E31" s="45">
        <v>200</v>
      </c>
      <c r="F31" s="45">
        <f>E31*115%</f>
        <v>229.99999999999997</v>
      </c>
    </row>
    <row r="32" spans="1:12" s="45" customFormat="1" ht="20.25" customHeight="1" x14ac:dyDescent="0.25">
      <c r="A32" s="350">
        <f t="shared" si="2"/>
        <v>20</v>
      </c>
      <c r="B32" s="25" t="s">
        <v>4376</v>
      </c>
      <c r="C32" s="351">
        <v>230000</v>
      </c>
      <c r="E32" s="45">
        <v>110</v>
      </c>
      <c r="F32" s="45">
        <f>E32*120%</f>
        <v>132</v>
      </c>
      <c r="H32" s="289"/>
    </row>
    <row r="33" spans="1:12" s="45" customFormat="1" ht="20.25" customHeight="1" x14ac:dyDescent="0.25">
      <c r="A33" s="350">
        <f t="shared" si="2"/>
        <v>21</v>
      </c>
      <c r="B33" s="25" t="s">
        <v>5721</v>
      </c>
      <c r="C33" s="351">
        <v>175000</v>
      </c>
      <c r="E33" s="45">
        <v>140</v>
      </c>
      <c r="F33" s="45">
        <f>E33*115%</f>
        <v>161</v>
      </c>
    </row>
    <row r="34" spans="1:12" s="45" customFormat="1" ht="20.25" customHeight="1" x14ac:dyDescent="0.25">
      <c r="A34" s="350">
        <f t="shared" si="2"/>
        <v>22</v>
      </c>
      <c r="B34" s="25" t="s">
        <v>5722</v>
      </c>
      <c r="C34" s="351">
        <v>175000</v>
      </c>
      <c r="E34" s="45">
        <v>140</v>
      </c>
      <c r="F34" s="45">
        <f>E34*115%</f>
        <v>161</v>
      </c>
      <c r="H34" s="45">
        <f>115000*120/100</f>
        <v>138000</v>
      </c>
    </row>
    <row r="35" spans="1:12" s="45" customFormat="1" ht="20.25" customHeight="1" x14ac:dyDescent="0.25">
      <c r="A35" s="350">
        <f t="shared" si="2"/>
        <v>23</v>
      </c>
      <c r="B35" s="25" t="s">
        <v>5723</v>
      </c>
      <c r="C35" s="351">
        <v>150000</v>
      </c>
      <c r="E35" s="45">
        <v>70</v>
      </c>
      <c r="F35" s="45">
        <f>E35*120%</f>
        <v>84</v>
      </c>
    </row>
    <row r="36" spans="1:12" s="45" customFormat="1" ht="20.25" customHeight="1" x14ac:dyDescent="0.25">
      <c r="A36" s="350">
        <f t="shared" si="2"/>
        <v>24</v>
      </c>
      <c r="B36" s="25" t="s">
        <v>5157</v>
      </c>
      <c r="C36" s="351">
        <v>450000</v>
      </c>
      <c r="E36" s="47">
        <v>390</v>
      </c>
      <c r="F36" s="47">
        <f>E36*115%</f>
        <v>448.49999999999994</v>
      </c>
      <c r="H36" s="44"/>
      <c r="I36" s="44"/>
      <c r="J36" s="44"/>
      <c r="K36" s="278"/>
      <c r="L36" s="279">
        <v>330000</v>
      </c>
    </row>
    <row r="37" spans="1:12" s="45" customFormat="1" ht="20.25" customHeight="1" x14ac:dyDescent="0.25">
      <c r="A37" s="350">
        <f t="shared" si="2"/>
        <v>25</v>
      </c>
      <c r="B37" s="280" t="s">
        <v>4377</v>
      </c>
      <c r="C37" s="351">
        <v>170000</v>
      </c>
    </row>
    <row r="38" spans="1:12" s="45" customFormat="1" ht="20.25" customHeight="1" x14ac:dyDescent="0.25">
      <c r="A38" s="350">
        <f t="shared" si="2"/>
        <v>26</v>
      </c>
      <c r="B38" s="25" t="s">
        <v>4378</v>
      </c>
      <c r="C38" s="351">
        <v>145000</v>
      </c>
    </row>
    <row r="39" spans="1:12" s="45" customFormat="1" ht="20.25" customHeight="1" x14ac:dyDescent="0.25">
      <c r="A39" s="350">
        <f t="shared" si="2"/>
        <v>27</v>
      </c>
      <c r="B39" s="25" t="s">
        <v>4379</v>
      </c>
      <c r="C39" s="351">
        <v>145000</v>
      </c>
    </row>
    <row r="40" spans="1:12" s="45" customFormat="1" ht="20.25" customHeight="1" x14ac:dyDescent="0.25">
      <c r="A40" s="350">
        <f t="shared" si="2"/>
        <v>28</v>
      </c>
      <c r="B40" s="25" t="s">
        <v>4380</v>
      </c>
      <c r="C40" s="351">
        <v>900000</v>
      </c>
    </row>
    <row r="41" spans="1:12" s="45" customFormat="1" ht="20.25" customHeight="1" x14ac:dyDescent="0.25">
      <c r="A41" s="350">
        <f t="shared" si="2"/>
        <v>29</v>
      </c>
      <c r="B41" s="25" t="s">
        <v>4381</v>
      </c>
      <c r="C41" s="351">
        <v>220000</v>
      </c>
    </row>
    <row r="42" spans="1:12" s="45" customFormat="1" ht="20.25" customHeight="1" x14ac:dyDescent="0.25">
      <c r="A42" s="350">
        <f t="shared" si="2"/>
        <v>30</v>
      </c>
      <c r="B42" s="25" t="s">
        <v>142</v>
      </c>
      <c r="C42" s="351">
        <v>220000</v>
      </c>
      <c r="D42" s="357"/>
      <c r="E42" s="45">
        <v>190000</v>
      </c>
    </row>
    <row r="43" spans="1:12" s="45" customFormat="1" ht="20.25" customHeight="1" x14ac:dyDescent="0.25">
      <c r="A43" s="1190" t="s">
        <v>140</v>
      </c>
      <c r="B43" s="1190"/>
      <c r="C43" s="1190"/>
    </row>
    <row r="44" spans="1:12" s="45" customFormat="1" ht="20.25" customHeight="1" x14ac:dyDescent="0.25">
      <c r="A44" s="350">
        <f>A42+1</f>
        <v>31</v>
      </c>
      <c r="B44" s="25" t="s">
        <v>4382</v>
      </c>
      <c r="C44" s="351">
        <v>170000</v>
      </c>
    </row>
    <row r="45" spans="1:12" s="45" customFormat="1" ht="20.25" customHeight="1" x14ac:dyDescent="0.25">
      <c r="A45" s="350">
        <f>A44+1</f>
        <v>32</v>
      </c>
      <c r="B45" s="25" t="s">
        <v>4383</v>
      </c>
      <c r="C45" s="351">
        <v>250000</v>
      </c>
    </row>
    <row r="46" spans="1:12" s="45" customFormat="1" ht="20.25" customHeight="1" x14ac:dyDescent="0.25">
      <c r="A46" s="1190" t="s">
        <v>126</v>
      </c>
      <c r="B46" s="1190"/>
      <c r="C46" s="1190"/>
    </row>
    <row r="47" spans="1:12" s="45" customFormat="1" ht="20.25" customHeight="1" x14ac:dyDescent="0.25">
      <c r="A47" s="350">
        <f>A45+1</f>
        <v>33</v>
      </c>
      <c r="B47" s="25" t="s">
        <v>5724</v>
      </c>
      <c r="C47" s="351">
        <v>230000</v>
      </c>
    </row>
    <row r="48" spans="1:12" s="45" customFormat="1" ht="20.25" customHeight="1" x14ac:dyDescent="0.25">
      <c r="A48" s="350">
        <f t="shared" ref="A48:A53" si="3">A47+1</f>
        <v>34</v>
      </c>
      <c r="B48" s="25" t="s">
        <v>5726</v>
      </c>
      <c r="C48" s="351">
        <v>175000</v>
      </c>
    </row>
    <row r="49" spans="1:12" s="45" customFormat="1" ht="20.25" customHeight="1" x14ac:dyDescent="0.25">
      <c r="A49" s="350">
        <f t="shared" si="3"/>
        <v>35</v>
      </c>
      <c r="B49" s="25" t="s">
        <v>5725</v>
      </c>
      <c r="C49" s="351">
        <v>175000</v>
      </c>
    </row>
    <row r="50" spans="1:12" s="45" customFormat="1" ht="20.25" customHeight="1" x14ac:dyDescent="0.25">
      <c r="A50" s="350">
        <f t="shared" si="3"/>
        <v>36</v>
      </c>
      <c r="B50" s="280" t="s">
        <v>5727</v>
      </c>
      <c r="C50" s="351">
        <v>175000</v>
      </c>
    </row>
    <row r="51" spans="1:12" s="45" customFormat="1" ht="20.25" customHeight="1" x14ac:dyDescent="0.25">
      <c r="A51" s="350">
        <f t="shared" si="3"/>
        <v>37</v>
      </c>
      <c r="B51" s="338" t="s">
        <v>110</v>
      </c>
      <c r="C51" s="351">
        <v>175000</v>
      </c>
      <c r="D51" s="47"/>
    </row>
    <row r="52" spans="1:12" s="45" customFormat="1" ht="20.25" customHeight="1" x14ac:dyDescent="0.25">
      <c r="A52" s="350">
        <f t="shared" si="3"/>
        <v>38</v>
      </c>
      <c r="B52" s="338" t="s">
        <v>109</v>
      </c>
      <c r="C52" s="351">
        <v>175000</v>
      </c>
      <c r="D52" s="47"/>
    </row>
    <row r="53" spans="1:12" s="45" customFormat="1" ht="20.25" customHeight="1" x14ac:dyDescent="0.25">
      <c r="A53" s="350">
        <f t="shared" si="3"/>
        <v>39</v>
      </c>
      <c r="B53" s="338" t="s">
        <v>5291</v>
      </c>
      <c r="C53" s="351">
        <v>460000</v>
      </c>
      <c r="D53" s="47"/>
    </row>
    <row r="54" spans="1:12" s="45" customFormat="1" ht="20.25" customHeight="1" x14ac:dyDescent="0.25">
      <c r="A54" s="1196" t="s">
        <v>108</v>
      </c>
      <c r="B54" s="1197"/>
      <c r="C54" s="1198"/>
    </row>
    <row r="55" spans="1:12" s="45" customFormat="1" ht="20.25" customHeight="1" x14ac:dyDescent="0.25">
      <c r="A55" s="350">
        <f>A53+1</f>
        <v>40</v>
      </c>
      <c r="B55" s="25" t="s">
        <v>4384</v>
      </c>
      <c r="C55" s="351">
        <v>180000</v>
      </c>
    </row>
    <row r="56" spans="1:12" s="45" customFormat="1" ht="20.25" customHeight="1" x14ac:dyDescent="0.25">
      <c r="A56" s="350">
        <f>A55+1</f>
        <v>41</v>
      </c>
      <c r="B56" s="25" t="s">
        <v>4385</v>
      </c>
      <c r="C56" s="351">
        <v>180000</v>
      </c>
    </row>
    <row r="57" spans="1:12" s="45" customFormat="1" ht="20.25" customHeight="1" x14ac:dyDescent="0.25">
      <c r="A57" s="350">
        <f t="shared" ref="A57:A63" si="4">A56+1</f>
        <v>42</v>
      </c>
      <c r="B57" s="25" t="s">
        <v>4386</v>
      </c>
      <c r="C57" s="351">
        <v>105000</v>
      </c>
    </row>
    <row r="58" spans="1:12" s="45" customFormat="1" ht="20.25" customHeight="1" x14ac:dyDescent="0.25">
      <c r="A58" s="350">
        <f t="shared" si="4"/>
        <v>43</v>
      </c>
      <c r="B58" s="25" t="s">
        <v>4387</v>
      </c>
      <c r="C58" s="351">
        <v>105000</v>
      </c>
    </row>
    <row r="59" spans="1:12" s="45" customFormat="1" ht="20.25" customHeight="1" x14ac:dyDescent="0.25">
      <c r="A59" s="350">
        <f t="shared" si="4"/>
        <v>44</v>
      </c>
      <c r="B59" s="25" t="s">
        <v>5728</v>
      </c>
      <c r="C59" s="351">
        <v>100000</v>
      </c>
    </row>
    <row r="60" spans="1:12" s="45" customFormat="1" ht="20.25" customHeight="1" x14ac:dyDescent="0.25">
      <c r="A60" s="350">
        <f t="shared" si="4"/>
        <v>45</v>
      </c>
      <c r="B60" s="25" t="s">
        <v>5729</v>
      </c>
      <c r="C60" s="351">
        <v>105000</v>
      </c>
    </row>
    <row r="61" spans="1:12" s="45" customFormat="1" ht="20.25" customHeight="1" x14ac:dyDescent="0.25">
      <c r="A61" s="350">
        <f t="shared" si="4"/>
        <v>46</v>
      </c>
      <c r="B61" s="25" t="s">
        <v>5730</v>
      </c>
      <c r="C61" s="351">
        <v>105000</v>
      </c>
    </row>
    <row r="62" spans="1:12" s="45" customFormat="1" ht="20.25" customHeight="1" x14ac:dyDescent="0.25">
      <c r="A62" s="350">
        <f t="shared" si="4"/>
        <v>47</v>
      </c>
      <c r="B62" s="25" t="s">
        <v>4388</v>
      </c>
      <c r="C62" s="351">
        <v>120000</v>
      </c>
    </row>
    <row r="63" spans="1:12" s="45" customFormat="1" ht="20.25" customHeight="1" x14ac:dyDescent="0.25">
      <c r="A63" s="350">
        <f t="shared" si="4"/>
        <v>48</v>
      </c>
      <c r="B63" s="25" t="s">
        <v>5731</v>
      </c>
      <c r="C63" s="351">
        <v>105000</v>
      </c>
      <c r="E63" s="45">
        <v>264</v>
      </c>
    </row>
    <row r="64" spans="1:12" s="45" customFormat="1" ht="20.25" customHeight="1" x14ac:dyDescent="0.25">
      <c r="A64" s="1196" t="s">
        <v>102</v>
      </c>
      <c r="B64" s="1197"/>
      <c r="C64" s="1198"/>
      <c r="I64" s="45" t="s">
        <v>4389</v>
      </c>
      <c r="K64" s="45">
        <v>21000</v>
      </c>
      <c r="L64" s="45">
        <v>21000</v>
      </c>
    </row>
    <row r="65" spans="1:6" s="45" customFormat="1" ht="20.25" customHeight="1" x14ac:dyDescent="0.25">
      <c r="A65" s="350">
        <f>A63+1</f>
        <v>49</v>
      </c>
      <c r="B65" s="25" t="s">
        <v>5732</v>
      </c>
      <c r="C65" s="351">
        <v>380000</v>
      </c>
      <c r="E65" s="45">
        <v>328</v>
      </c>
    </row>
    <row r="66" spans="1:6" s="45" customFormat="1" ht="20.25" customHeight="1" x14ac:dyDescent="0.25">
      <c r="A66" s="350">
        <f>A65+1</f>
        <v>50</v>
      </c>
      <c r="B66" s="25" t="s">
        <v>5733</v>
      </c>
      <c r="C66" s="351">
        <v>320000</v>
      </c>
      <c r="E66" s="45">
        <v>45</v>
      </c>
      <c r="F66" s="45">
        <f>E66*120%</f>
        <v>54</v>
      </c>
    </row>
    <row r="67" spans="1:6" s="45" customFormat="1" ht="20.25" customHeight="1" x14ac:dyDescent="0.25">
      <c r="A67" s="1196" t="s">
        <v>4390</v>
      </c>
      <c r="B67" s="1197"/>
      <c r="C67" s="1198"/>
    </row>
    <row r="68" spans="1:6" s="45" customFormat="1" ht="20.25" customHeight="1" x14ac:dyDescent="0.25">
      <c r="A68" s="350">
        <f>A66+1</f>
        <v>51</v>
      </c>
      <c r="B68" s="280" t="s">
        <v>5734</v>
      </c>
      <c r="C68" s="351">
        <v>20000</v>
      </c>
    </row>
    <row r="69" spans="1:6" s="45" customFormat="1" ht="20.25" customHeight="1" x14ac:dyDescent="0.25">
      <c r="A69" s="350">
        <f>A68+1</f>
        <v>52</v>
      </c>
      <c r="B69" s="280" t="s">
        <v>5735</v>
      </c>
      <c r="C69" s="351">
        <v>35000</v>
      </c>
    </row>
    <row r="70" spans="1:6" s="45" customFormat="1" ht="20.25" customHeight="1" x14ac:dyDescent="0.25">
      <c r="A70" s="350">
        <f>A69+1</f>
        <v>53</v>
      </c>
      <c r="B70" s="280" t="s">
        <v>5736</v>
      </c>
      <c r="C70" s="351">
        <v>55000</v>
      </c>
    </row>
    <row r="71" spans="1:6" s="45" customFormat="1" ht="20.25" customHeight="1" x14ac:dyDescent="0.25">
      <c r="A71" s="350">
        <f>A70+1</f>
        <v>54</v>
      </c>
      <c r="B71" s="280" t="s">
        <v>5737</v>
      </c>
      <c r="C71" s="351">
        <v>50000</v>
      </c>
    </row>
    <row r="72" spans="1:6" s="45" customFormat="1" ht="20.25" customHeight="1" x14ac:dyDescent="0.25">
      <c r="A72" s="350">
        <f>A71+1</f>
        <v>55</v>
      </c>
      <c r="B72" s="22" t="s">
        <v>5738</v>
      </c>
      <c r="C72" s="351">
        <v>20000</v>
      </c>
      <c r="E72" s="45">
        <v>265</v>
      </c>
      <c r="F72" s="45">
        <f>E72*115%</f>
        <v>304.75</v>
      </c>
    </row>
    <row r="73" spans="1:6" s="45" customFormat="1" ht="20.25" customHeight="1" x14ac:dyDescent="0.25">
      <c r="A73" s="1196" t="s">
        <v>4391</v>
      </c>
      <c r="B73" s="1197"/>
      <c r="C73" s="1198"/>
    </row>
    <row r="74" spans="1:6" s="45" customFormat="1" ht="20.25" customHeight="1" x14ac:dyDescent="0.25">
      <c r="A74" s="350">
        <f>A72+1</f>
        <v>56</v>
      </c>
      <c r="B74" s="25" t="s">
        <v>4392</v>
      </c>
      <c r="C74" s="351">
        <v>230000</v>
      </c>
    </row>
    <row r="75" spans="1:6" s="45" customFormat="1" ht="20.25" customHeight="1" x14ac:dyDescent="0.25">
      <c r="A75" s="350">
        <f>A74+1</f>
        <v>57</v>
      </c>
      <c r="B75" s="25" t="s">
        <v>4393</v>
      </c>
      <c r="C75" s="351">
        <v>320000</v>
      </c>
      <c r="E75" s="45">
        <v>265</v>
      </c>
      <c r="F75" s="45">
        <f>E75*120%</f>
        <v>318</v>
      </c>
    </row>
    <row r="76" spans="1:6" s="45" customFormat="1" ht="20.25" customHeight="1" x14ac:dyDescent="0.25">
      <c r="A76" s="350">
        <f t="shared" ref="A76:A81" si="5">A75+1</f>
        <v>58</v>
      </c>
      <c r="B76" s="25" t="s">
        <v>4394</v>
      </c>
      <c r="C76" s="351">
        <v>470000</v>
      </c>
      <c r="E76" s="45">
        <v>390</v>
      </c>
      <c r="F76" s="45">
        <f>E76*120%</f>
        <v>468</v>
      </c>
    </row>
    <row r="77" spans="1:6" s="45" customFormat="1" ht="20.25" customHeight="1" x14ac:dyDescent="0.25">
      <c r="A77" s="350">
        <f t="shared" si="5"/>
        <v>59</v>
      </c>
      <c r="B77" s="25" t="s">
        <v>4395</v>
      </c>
      <c r="C77" s="351">
        <v>600000</v>
      </c>
      <c r="E77" s="45">
        <v>505</v>
      </c>
      <c r="F77" s="45">
        <f>E77*120%</f>
        <v>606</v>
      </c>
    </row>
    <row r="78" spans="1:6" s="45" customFormat="1" ht="20.25" customHeight="1" x14ac:dyDescent="0.25">
      <c r="A78" s="350">
        <f t="shared" si="5"/>
        <v>60</v>
      </c>
      <c r="B78" s="25" t="s">
        <v>5739</v>
      </c>
      <c r="C78" s="351">
        <v>300000</v>
      </c>
      <c r="E78" s="45">
        <v>240</v>
      </c>
      <c r="F78" s="45">
        <f>E78*120%</f>
        <v>288</v>
      </c>
    </row>
    <row r="79" spans="1:6" s="45" customFormat="1" ht="20.25" customHeight="1" x14ac:dyDescent="0.25">
      <c r="A79" s="350">
        <f t="shared" si="5"/>
        <v>61</v>
      </c>
      <c r="B79" s="25" t="s">
        <v>5757</v>
      </c>
      <c r="C79" s="351">
        <v>240000</v>
      </c>
    </row>
    <row r="80" spans="1:6" s="45" customFormat="1" ht="20.25" customHeight="1" x14ac:dyDescent="0.25">
      <c r="A80" s="350">
        <f t="shared" si="5"/>
        <v>62</v>
      </c>
      <c r="B80" s="25" t="s">
        <v>5758</v>
      </c>
      <c r="C80" s="351">
        <v>240000</v>
      </c>
    </row>
    <row r="81" spans="1:6" s="45" customFormat="1" ht="20.25" customHeight="1" x14ac:dyDescent="0.25">
      <c r="A81" s="350">
        <f t="shared" si="5"/>
        <v>63</v>
      </c>
      <c r="B81" s="281" t="s">
        <v>4396</v>
      </c>
      <c r="C81" s="351">
        <v>500000</v>
      </c>
    </row>
    <row r="82" spans="1:6" s="45" customFormat="1" ht="20.25" customHeight="1" x14ac:dyDescent="0.25">
      <c r="A82" s="1196" t="s">
        <v>4397</v>
      </c>
      <c r="B82" s="1197"/>
      <c r="C82" s="1198"/>
      <c r="E82" s="45">
        <v>100</v>
      </c>
      <c r="F82" s="45">
        <f>E82*115%</f>
        <v>114.99999999999999</v>
      </c>
    </row>
    <row r="83" spans="1:6" s="45" customFormat="1" ht="20.25" customHeight="1" x14ac:dyDescent="0.25">
      <c r="A83" s="350">
        <f>A81+1</f>
        <v>64</v>
      </c>
      <c r="B83" s="25" t="s">
        <v>5740</v>
      </c>
      <c r="C83" s="351">
        <v>105000</v>
      </c>
      <c r="E83" s="45">
        <v>120</v>
      </c>
      <c r="F83" s="45">
        <f>E83*115%</f>
        <v>138</v>
      </c>
    </row>
    <row r="84" spans="1:6" s="45" customFormat="1" ht="20.25" customHeight="1" x14ac:dyDescent="0.25">
      <c r="A84" s="350">
        <f>A83+1</f>
        <v>65</v>
      </c>
      <c r="B84" s="280" t="s">
        <v>5741</v>
      </c>
      <c r="C84" s="351">
        <v>100000</v>
      </c>
    </row>
    <row r="85" spans="1:6" s="45" customFormat="1" ht="20.25" customHeight="1" x14ac:dyDescent="0.25">
      <c r="A85" s="350">
        <f t="shared" ref="A85:A100" si="6">A84+1</f>
        <v>66</v>
      </c>
      <c r="B85" s="280" t="s">
        <v>5742</v>
      </c>
      <c r="C85" s="351">
        <v>100000</v>
      </c>
    </row>
    <row r="86" spans="1:6" s="45" customFormat="1" ht="20.25" customHeight="1" x14ac:dyDescent="0.25">
      <c r="A86" s="350">
        <f t="shared" si="6"/>
        <v>67</v>
      </c>
      <c r="B86" s="280" t="s">
        <v>5743</v>
      </c>
      <c r="C86" s="351">
        <v>100000</v>
      </c>
    </row>
    <row r="87" spans="1:6" s="45" customFormat="1" ht="20.25" customHeight="1" x14ac:dyDescent="0.25">
      <c r="A87" s="350">
        <f t="shared" si="6"/>
        <v>68</v>
      </c>
      <c r="B87" s="280" t="s">
        <v>5744</v>
      </c>
      <c r="C87" s="351">
        <v>120000</v>
      </c>
    </row>
    <row r="88" spans="1:6" s="45" customFormat="1" ht="20.25" customHeight="1" x14ac:dyDescent="0.25">
      <c r="A88" s="350">
        <f t="shared" si="6"/>
        <v>69</v>
      </c>
      <c r="B88" s="280" t="s">
        <v>5745</v>
      </c>
      <c r="C88" s="351">
        <v>95000</v>
      </c>
    </row>
    <row r="89" spans="1:6" s="45" customFormat="1" ht="20.25" customHeight="1" x14ac:dyDescent="0.25">
      <c r="A89" s="350">
        <f t="shared" si="6"/>
        <v>70</v>
      </c>
      <c r="B89" s="280" t="s">
        <v>5746</v>
      </c>
      <c r="C89" s="351">
        <v>100000</v>
      </c>
    </row>
    <row r="90" spans="1:6" s="45" customFormat="1" ht="20.25" customHeight="1" x14ac:dyDescent="0.25">
      <c r="A90" s="350">
        <f t="shared" si="6"/>
        <v>71</v>
      </c>
      <c r="B90" s="280" t="s">
        <v>5747</v>
      </c>
      <c r="C90" s="351">
        <v>100000</v>
      </c>
    </row>
    <row r="91" spans="1:6" s="45" customFormat="1" ht="20.25" customHeight="1" x14ac:dyDescent="0.25">
      <c r="A91" s="350">
        <f t="shared" si="6"/>
        <v>72</v>
      </c>
      <c r="B91" s="338" t="s">
        <v>67</v>
      </c>
      <c r="C91" s="351">
        <v>140000</v>
      </c>
      <c r="D91" s="47"/>
    </row>
    <row r="92" spans="1:6" s="45" customFormat="1" ht="20.25" customHeight="1" x14ac:dyDescent="0.25">
      <c r="A92" s="350">
        <f t="shared" si="6"/>
        <v>73</v>
      </c>
      <c r="B92" s="338" t="s">
        <v>66</v>
      </c>
      <c r="C92" s="351">
        <v>140000</v>
      </c>
      <c r="D92" s="47"/>
    </row>
    <row r="93" spans="1:6" s="45" customFormat="1" ht="20.25" customHeight="1" x14ac:dyDescent="0.25">
      <c r="A93" s="350">
        <f t="shared" si="6"/>
        <v>74</v>
      </c>
      <c r="B93" s="280" t="s">
        <v>5748</v>
      </c>
      <c r="C93" s="351">
        <v>100000</v>
      </c>
    </row>
    <row r="94" spans="1:6" s="45" customFormat="1" ht="20.25" customHeight="1" x14ac:dyDescent="0.25">
      <c r="A94" s="350">
        <f t="shared" si="6"/>
        <v>75</v>
      </c>
      <c r="B94" s="280" t="s">
        <v>5749</v>
      </c>
      <c r="C94" s="351">
        <v>120000</v>
      </c>
    </row>
    <row r="95" spans="1:6" s="45" customFormat="1" ht="20.25" customHeight="1" x14ac:dyDescent="0.25">
      <c r="A95" s="350">
        <f t="shared" si="6"/>
        <v>76</v>
      </c>
      <c r="B95" s="280" t="s">
        <v>5750</v>
      </c>
      <c r="C95" s="351">
        <v>120000</v>
      </c>
    </row>
    <row r="96" spans="1:6" s="45" customFormat="1" ht="20.25" customHeight="1" x14ac:dyDescent="0.25">
      <c r="A96" s="350">
        <f t="shared" si="6"/>
        <v>77</v>
      </c>
      <c r="B96" s="280" t="s">
        <v>5751</v>
      </c>
      <c r="C96" s="351">
        <v>100000</v>
      </c>
    </row>
    <row r="97" spans="1:6" s="45" customFormat="1" ht="20.25" customHeight="1" x14ac:dyDescent="0.25">
      <c r="A97" s="350">
        <f t="shared" si="6"/>
        <v>78</v>
      </c>
      <c r="B97" s="280" t="s">
        <v>5752</v>
      </c>
      <c r="C97" s="351">
        <v>100000</v>
      </c>
    </row>
    <row r="98" spans="1:6" s="45" customFormat="1" ht="20.25" customHeight="1" x14ac:dyDescent="0.25">
      <c r="A98" s="350">
        <f t="shared" si="6"/>
        <v>79</v>
      </c>
      <c r="B98" s="280" t="s">
        <v>5753</v>
      </c>
      <c r="C98" s="351">
        <v>100000</v>
      </c>
    </row>
    <row r="99" spans="1:6" s="45" customFormat="1" ht="20.25" customHeight="1" x14ac:dyDescent="0.25">
      <c r="A99" s="350">
        <f t="shared" si="6"/>
        <v>80</v>
      </c>
      <c r="B99" s="280" t="s">
        <v>5754</v>
      </c>
      <c r="C99" s="351">
        <v>120000</v>
      </c>
    </row>
    <row r="100" spans="1:6" s="45" customFormat="1" ht="20.25" customHeight="1" x14ac:dyDescent="0.25">
      <c r="A100" s="350">
        <f t="shared" si="6"/>
        <v>81</v>
      </c>
      <c r="B100" s="280" t="s">
        <v>5755</v>
      </c>
      <c r="C100" s="351">
        <v>140000</v>
      </c>
    </row>
    <row r="101" spans="1:6" s="282" customFormat="1" ht="20.25" customHeight="1" x14ac:dyDescent="0.25">
      <c r="A101" s="1196" t="s">
        <v>4398</v>
      </c>
      <c r="B101" s="1197"/>
      <c r="C101" s="1198"/>
    </row>
    <row r="102" spans="1:6" s="282" customFormat="1" ht="20.25" customHeight="1" x14ac:dyDescent="0.25">
      <c r="A102" s="350">
        <f>A100+1</f>
        <v>82</v>
      </c>
      <c r="B102" s="25" t="s">
        <v>5756</v>
      </c>
      <c r="C102" s="351">
        <v>420000</v>
      </c>
      <c r="D102" s="81"/>
      <c r="E102" s="282">
        <v>350</v>
      </c>
      <c r="F102" s="282">
        <f>E102*120%</f>
        <v>420</v>
      </c>
    </row>
    <row r="103" spans="1:6" s="282" customFormat="1" ht="12.75" customHeight="1" x14ac:dyDescent="0.25">
      <c r="A103" s="284"/>
      <c r="B103" s="283"/>
      <c r="C103" s="399"/>
      <c r="D103" s="81"/>
    </row>
    <row r="104" spans="1:6" ht="18.75" customHeight="1" x14ac:dyDescent="0.25">
      <c r="A104" s="284"/>
      <c r="B104" s="1195" t="s">
        <v>5684</v>
      </c>
      <c r="C104" s="1195"/>
      <c r="D104" s="66"/>
    </row>
    <row r="105" spans="1:6" ht="18.75" customHeight="1" x14ac:dyDescent="0.3">
      <c r="A105" s="285"/>
      <c r="B105" s="945" t="s">
        <v>43</v>
      </c>
      <c r="C105" s="400" t="s">
        <v>5178</v>
      </c>
      <c r="D105" s="66"/>
    </row>
    <row r="106" spans="1:6" ht="28.5" customHeight="1" x14ac:dyDescent="0.3">
      <c r="A106" s="285"/>
      <c r="B106" s="155"/>
      <c r="C106" s="155"/>
    </row>
    <row r="107" spans="1:6" ht="18.75" customHeight="1" x14ac:dyDescent="0.3">
      <c r="A107" s="285"/>
      <c r="B107" s="155"/>
      <c r="C107" s="155"/>
    </row>
    <row r="108" spans="1:6" ht="18.75" customHeight="1" x14ac:dyDescent="0.3">
      <c r="A108" s="285"/>
      <c r="B108" s="155"/>
      <c r="C108" s="155"/>
    </row>
    <row r="109" spans="1:6" ht="18.75" customHeight="1" x14ac:dyDescent="0.3">
      <c r="A109" s="285"/>
      <c r="B109" s="945" t="s">
        <v>431</v>
      </c>
      <c r="C109" s="945" t="s">
        <v>5177</v>
      </c>
    </row>
    <row r="110" spans="1:6" ht="18.75" customHeight="1" x14ac:dyDescent="0.25">
      <c r="B110" s="40"/>
      <c r="C110" s="946"/>
    </row>
    <row r="111" spans="1:6" ht="18.75" customHeight="1" x14ac:dyDescent="0.25"/>
    <row r="112" spans="1:6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</sheetData>
  <autoFilter ref="A8:WVP102"/>
  <mergeCells count="18">
    <mergeCell ref="B104:C104"/>
    <mergeCell ref="A11:C11"/>
    <mergeCell ref="A13:C13"/>
    <mergeCell ref="A23:C23"/>
    <mergeCell ref="A43:C43"/>
    <mergeCell ref="A46:C46"/>
    <mergeCell ref="A54:C54"/>
    <mergeCell ref="A64:C64"/>
    <mergeCell ref="A67:C67"/>
    <mergeCell ref="A73:C73"/>
    <mergeCell ref="A82:C82"/>
    <mergeCell ref="A101:C101"/>
    <mergeCell ref="A9:C9"/>
    <mergeCell ref="A4:C4"/>
    <mergeCell ref="A5:C5"/>
    <mergeCell ref="A7:A8"/>
    <mergeCell ref="B7:B8"/>
    <mergeCell ref="C7:C8"/>
  </mergeCells>
  <pageMargins left="0.38" right="0.2" top="0.24" bottom="0.26" header="0.16" footer="0.21"/>
  <pageSetup paperSize="9" orientation="portrait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W141"/>
  <sheetViews>
    <sheetView zoomScaleNormal="100" zoomScalePageLayoutView="200" workbookViewId="0">
      <selection sqref="A1:XFD1048576"/>
    </sheetView>
  </sheetViews>
  <sheetFormatPr defaultRowHeight="16.5" x14ac:dyDescent="0.25"/>
  <cols>
    <col min="1" max="1" width="6.28515625" style="966" customWidth="1"/>
    <col min="2" max="2" width="63.85546875" style="358" customWidth="1"/>
    <col min="3" max="3" width="27.7109375" style="37" hidden="1" customWidth="1"/>
    <col min="4" max="4" width="10.5703125" style="39" customWidth="1"/>
    <col min="5" max="5" width="11" style="401" customWidth="1"/>
    <col min="6" max="8" width="12.5703125" style="40" customWidth="1"/>
    <col min="9" max="10" width="16.5703125" style="38" customWidth="1"/>
    <col min="11" max="11" width="15.140625" style="38" customWidth="1"/>
    <col min="12" max="12" width="12.5703125" style="39" customWidth="1"/>
    <col min="13" max="13" width="12.5703125" style="401" customWidth="1"/>
    <col min="14" max="14" width="13.140625" style="40" customWidth="1"/>
    <col min="15" max="15" width="11.85546875" style="40" customWidth="1"/>
    <col min="16" max="16384" width="9.140625" style="40"/>
  </cols>
  <sheetData>
    <row r="1" spans="1:15" s="34" customFormat="1" ht="36" customHeight="1" x14ac:dyDescent="0.3">
      <c r="A1" s="33"/>
      <c r="B1" s="160" t="s">
        <v>432</v>
      </c>
      <c r="C1" s="52"/>
      <c r="D1" s="35"/>
      <c r="E1" s="36"/>
      <c r="L1" s="35"/>
      <c r="M1" s="36"/>
    </row>
    <row r="2" spans="1:15" s="34" customFormat="1" ht="26.25" customHeight="1" x14ac:dyDescent="0.3">
      <c r="A2" s="33"/>
      <c r="B2" s="160" t="s">
        <v>433</v>
      </c>
      <c r="C2" s="52"/>
      <c r="D2" s="35"/>
      <c r="E2" s="36"/>
      <c r="L2" s="35"/>
      <c r="M2" s="36"/>
    </row>
    <row r="3" spans="1:15" ht="18.75" customHeight="1" x14ac:dyDescent="0.25"/>
    <row r="4" spans="1:15" ht="26.25" customHeight="1" x14ac:dyDescent="0.35">
      <c r="A4" s="1206" t="s">
        <v>428</v>
      </c>
      <c r="B4" s="1206"/>
      <c r="C4" s="1206"/>
      <c r="D4" s="1206"/>
      <c r="E4" s="1206"/>
      <c r="F4" s="1206"/>
      <c r="G4" s="968"/>
      <c r="H4" s="31"/>
      <c r="L4" s="38"/>
      <c r="M4" s="40"/>
    </row>
    <row r="5" spans="1:15" ht="26.25" customHeight="1" x14ac:dyDescent="0.25">
      <c r="A5" s="1207" t="s">
        <v>5788</v>
      </c>
      <c r="B5" s="1207"/>
      <c r="C5" s="1207"/>
      <c r="D5" s="1207"/>
      <c r="E5" s="1207"/>
      <c r="F5" s="1207"/>
      <c r="G5" s="636"/>
      <c r="H5" s="30"/>
      <c r="L5" s="38"/>
      <c r="M5" s="40"/>
    </row>
    <row r="6" spans="1:15" s="26" customFormat="1" ht="25.5" customHeight="1" x14ac:dyDescent="0.25">
      <c r="A6" s="1027" t="s">
        <v>2</v>
      </c>
      <c r="B6" s="1089" t="s">
        <v>427</v>
      </c>
      <c r="C6" s="1027" t="s">
        <v>426</v>
      </c>
      <c r="D6" s="999" t="s">
        <v>425</v>
      </c>
      <c r="E6" s="1090"/>
      <c r="F6" s="1000"/>
      <c r="G6" s="637"/>
      <c r="I6" s="948"/>
      <c r="M6" s="943" t="s">
        <v>425</v>
      </c>
      <c r="N6" s="949"/>
      <c r="O6" s="944"/>
    </row>
    <row r="7" spans="1:15" s="26" customFormat="1" ht="82.5" customHeight="1" x14ac:dyDescent="0.25">
      <c r="A7" s="1023"/>
      <c r="B7" s="1089"/>
      <c r="C7" s="1023"/>
      <c r="D7" s="27" t="s">
        <v>5378</v>
      </c>
      <c r="E7" s="27" t="s">
        <v>5414</v>
      </c>
      <c r="F7" s="950" t="s">
        <v>5351</v>
      </c>
      <c r="G7" s="638"/>
      <c r="I7" s="261" t="s">
        <v>423</v>
      </c>
      <c r="J7" s="26" t="s">
        <v>422</v>
      </c>
      <c r="K7" s="26" t="s">
        <v>421</v>
      </c>
      <c r="L7" s="26" t="s">
        <v>420</v>
      </c>
      <c r="M7" s="27" t="s">
        <v>419</v>
      </c>
      <c r="N7" s="27" t="s">
        <v>418</v>
      </c>
      <c r="O7" s="950" t="s">
        <v>46</v>
      </c>
    </row>
    <row r="8" spans="1:15" s="41" customFormat="1" ht="24.75" customHeight="1" x14ac:dyDescent="0.25">
      <c r="A8" s="1208" t="s">
        <v>417</v>
      </c>
      <c r="B8" s="1209"/>
      <c r="C8" s="1209"/>
      <c r="D8" s="1209"/>
      <c r="E8" s="1209"/>
      <c r="F8" s="1210"/>
      <c r="G8" s="639"/>
      <c r="I8" s="574"/>
      <c r="J8" s="42"/>
      <c r="K8" s="42"/>
      <c r="L8" s="42"/>
      <c r="M8" s="42"/>
    </row>
    <row r="9" spans="1:15" s="45" customFormat="1" ht="21.75" customHeight="1" x14ac:dyDescent="0.25">
      <c r="A9" s="402">
        <v>1</v>
      </c>
      <c r="B9" s="338" t="s">
        <v>416</v>
      </c>
      <c r="C9" s="575" t="s">
        <v>415</v>
      </c>
      <c r="D9" s="403">
        <v>47500</v>
      </c>
      <c r="E9" s="403">
        <v>47500</v>
      </c>
      <c r="F9" s="404">
        <v>75000</v>
      </c>
      <c r="G9" s="640">
        <f>D9-E9</f>
        <v>0</v>
      </c>
      <c r="H9" s="43"/>
      <c r="I9" s="44" t="s">
        <v>413</v>
      </c>
      <c r="J9" s="44" t="s">
        <v>414</v>
      </c>
      <c r="K9" s="44" t="s">
        <v>413</v>
      </c>
      <c r="L9" s="44" t="s">
        <v>412</v>
      </c>
      <c r="M9" s="403">
        <v>45800</v>
      </c>
      <c r="N9" s="405">
        <v>45800</v>
      </c>
      <c r="O9" s="406">
        <v>60000</v>
      </c>
    </row>
    <row r="10" spans="1:15" s="45" customFormat="1" ht="21.75" customHeight="1" x14ac:dyDescent="0.25">
      <c r="A10" s="402">
        <f>A9+1</f>
        <v>2</v>
      </c>
      <c r="B10" s="338" t="s">
        <v>411</v>
      </c>
      <c r="C10" s="22" t="s">
        <v>410</v>
      </c>
      <c r="D10" s="21">
        <v>40200</v>
      </c>
      <c r="E10" s="21">
        <v>40200</v>
      </c>
      <c r="F10" s="404">
        <v>55000</v>
      </c>
      <c r="G10" s="640">
        <f t="shared" ref="G10:G69" si="0">D10-E10</f>
        <v>0</v>
      </c>
      <c r="H10" s="43"/>
      <c r="I10" s="44" t="s">
        <v>408</v>
      </c>
      <c r="J10" s="44" t="s">
        <v>409</v>
      </c>
      <c r="K10" s="44" t="s">
        <v>408</v>
      </c>
      <c r="L10" s="44" t="s">
        <v>407</v>
      </c>
      <c r="M10" s="21">
        <v>38800</v>
      </c>
      <c r="N10" s="21">
        <v>38800</v>
      </c>
      <c r="O10" s="406">
        <v>40000</v>
      </c>
    </row>
    <row r="11" spans="1:15" s="45" customFormat="1" ht="44.25" customHeight="1" x14ac:dyDescent="0.25">
      <c r="A11" s="402">
        <f t="shared" ref="A11:A24" si="1">A10+1</f>
        <v>3</v>
      </c>
      <c r="B11" s="338" t="s">
        <v>406</v>
      </c>
      <c r="C11" s="22" t="s">
        <v>405</v>
      </c>
      <c r="D11" s="21">
        <v>23700</v>
      </c>
      <c r="E11" s="21">
        <v>23700</v>
      </c>
      <c r="F11" s="404">
        <v>35000</v>
      </c>
      <c r="G11" s="640">
        <f t="shared" si="0"/>
        <v>0</v>
      </c>
      <c r="H11" s="43"/>
      <c r="I11" s="44" t="s">
        <v>403</v>
      </c>
      <c r="J11" s="44" t="s">
        <v>404</v>
      </c>
      <c r="K11" s="44" t="s">
        <v>403</v>
      </c>
      <c r="L11" s="44" t="s">
        <v>47</v>
      </c>
      <c r="M11" s="21">
        <v>22900</v>
      </c>
      <c r="N11" s="21">
        <v>22900</v>
      </c>
      <c r="O11" s="406">
        <v>25000</v>
      </c>
    </row>
    <row r="12" spans="1:15" s="45" customFormat="1" ht="41.25" customHeight="1" x14ac:dyDescent="0.25">
      <c r="A12" s="402">
        <f t="shared" si="1"/>
        <v>4</v>
      </c>
      <c r="B12" s="338" t="s">
        <v>402</v>
      </c>
      <c r="C12" s="22"/>
      <c r="D12" s="21">
        <v>21200</v>
      </c>
      <c r="E12" s="21">
        <v>21200</v>
      </c>
      <c r="F12" s="404">
        <v>35000</v>
      </c>
      <c r="G12" s="640">
        <f t="shared" si="0"/>
        <v>0</v>
      </c>
      <c r="H12" s="43"/>
      <c r="I12" s="44" t="s">
        <v>400</v>
      </c>
      <c r="J12" s="44" t="s">
        <v>401</v>
      </c>
      <c r="K12" s="44" t="s">
        <v>400</v>
      </c>
      <c r="L12" s="44" t="s">
        <v>399</v>
      </c>
      <c r="M12" s="21">
        <v>20500</v>
      </c>
      <c r="N12" s="21">
        <v>20500</v>
      </c>
      <c r="O12" s="406">
        <v>23000</v>
      </c>
    </row>
    <row r="13" spans="1:15" s="45" customFormat="1" ht="22.5" customHeight="1" x14ac:dyDescent="0.25">
      <c r="A13" s="402">
        <f t="shared" si="1"/>
        <v>5</v>
      </c>
      <c r="B13" s="338" t="s">
        <v>398</v>
      </c>
      <c r="C13" s="22" t="s">
        <v>397</v>
      </c>
      <c r="D13" s="21">
        <v>32000</v>
      </c>
      <c r="E13" s="21">
        <v>32000</v>
      </c>
      <c r="F13" s="404">
        <v>45000</v>
      </c>
      <c r="G13" s="640">
        <f t="shared" si="0"/>
        <v>0</v>
      </c>
      <c r="H13" s="43"/>
      <c r="I13" s="44" t="s">
        <v>395</v>
      </c>
      <c r="J13" s="44" t="s">
        <v>396</v>
      </c>
      <c r="K13" s="44" t="s">
        <v>395</v>
      </c>
      <c r="L13" s="44" t="s">
        <v>394</v>
      </c>
      <c r="M13" s="21">
        <v>30800</v>
      </c>
      <c r="N13" s="21">
        <v>30800</v>
      </c>
      <c r="O13" s="406">
        <v>35000</v>
      </c>
    </row>
    <row r="14" spans="1:15" s="45" customFormat="1" ht="22.5" customHeight="1" x14ac:dyDescent="0.25">
      <c r="A14" s="402">
        <f t="shared" si="1"/>
        <v>6</v>
      </c>
      <c r="B14" s="338" t="s">
        <v>393</v>
      </c>
      <c r="C14" s="338" t="s">
        <v>388</v>
      </c>
      <c r="D14" s="21">
        <v>13000</v>
      </c>
      <c r="E14" s="21">
        <v>13000</v>
      </c>
      <c r="F14" s="404">
        <v>20000</v>
      </c>
      <c r="G14" s="640">
        <f t="shared" si="0"/>
        <v>0</v>
      </c>
      <c r="H14" s="43"/>
      <c r="I14" s="44" t="s">
        <v>391</v>
      </c>
      <c r="J14" s="44" t="s">
        <v>392</v>
      </c>
      <c r="K14" s="44" t="s">
        <v>391</v>
      </c>
      <c r="L14" s="44" t="s">
        <v>390</v>
      </c>
      <c r="M14" s="21">
        <v>12500</v>
      </c>
      <c r="N14" s="21">
        <v>12500</v>
      </c>
      <c r="O14" s="404">
        <v>13000</v>
      </c>
    </row>
    <row r="15" spans="1:15" s="47" customFormat="1" ht="22.5" customHeight="1" x14ac:dyDescent="0.25">
      <c r="A15" s="402">
        <f t="shared" si="1"/>
        <v>7</v>
      </c>
      <c r="B15" s="338" t="s">
        <v>389</v>
      </c>
      <c r="C15" s="338" t="s">
        <v>388</v>
      </c>
      <c r="D15" s="21">
        <v>13000</v>
      </c>
      <c r="E15" s="21">
        <v>13000</v>
      </c>
      <c r="F15" s="404">
        <v>20000</v>
      </c>
      <c r="G15" s="640">
        <f t="shared" si="0"/>
        <v>0</v>
      </c>
      <c r="H15" s="43"/>
      <c r="I15" s="44"/>
      <c r="J15" s="46" t="s">
        <v>387</v>
      </c>
      <c r="K15" s="44"/>
      <c r="L15" s="44" t="s">
        <v>386</v>
      </c>
      <c r="M15" s="21">
        <v>12500</v>
      </c>
      <c r="N15" s="21">
        <v>12500</v>
      </c>
      <c r="O15" s="404">
        <v>13000</v>
      </c>
    </row>
    <row r="16" spans="1:15" s="45" customFormat="1" ht="43.5" customHeight="1" x14ac:dyDescent="0.25">
      <c r="A16" s="402">
        <f t="shared" si="1"/>
        <v>8</v>
      </c>
      <c r="B16" s="338" t="s">
        <v>385</v>
      </c>
      <c r="C16" s="22" t="s">
        <v>384</v>
      </c>
      <c r="D16" s="21">
        <v>65300</v>
      </c>
      <c r="E16" s="21">
        <v>65300</v>
      </c>
      <c r="F16" s="404">
        <v>75000</v>
      </c>
      <c r="G16" s="640">
        <f t="shared" si="0"/>
        <v>0</v>
      </c>
      <c r="H16" s="43"/>
      <c r="I16" s="44" t="s">
        <v>382</v>
      </c>
      <c r="J16" s="44" t="s">
        <v>383</v>
      </c>
      <c r="K16" s="44" t="s">
        <v>382</v>
      </c>
      <c r="L16" s="44" t="s">
        <v>381</v>
      </c>
      <c r="M16" s="21">
        <v>62900</v>
      </c>
      <c r="N16" s="21">
        <v>62900</v>
      </c>
      <c r="O16" s="406">
        <v>70000</v>
      </c>
    </row>
    <row r="17" spans="1:15" s="45" customFormat="1" ht="55.5" customHeight="1" x14ac:dyDescent="0.25">
      <c r="A17" s="402">
        <f t="shared" si="1"/>
        <v>9</v>
      </c>
      <c r="B17" s="338" t="s">
        <v>380</v>
      </c>
      <c r="C17" s="22" t="s">
        <v>379</v>
      </c>
      <c r="D17" s="21">
        <v>41500</v>
      </c>
      <c r="E17" s="21">
        <v>41500</v>
      </c>
      <c r="F17" s="404">
        <v>55000</v>
      </c>
      <c r="G17" s="640">
        <f t="shared" si="0"/>
        <v>0</v>
      </c>
      <c r="H17" s="43"/>
      <c r="I17" s="44" t="s">
        <v>377</v>
      </c>
      <c r="J17" s="44" t="s">
        <v>378</v>
      </c>
      <c r="K17" s="44" t="s">
        <v>377</v>
      </c>
      <c r="L17" s="44" t="s">
        <v>376</v>
      </c>
      <c r="M17" s="21">
        <v>40000</v>
      </c>
      <c r="N17" s="21">
        <v>40000</v>
      </c>
      <c r="O17" s="406">
        <v>42000</v>
      </c>
    </row>
    <row r="18" spans="1:15" s="45" customFormat="1" ht="42" customHeight="1" x14ac:dyDescent="0.25">
      <c r="A18" s="402">
        <f t="shared" si="1"/>
        <v>10</v>
      </c>
      <c r="B18" s="338" t="s">
        <v>5760</v>
      </c>
      <c r="C18" s="22" t="s">
        <v>375</v>
      </c>
      <c r="D18" s="21">
        <v>110000</v>
      </c>
      <c r="E18" s="21">
        <v>110000</v>
      </c>
      <c r="F18" s="404">
        <v>120000</v>
      </c>
      <c r="G18" s="640">
        <f t="shared" si="0"/>
        <v>0</v>
      </c>
      <c r="H18" s="43"/>
      <c r="I18" s="44" t="s">
        <v>373</v>
      </c>
      <c r="J18" s="44" t="s">
        <v>374</v>
      </c>
      <c r="K18" s="44" t="s">
        <v>373</v>
      </c>
      <c r="L18" s="44" t="s">
        <v>372</v>
      </c>
      <c r="M18" s="21">
        <v>102000</v>
      </c>
      <c r="N18" s="21">
        <v>102000</v>
      </c>
      <c r="O18" s="406">
        <v>110000</v>
      </c>
    </row>
    <row r="19" spans="1:15" s="45" customFormat="1" ht="20.25" customHeight="1" x14ac:dyDescent="0.25">
      <c r="A19" s="402">
        <f t="shared" si="1"/>
        <v>11</v>
      </c>
      <c r="B19" s="338" t="s">
        <v>371</v>
      </c>
      <c r="C19" s="22" t="s">
        <v>370</v>
      </c>
      <c r="D19" s="21"/>
      <c r="E19" s="404">
        <v>30000</v>
      </c>
      <c r="F19" s="404">
        <v>45000</v>
      </c>
      <c r="G19" s="640">
        <f t="shared" si="0"/>
        <v>-30000</v>
      </c>
      <c r="H19" s="43"/>
      <c r="I19" s="408"/>
      <c r="J19" s="44"/>
      <c r="K19" s="44"/>
      <c r="L19" s="44"/>
      <c r="M19" s="21"/>
      <c r="N19" s="21">
        <v>30000</v>
      </c>
      <c r="O19" s="406">
        <v>32000</v>
      </c>
    </row>
    <row r="20" spans="1:15" s="45" customFormat="1" ht="33.75" customHeight="1" x14ac:dyDescent="0.25">
      <c r="A20" s="402">
        <f t="shared" si="1"/>
        <v>12</v>
      </c>
      <c r="B20" s="338" t="s">
        <v>369</v>
      </c>
      <c r="C20" s="22" t="s">
        <v>368</v>
      </c>
      <c r="D20" s="21">
        <v>37900</v>
      </c>
      <c r="E20" s="21">
        <v>37900</v>
      </c>
      <c r="F20" s="404">
        <v>40000</v>
      </c>
      <c r="G20" s="640">
        <f t="shared" si="0"/>
        <v>0</v>
      </c>
      <c r="H20" s="43"/>
      <c r="I20" s="44" t="s">
        <v>366</v>
      </c>
      <c r="J20" s="44" t="s">
        <v>367</v>
      </c>
      <c r="K20" s="44" t="s">
        <v>366</v>
      </c>
      <c r="L20" s="44" t="s">
        <v>365</v>
      </c>
      <c r="M20" s="21">
        <v>36500</v>
      </c>
      <c r="N20" s="21">
        <v>36500</v>
      </c>
      <c r="O20" s="21">
        <v>38000</v>
      </c>
    </row>
    <row r="21" spans="1:15" s="45" customFormat="1" ht="20.25" customHeight="1" x14ac:dyDescent="0.25">
      <c r="A21" s="402">
        <f t="shared" si="1"/>
        <v>13</v>
      </c>
      <c r="B21" s="338" t="s">
        <v>364</v>
      </c>
      <c r="C21" s="22" t="s">
        <v>363</v>
      </c>
      <c r="D21" s="21">
        <v>23700</v>
      </c>
      <c r="E21" s="21">
        <v>23700</v>
      </c>
      <c r="F21" s="404">
        <v>30000</v>
      </c>
      <c r="G21" s="640">
        <f t="shared" si="0"/>
        <v>0</v>
      </c>
      <c r="H21" s="43"/>
      <c r="I21" s="44" t="s">
        <v>361</v>
      </c>
      <c r="J21" s="44" t="s">
        <v>362</v>
      </c>
      <c r="K21" s="44" t="s">
        <v>361</v>
      </c>
      <c r="L21" s="44" t="s">
        <v>360</v>
      </c>
      <c r="M21" s="21">
        <v>22900</v>
      </c>
      <c r="N21" s="21">
        <v>22900</v>
      </c>
      <c r="O21" s="21">
        <v>23000</v>
      </c>
    </row>
    <row r="22" spans="1:15" s="45" customFormat="1" ht="36.75" customHeight="1" x14ac:dyDescent="0.25">
      <c r="A22" s="402">
        <f t="shared" si="1"/>
        <v>14</v>
      </c>
      <c r="B22" s="338" t="s">
        <v>359</v>
      </c>
      <c r="C22" s="22" t="s">
        <v>358</v>
      </c>
      <c r="D22" s="21">
        <v>76900</v>
      </c>
      <c r="E22" s="21">
        <v>76900</v>
      </c>
      <c r="F22" s="404">
        <v>96000</v>
      </c>
      <c r="G22" s="640">
        <f t="shared" si="0"/>
        <v>0</v>
      </c>
      <c r="H22" s="43"/>
      <c r="I22" s="44"/>
      <c r="J22" s="44" t="s">
        <v>357</v>
      </c>
      <c r="K22" s="44"/>
      <c r="L22" s="44" t="s">
        <v>356</v>
      </c>
      <c r="M22" s="21">
        <v>74200</v>
      </c>
      <c r="N22" s="21">
        <v>74200</v>
      </c>
      <c r="O22" s="21">
        <v>75000</v>
      </c>
    </row>
    <row r="23" spans="1:15" s="45" customFormat="1" ht="20.25" customHeight="1" x14ac:dyDescent="0.25">
      <c r="A23" s="402">
        <f t="shared" si="1"/>
        <v>15</v>
      </c>
      <c r="B23" s="338" t="s">
        <v>355</v>
      </c>
      <c r="C23" s="22" t="s">
        <v>354</v>
      </c>
      <c r="D23" s="21">
        <v>83100</v>
      </c>
      <c r="E23" s="21">
        <v>83100</v>
      </c>
      <c r="F23" s="404">
        <v>110000</v>
      </c>
      <c r="G23" s="640">
        <f t="shared" si="0"/>
        <v>0</v>
      </c>
      <c r="H23" s="43"/>
      <c r="I23" s="44" t="s">
        <v>349</v>
      </c>
      <c r="J23" s="44" t="s">
        <v>353</v>
      </c>
      <c r="K23" s="44" t="s">
        <v>349</v>
      </c>
      <c r="L23" s="44" t="s">
        <v>348</v>
      </c>
      <c r="M23" s="21">
        <v>80100</v>
      </c>
      <c r="N23" s="21">
        <v>80100</v>
      </c>
      <c r="O23" s="21">
        <v>90000</v>
      </c>
    </row>
    <row r="24" spans="1:15" s="45" customFormat="1" ht="20.25" customHeight="1" x14ac:dyDescent="0.25">
      <c r="A24" s="402">
        <f t="shared" si="1"/>
        <v>16</v>
      </c>
      <c r="B24" s="338" t="s">
        <v>352</v>
      </c>
      <c r="C24" s="22" t="s">
        <v>351</v>
      </c>
      <c r="D24" s="21">
        <v>83100</v>
      </c>
      <c r="E24" s="21">
        <v>83100</v>
      </c>
      <c r="F24" s="404">
        <v>110000</v>
      </c>
      <c r="G24" s="640">
        <f t="shared" si="0"/>
        <v>0</v>
      </c>
      <c r="H24" s="43"/>
      <c r="I24" s="44" t="s">
        <v>349</v>
      </c>
      <c r="J24" s="44" t="s">
        <v>350</v>
      </c>
      <c r="K24" s="44" t="s">
        <v>349</v>
      </c>
      <c r="L24" s="44" t="s">
        <v>348</v>
      </c>
      <c r="M24" s="21">
        <v>80100</v>
      </c>
      <c r="N24" s="21">
        <v>80100</v>
      </c>
      <c r="O24" s="21">
        <v>90000</v>
      </c>
    </row>
    <row r="25" spans="1:15" s="45" customFormat="1" ht="20.25" customHeight="1" x14ac:dyDescent="0.25">
      <c r="A25" s="1203" t="s">
        <v>347</v>
      </c>
      <c r="B25" s="1204"/>
      <c r="C25" s="23"/>
      <c r="D25" s="23"/>
      <c r="E25" s="729"/>
      <c r="F25" s="404"/>
      <c r="G25" s="640">
        <f t="shared" si="0"/>
        <v>0</v>
      </c>
      <c r="H25" s="43">
        <f>F25*105%</f>
        <v>0</v>
      </c>
      <c r="I25" s="48"/>
      <c r="J25" s="44"/>
      <c r="K25" s="44"/>
      <c r="L25" s="44"/>
      <c r="M25" s="23"/>
      <c r="N25" s="23"/>
      <c r="O25" s="21"/>
    </row>
    <row r="26" spans="1:15" s="45" customFormat="1" ht="20.25" customHeight="1" x14ac:dyDescent="0.25">
      <c r="A26" s="402">
        <f>A24+1</f>
        <v>17</v>
      </c>
      <c r="B26" s="338" t="s">
        <v>346</v>
      </c>
      <c r="C26" s="22" t="s">
        <v>345</v>
      </c>
      <c r="D26" s="21">
        <v>27800</v>
      </c>
      <c r="E26" s="21">
        <v>27800</v>
      </c>
      <c r="F26" s="404">
        <v>50000</v>
      </c>
      <c r="G26" s="640">
        <f t="shared" si="0"/>
        <v>0</v>
      </c>
      <c r="H26" s="43"/>
      <c r="I26" s="44" t="s">
        <v>343</v>
      </c>
      <c r="J26" s="44" t="s">
        <v>344</v>
      </c>
      <c r="K26" s="44" t="s">
        <v>343</v>
      </c>
      <c r="L26" s="44" t="s">
        <v>342</v>
      </c>
      <c r="M26" s="21">
        <v>27300</v>
      </c>
      <c r="N26" s="21">
        <v>27300</v>
      </c>
      <c r="O26" s="21">
        <v>40000</v>
      </c>
    </row>
    <row r="27" spans="1:15" s="45" customFormat="1" ht="35.25" customHeight="1" x14ac:dyDescent="0.25">
      <c r="A27" s="402">
        <f>A26+1</f>
        <v>18</v>
      </c>
      <c r="B27" s="338" t="s">
        <v>341</v>
      </c>
      <c r="C27" s="22" t="s">
        <v>340</v>
      </c>
      <c r="D27" s="21">
        <v>43700</v>
      </c>
      <c r="E27" s="21">
        <v>43700</v>
      </c>
      <c r="F27" s="404">
        <v>50000</v>
      </c>
      <c r="G27" s="640">
        <f t="shared" si="0"/>
        <v>0</v>
      </c>
      <c r="H27" s="43"/>
      <c r="I27" s="44" t="s">
        <v>338</v>
      </c>
      <c r="J27" s="44" t="s">
        <v>339</v>
      </c>
      <c r="K27" s="44" t="s">
        <v>338</v>
      </c>
      <c r="L27" s="44" t="s">
        <v>337</v>
      </c>
      <c r="M27" s="21">
        <v>42900</v>
      </c>
      <c r="N27" s="21">
        <v>42900</v>
      </c>
      <c r="O27" s="21">
        <v>50000</v>
      </c>
    </row>
    <row r="28" spans="1:15" s="45" customFormat="1" ht="20.25" customHeight="1" x14ac:dyDescent="0.25">
      <c r="A28" s="402">
        <f t="shared" ref="A28:A31" si="2">A27+1</f>
        <v>19</v>
      </c>
      <c r="B28" s="338" t="s">
        <v>336</v>
      </c>
      <c r="C28" s="22" t="s">
        <v>335</v>
      </c>
      <c r="D28" s="21">
        <v>43700</v>
      </c>
      <c r="E28" s="21">
        <v>43700</v>
      </c>
      <c r="F28" s="404">
        <v>50000</v>
      </c>
      <c r="G28" s="640">
        <f t="shared" si="0"/>
        <v>0</v>
      </c>
      <c r="H28" s="43"/>
      <c r="I28" s="44" t="s">
        <v>333</v>
      </c>
      <c r="J28" s="44" t="s">
        <v>334</v>
      </c>
      <c r="K28" s="44" t="s">
        <v>333</v>
      </c>
      <c r="L28" s="44" t="s">
        <v>332</v>
      </c>
      <c r="M28" s="21">
        <v>42900</v>
      </c>
      <c r="N28" s="21">
        <v>42900</v>
      </c>
      <c r="O28" s="21">
        <v>50000</v>
      </c>
    </row>
    <row r="29" spans="1:15" s="45" customFormat="1" ht="20.25" customHeight="1" x14ac:dyDescent="0.25">
      <c r="A29" s="402">
        <f t="shared" si="2"/>
        <v>20</v>
      </c>
      <c r="B29" s="22" t="s">
        <v>5237</v>
      </c>
      <c r="C29" s="22" t="s">
        <v>331</v>
      </c>
      <c r="D29" s="21">
        <v>14000</v>
      </c>
      <c r="E29" s="21">
        <v>14000</v>
      </c>
      <c r="F29" s="21">
        <v>32000</v>
      </c>
      <c r="G29" s="640">
        <f t="shared" si="0"/>
        <v>0</v>
      </c>
      <c r="H29" s="363" t="s">
        <v>330</v>
      </c>
      <c r="I29" s="44" t="s">
        <v>328</v>
      </c>
      <c r="J29" s="44" t="s">
        <v>329</v>
      </c>
      <c r="K29" s="44" t="s">
        <v>328</v>
      </c>
      <c r="L29" s="44" t="s">
        <v>327</v>
      </c>
      <c r="M29" s="21">
        <v>13800</v>
      </c>
      <c r="N29" s="21">
        <v>13800</v>
      </c>
      <c r="O29" s="21">
        <v>30000</v>
      </c>
    </row>
    <row r="30" spans="1:15" s="45" customFormat="1" ht="20.25" customHeight="1" x14ac:dyDescent="0.25">
      <c r="A30" s="402">
        <f t="shared" si="2"/>
        <v>21</v>
      </c>
      <c r="B30" s="338" t="s">
        <v>326</v>
      </c>
      <c r="C30" s="22" t="s">
        <v>325</v>
      </c>
      <c r="D30" s="21">
        <v>38200</v>
      </c>
      <c r="E30" s="21">
        <v>38200</v>
      </c>
      <c r="F30" s="404">
        <v>45000</v>
      </c>
      <c r="G30" s="640">
        <f t="shared" si="0"/>
        <v>0</v>
      </c>
      <c r="H30" s="43"/>
      <c r="I30" s="44" t="s">
        <v>323</v>
      </c>
      <c r="J30" s="44" t="s">
        <v>324</v>
      </c>
      <c r="K30" s="44" t="s">
        <v>323</v>
      </c>
      <c r="L30" s="44" t="s">
        <v>322</v>
      </c>
      <c r="M30" s="21">
        <v>37500</v>
      </c>
      <c r="N30" s="21">
        <v>37500</v>
      </c>
      <c r="O30" s="21">
        <v>40000</v>
      </c>
    </row>
    <row r="31" spans="1:15" s="45" customFormat="1" ht="20.25" customHeight="1" x14ac:dyDescent="0.25">
      <c r="A31" s="402">
        <f t="shared" si="2"/>
        <v>22</v>
      </c>
      <c r="B31" s="338" t="s">
        <v>321</v>
      </c>
      <c r="C31" s="22" t="s">
        <v>320</v>
      </c>
      <c r="D31" s="21">
        <v>16400</v>
      </c>
      <c r="E31" s="21">
        <v>16400</v>
      </c>
      <c r="F31" s="404">
        <v>32000</v>
      </c>
      <c r="G31" s="640">
        <f t="shared" si="0"/>
        <v>0</v>
      </c>
      <c r="H31" s="43"/>
      <c r="I31" s="44" t="s">
        <v>318</v>
      </c>
      <c r="J31" s="44" t="s">
        <v>319</v>
      </c>
      <c r="K31" s="44" t="s">
        <v>318</v>
      </c>
      <c r="L31" s="44" t="s">
        <v>317</v>
      </c>
      <c r="M31" s="21">
        <v>16000</v>
      </c>
      <c r="N31" s="21">
        <v>16000</v>
      </c>
      <c r="O31" s="21">
        <v>22000</v>
      </c>
    </row>
    <row r="32" spans="1:15" s="45" customFormat="1" ht="20.25" customHeight="1" x14ac:dyDescent="0.25">
      <c r="A32" s="1203" t="s">
        <v>316</v>
      </c>
      <c r="B32" s="1204"/>
      <c r="C32" s="23"/>
      <c r="D32" s="23"/>
      <c r="E32" s="729"/>
      <c r="F32" s="906"/>
      <c r="G32" s="640">
        <f t="shared" si="0"/>
        <v>0</v>
      </c>
      <c r="H32" s="43"/>
      <c r="I32" s="15"/>
      <c r="J32" s="44"/>
      <c r="K32" s="44"/>
      <c r="L32" s="44"/>
      <c r="M32" s="23"/>
      <c r="N32" s="23"/>
      <c r="O32" s="576"/>
    </row>
    <row r="33" spans="1:15" s="45" customFormat="1" ht="21.75" customHeight="1" x14ac:dyDescent="0.25">
      <c r="A33" s="402">
        <f>A31+1</f>
        <v>23</v>
      </c>
      <c r="B33" s="338" t="s">
        <v>315</v>
      </c>
      <c r="C33" s="22" t="s">
        <v>314</v>
      </c>
      <c r="D33" s="21">
        <v>21800</v>
      </c>
      <c r="E33" s="21">
        <v>21800</v>
      </c>
      <c r="F33" s="404">
        <v>25000</v>
      </c>
      <c r="G33" s="640">
        <f t="shared" si="0"/>
        <v>0</v>
      </c>
      <c r="H33" s="43"/>
      <c r="I33" s="44" t="s">
        <v>234</v>
      </c>
      <c r="J33" s="44" t="s">
        <v>313</v>
      </c>
      <c r="K33" s="44" t="s">
        <v>234</v>
      </c>
      <c r="L33" s="44" t="s">
        <v>233</v>
      </c>
      <c r="M33" s="21">
        <v>21400</v>
      </c>
      <c r="N33" s="21">
        <v>21400</v>
      </c>
      <c r="O33" s="21">
        <v>22000</v>
      </c>
    </row>
    <row r="34" spans="1:15" s="45" customFormat="1" ht="21.75" customHeight="1" x14ac:dyDescent="0.25">
      <c r="A34" s="402">
        <f t="shared" ref="A34:A61" si="3">A33+1</f>
        <v>24</v>
      </c>
      <c r="B34" s="338" t="s">
        <v>312</v>
      </c>
      <c r="C34" s="22" t="s">
        <v>311</v>
      </c>
      <c r="D34" s="21">
        <v>102000</v>
      </c>
      <c r="E34" s="21">
        <v>102000</v>
      </c>
      <c r="F34" s="404">
        <v>125000</v>
      </c>
      <c r="G34" s="640">
        <f t="shared" si="0"/>
        <v>0</v>
      </c>
      <c r="H34" s="43"/>
      <c r="I34" s="44" t="s">
        <v>309</v>
      </c>
      <c r="J34" s="44" t="s">
        <v>310</v>
      </c>
      <c r="K34" s="44" t="s">
        <v>309</v>
      </c>
      <c r="L34" s="44" t="s">
        <v>308</v>
      </c>
      <c r="M34" s="21">
        <v>100000</v>
      </c>
      <c r="N34" s="406">
        <v>100000</v>
      </c>
      <c r="O34" s="21">
        <v>120000</v>
      </c>
    </row>
    <row r="35" spans="1:15" s="45" customFormat="1" ht="21.75" customHeight="1" x14ac:dyDescent="0.25">
      <c r="A35" s="402">
        <f t="shared" si="3"/>
        <v>25</v>
      </c>
      <c r="B35" s="338" t="s">
        <v>307</v>
      </c>
      <c r="C35" s="22" t="s">
        <v>306</v>
      </c>
      <c r="D35" s="21">
        <v>27300</v>
      </c>
      <c r="E35" s="21">
        <v>27300</v>
      </c>
      <c r="F35" s="404">
        <v>35000</v>
      </c>
      <c r="G35" s="640">
        <f t="shared" si="0"/>
        <v>0</v>
      </c>
      <c r="H35" s="43"/>
      <c r="I35" s="44" t="s">
        <v>298</v>
      </c>
      <c r="J35" s="44" t="s">
        <v>305</v>
      </c>
      <c r="K35" s="44" t="s">
        <v>298</v>
      </c>
      <c r="L35" s="44" t="s">
        <v>297</v>
      </c>
      <c r="M35" s="21">
        <v>26800</v>
      </c>
      <c r="N35" s="21">
        <v>26800</v>
      </c>
      <c r="O35" s="21">
        <v>29000</v>
      </c>
    </row>
    <row r="36" spans="1:15" s="45" customFormat="1" ht="21.75" customHeight="1" x14ac:dyDescent="0.25">
      <c r="A36" s="402">
        <f t="shared" si="3"/>
        <v>26</v>
      </c>
      <c r="B36" s="338" t="s">
        <v>304</v>
      </c>
      <c r="C36" s="22" t="s">
        <v>303</v>
      </c>
      <c r="D36" s="21">
        <v>27300</v>
      </c>
      <c r="E36" s="21">
        <v>27300</v>
      </c>
      <c r="F36" s="404">
        <v>35000</v>
      </c>
      <c r="G36" s="640">
        <f t="shared" si="0"/>
        <v>0</v>
      </c>
      <c r="H36" s="43"/>
      <c r="I36" s="44" t="s">
        <v>298</v>
      </c>
      <c r="J36" s="44" t="s">
        <v>302</v>
      </c>
      <c r="K36" s="44" t="s">
        <v>298</v>
      </c>
      <c r="L36" s="44" t="s">
        <v>297</v>
      </c>
      <c r="M36" s="21">
        <v>26800</v>
      </c>
      <c r="N36" s="21">
        <v>26800</v>
      </c>
      <c r="O36" s="21">
        <v>29000</v>
      </c>
    </row>
    <row r="37" spans="1:15" s="45" customFormat="1" ht="31.5" customHeight="1" x14ac:dyDescent="0.25">
      <c r="A37" s="402">
        <f t="shared" si="3"/>
        <v>27</v>
      </c>
      <c r="B37" s="338" t="s">
        <v>301</v>
      </c>
      <c r="C37" s="22" t="s">
        <v>300</v>
      </c>
      <c r="D37" s="21">
        <v>27300</v>
      </c>
      <c r="E37" s="21">
        <v>27300</v>
      </c>
      <c r="F37" s="404">
        <v>35000</v>
      </c>
      <c r="G37" s="640">
        <f t="shared" si="0"/>
        <v>0</v>
      </c>
      <c r="H37" s="43"/>
      <c r="I37" s="44" t="s">
        <v>298</v>
      </c>
      <c r="J37" s="44" t="s">
        <v>299</v>
      </c>
      <c r="K37" s="44" t="s">
        <v>298</v>
      </c>
      <c r="L37" s="44" t="s">
        <v>297</v>
      </c>
      <c r="M37" s="21">
        <v>26800</v>
      </c>
      <c r="N37" s="21">
        <v>26800</v>
      </c>
      <c r="O37" s="21">
        <v>29000</v>
      </c>
    </row>
    <row r="38" spans="1:15" s="45" customFormat="1" ht="21.75" customHeight="1" x14ac:dyDescent="0.25">
      <c r="A38" s="402">
        <f t="shared" si="3"/>
        <v>28</v>
      </c>
      <c r="B38" s="338" t="s">
        <v>296</v>
      </c>
      <c r="C38" s="22" t="s">
        <v>296</v>
      </c>
      <c r="D38" s="21"/>
      <c r="E38" s="21">
        <v>27300</v>
      </c>
      <c r="F38" s="404">
        <v>35000</v>
      </c>
      <c r="G38" s="640">
        <f t="shared" si="0"/>
        <v>-27300</v>
      </c>
      <c r="H38" s="43"/>
      <c r="I38" s="44"/>
      <c r="J38" s="44"/>
      <c r="K38" s="44"/>
      <c r="L38" s="44" t="s">
        <v>47</v>
      </c>
      <c r="M38" s="21"/>
      <c r="N38" s="406">
        <v>26800</v>
      </c>
      <c r="O38" s="21">
        <v>29000</v>
      </c>
    </row>
    <row r="39" spans="1:15" s="45" customFormat="1" ht="21.75" customHeight="1" x14ac:dyDescent="0.25">
      <c r="A39" s="402">
        <f t="shared" si="3"/>
        <v>29</v>
      </c>
      <c r="B39" s="338" t="s">
        <v>295</v>
      </c>
      <c r="C39" s="22" t="s">
        <v>294</v>
      </c>
      <c r="D39" s="21">
        <v>21800</v>
      </c>
      <c r="E39" s="21">
        <v>21800</v>
      </c>
      <c r="F39" s="404">
        <v>30000</v>
      </c>
      <c r="G39" s="640">
        <f t="shared" si="0"/>
        <v>0</v>
      </c>
      <c r="H39" s="43"/>
      <c r="I39" s="44" t="s">
        <v>277</v>
      </c>
      <c r="J39" s="44" t="s">
        <v>293</v>
      </c>
      <c r="K39" s="44" t="s">
        <v>277</v>
      </c>
      <c r="L39" s="44" t="s">
        <v>276</v>
      </c>
      <c r="M39" s="21">
        <v>21400</v>
      </c>
      <c r="N39" s="21">
        <v>21400</v>
      </c>
      <c r="O39" s="21">
        <v>22000</v>
      </c>
    </row>
    <row r="40" spans="1:15" s="45" customFormat="1" ht="21.75" customHeight="1" x14ac:dyDescent="0.25">
      <c r="A40" s="402">
        <f t="shared" si="3"/>
        <v>30</v>
      </c>
      <c r="B40" s="338" t="s">
        <v>292</v>
      </c>
      <c r="C40" s="22" t="s">
        <v>291</v>
      </c>
      <c r="D40" s="21">
        <v>21800</v>
      </c>
      <c r="E40" s="21">
        <v>21800</v>
      </c>
      <c r="F40" s="404">
        <v>30000</v>
      </c>
      <c r="G40" s="640">
        <f t="shared" si="0"/>
        <v>0</v>
      </c>
      <c r="H40" s="43"/>
      <c r="I40" s="44" t="s">
        <v>277</v>
      </c>
      <c r="J40" s="44" t="s">
        <v>290</v>
      </c>
      <c r="K40" s="44" t="s">
        <v>277</v>
      </c>
      <c r="L40" s="44" t="s">
        <v>276</v>
      </c>
      <c r="M40" s="21">
        <v>21400</v>
      </c>
      <c r="N40" s="21">
        <v>21400</v>
      </c>
      <c r="O40" s="21">
        <v>22000</v>
      </c>
    </row>
    <row r="41" spans="1:15" s="45" customFormat="1" ht="21.75" customHeight="1" x14ac:dyDescent="0.25">
      <c r="A41" s="402">
        <f t="shared" si="3"/>
        <v>31</v>
      </c>
      <c r="B41" s="338" t="s">
        <v>289</v>
      </c>
      <c r="C41" s="22" t="s">
        <v>288</v>
      </c>
      <c r="D41" s="21">
        <v>19500</v>
      </c>
      <c r="E41" s="21">
        <v>19500</v>
      </c>
      <c r="F41" s="404">
        <v>30000</v>
      </c>
      <c r="G41" s="640">
        <f t="shared" si="0"/>
        <v>0</v>
      </c>
      <c r="H41" s="43"/>
      <c r="I41" s="44" t="s">
        <v>286</v>
      </c>
      <c r="J41" s="44" t="s">
        <v>287</v>
      </c>
      <c r="K41" s="44" t="s">
        <v>286</v>
      </c>
      <c r="L41" s="44" t="s">
        <v>285</v>
      </c>
      <c r="M41" s="21">
        <v>19200</v>
      </c>
      <c r="N41" s="21">
        <v>19200</v>
      </c>
      <c r="O41" s="21">
        <v>25000</v>
      </c>
    </row>
    <row r="42" spans="1:15" s="45" customFormat="1" ht="21.75" customHeight="1" x14ac:dyDescent="0.25">
      <c r="A42" s="402">
        <f t="shared" si="3"/>
        <v>32</v>
      </c>
      <c r="B42" s="338" t="s">
        <v>284</v>
      </c>
      <c r="C42" s="22" t="s">
        <v>279</v>
      </c>
      <c r="D42" s="21">
        <v>21800</v>
      </c>
      <c r="E42" s="21">
        <v>21800</v>
      </c>
      <c r="F42" s="404">
        <v>30000</v>
      </c>
      <c r="G42" s="640">
        <f t="shared" si="0"/>
        <v>0</v>
      </c>
      <c r="H42" s="43"/>
      <c r="I42" s="44" t="s">
        <v>277</v>
      </c>
      <c r="J42" s="44" t="s">
        <v>283</v>
      </c>
      <c r="K42" s="44" t="s">
        <v>277</v>
      </c>
      <c r="L42" s="44" t="s">
        <v>276</v>
      </c>
      <c r="M42" s="21">
        <v>21400</v>
      </c>
      <c r="N42" s="21">
        <v>21400</v>
      </c>
      <c r="O42" s="21">
        <v>22000</v>
      </c>
    </row>
    <row r="43" spans="1:15" s="45" customFormat="1" ht="21.75" customHeight="1" x14ac:dyDescent="0.25">
      <c r="A43" s="402">
        <f t="shared" si="3"/>
        <v>33</v>
      </c>
      <c r="B43" s="338" t="s">
        <v>282</v>
      </c>
      <c r="C43" s="22" t="s">
        <v>279</v>
      </c>
      <c r="D43" s="21">
        <v>0</v>
      </c>
      <c r="E43" s="404">
        <v>0</v>
      </c>
      <c r="F43" s="404"/>
      <c r="G43" s="640">
        <f t="shared" si="0"/>
        <v>0</v>
      </c>
      <c r="H43" s="43">
        <f>F43*105%</f>
        <v>0</v>
      </c>
      <c r="I43" s="48"/>
      <c r="J43" s="44" t="s">
        <v>281</v>
      </c>
      <c r="K43" s="44" t="s">
        <v>277</v>
      </c>
      <c r="L43" s="44" t="s">
        <v>276</v>
      </c>
      <c r="M43" s="21">
        <v>0</v>
      </c>
      <c r="N43" s="21">
        <v>0</v>
      </c>
      <c r="O43" s="21"/>
    </row>
    <row r="44" spans="1:15" s="45" customFormat="1" ht="21.75" customHeight="1" x14ac:dyDescent="0.25">
      <c r="A44" s="402">
        <f t="shared" si="3"/>
        <v>34</v>
      </c>
      <c r="B44" s="338" t="s">
        <v>280</v>
      </c>
      <c r="C44" s="22" t="s">
        <v>279</v>
      </c>
      <c r="D44" s="21">
        <v>21800</v>
      </c>
      <c r="E44" s="21">
        <v>21800</v>
      </c>
      <c r="F44" s="404">
        <v>30000</v>
      </c>
      <c r="G44" s="640">
        <f t="shared" si="0"/>
        <v>0</v>
      </c>
      <c r="H44" s="43"/>
      <c r="I44" s="44" t="s">
        <v>277</v>
      </c>
      <c r="J44" s="44" t="s">
        <v>278</v>
      </c>
      <c r="K44" s="44" t="s">
        <v>277</v>
      </c>
      <c r="L44" s="44" t="s">
        <v>276</v>
      </c>
      <c r="M44" s="21">
        <v>21400</v>
      </c>
      <c r="N44" s="21">
        <v>21400</v>
      </c>
      <c r="O44" s="21">
        <v>22000</v>
      </c>
    </row>
    <row r="45" spans="1:15" s="45" customFormat="1" ht="21.75" customHeight="1" x14ac:dyDescent="0.25">
      <c r="A45" s="402">
        <f t="shared" si="3"/>
        <v>35</v>
      </c>
      <c r="B45" s="338" t="s">
        <v>275</v>
      </c>
      <c r="C45" s="22" t="s">
        <v>274</v>
      </c>
      <c r="D45" s="21">
        <v>21800</v>
      </c>
      <c r="E45" s="21">
        <v>21800</v>
      </c>
      <c r="F45" s="404">
        <v>30000</v>
      </c>
      <c r="G45" s="640">
        <f t="shared" si="0"/>
        <v>0</v>
      </c>
      <c r="H45" s="43"/>
      <c r="I45" s="44" t="s">
        <v>234</v>
      </c>
      <c r="J45" s="44" t="s">
        <v>273</v>
      </c>
      <c r="K45" s="44" t="s">
        <v>234</v>
      </c>
      <c r="L45" s="44" t="s">
        <v>233</v>
      </c>
      <c r="M45" s="21">
        <v>21400</v>
      </c>
      <c r="N45" s="21">
        <v>21400</v>
      </c>
      <c r="O45" s="21">
        <v>22000</v>
      </c>
    </row>
    <row r="46" spans="1:15" s="45" customFormat="1" ht="21.75" customHeight="1" x14ac:dyDescent="0.25">
      <c r="A46" s="402">
        <f t="shared" si="3"/>
        <v>36</v>
      </c>
      <c r="B46" s="338" t="s">
        <v>272</v>
      </c>
      <c r="C46" s="22" t="s">
        <v>271</v>
      </c>
      <c r="D46" s="21">
        <v>21800</v>
      </c>
      <c r="E46" s="21">
        <v>21800</v>
      </c>
      <c r="F46" s="404">
        <v>30000</v>
      </c>
      <c r="G46" s="640">
        <f t="shared" si="0"/>
        <v>0</v>
      </c>
      <c r="H46" s="43"/>
      <c r="I46" s="44" t="s">
        <v>234</v>
      </c>
      <c r="J46" s="44" t="s">
        <v>270</v>
      </c>
      <c r="K46" s="44" t="s">
        <v>234</v>
      </c>
      <c r="L46" s="44" t="s">
        <v>233</v>
      </c>
      <c r="M46" s="21">
        <v>21400</v>
      </c>
      <c r="N46" s="21">
        <v>21400</v>
      </c>
      <c r="O46" s="21">
        <v>22000</v>
      </c>
    </row>
    <row r="47" spans="1:15" s="45" customFormat="1" ht="21.75" customHeight="1" x14ac:dyDescent="0.25">
      <c r="A47" s="402">
        <f t="shared" si="3"/>
        <v>37</v>
      </c>
      <c r="B47" s="338" t="s">
        <v>269</v>
      </c>
      <c r="C47" s="22" t="s">
        <v>268</v>
      </c>
      <c r="D47" s="21">
        <v>21800</v>
      </c>
      <c r="E47" s="21">
        <v>21800</v>
      </c>
      <c r="F47" s="404">
        <v>30000</v>
      </c>
      <c r="G47" s="640">
        <f t="shared" si="0"/>
        <v>0</v>
      </c>
      <c r="H47" s="43"/>
      <c r="I47" s="44" t="s">
        <v>234</v>
      </c>
      <c r="J47" s="44" t="s">
        <v>267</v>
      </c>
      <c r="K47" s="44" t="s">
        <v>234</v>
      </c>
      <c r="L47" s="44" t="s">
        <v>233</v>
      </c>
      <c r="M47" s="21">
        <v>21400</v>
      </c>
      <c r="N47" s="21">
        <v>21400</v>
      </c>
      <c r="O47" s="21">
        <v>22000</v>
      </c>
    </row>
    <row r="48" spans="1:15" s="45" customFormat="1" ht="21.75" customHeight="1" x14ac:dyDescent="0.25">
      <c r="A48" s="402">
        <f t="shared" si="3"/>
        <v>38</v>
      </c>
      <c r="B48" s="338" t="s">
        <v>266</v>
      </c>
      <c r="C48" s="22" t="s">
        <v>265</v>
      </c>
      <c r="D48" s="21">
        <v>21800</v>
      </c>
      <c r="E48" s="21">
        <v>21800</v>
      </c>
      <c r="F48" s="404">
        <v>30000</v>
      </c>
      <c r="G48" s="640">
        <f t="shared" si="0"/>
        <v>0</v>
      </c>
      <c r="H48" s="43"/>
      <c r="I48" s="44" t="s">
        <v>234</v>
      </c>
      <c r="J48" s="44" t="s">
        <v>264</v>
      </c>
      <c r="K48" s="44" t="s">
        <v>234</v>
      </c>
      <c r="L48" s="44" t="s">
        <v>233</v>
      </c>
      <c r="M48" s="21">
        <v>21400</v>
      </c>
      <c r="N48" s="21">
        <v>21400</v>
      </c>
      <c r="O48" s="21">
        <v>22000</v>
      </c>
    </row>
    <row r="49" spans="1:15" s="45" customFormat="1" ht="21.75" customHeight="1" x14ac:dyDescent="0.25">
      <c r="A49" s="402">
        <f t="shared" si="3"/>
        <v>39</v>
      </c>
      <c r="B49" s="338" t="s">
        <v>263</v>
      </c>
      <c r="C49" s="22" t="s">
        <v>262</v>
      </c>
      <c r="D49" s="21">
        <v>21800</v>
      </c>
      <c r="E49" s="21">
        <v>21800</v>
      </c>
      <c r="F49" s="404">
        <v>30000</v>
      </c>
      <c r="G49" s="640">
        <f t="shared" si="0"/>
        <v>0</v>
      </c>
      <c r="H49" s="43"/>
      <c r="I49" s="44" t="s">
        <v>234</v>
      </c>
      <c r="J49" s="44" t="s">
        <v>261</v>
      </c>
      <c r="K49" s="44" t="s">
        <v>234</v>
      </c>
      <c r="L49" s="44" t="s">
        <v>233</v>
      </c>
      <c r="M49" s="21">
        <v>21400</v>
      </c>
      <c r="N49" s="21">
        <v>21400</v>
      </c>
      <c r="O49" s="21">
        <v>22000</v>
      </c>
    </row>
    <row r="50" spans="1:15" s="45" customFormat="1" ht="21.75" customHeight="1" x14ac:dyDescent="0.25">
      <c r="A50" s="402">
        <f t="shared" si="3"/>
        <v>40</v>
      </c>
      <c r="B50" s="338" t="s">
        <v>260</v>
      </c>
      <c r="C50" s="22" t="s">
        <v>259</v>
      </c>
      <c r="D50" s="21">
        <v>29500</v>
      </c>
      <c r="E50" s="21">
        <v>29500</v>
      </c>
      <c r="F50" s="907">
        <v>66000</v>
      </c>
      <c r="G50" s="730">
        <f t="shared" si="0"/>
        <v>0</v>
      </c>
      <c r="H50" s="43"/>
      <c r="I50" s="44" t="s">
        <v>257</v>
      </c>
      <c r="J50" s="44" t="s">
        <v>258</v>
      </c>
      <c r="K50" s="44" t="s">
        <v>257</v>
      </c>
      <c r="L50" s="44" t="s">
        <v>256</v>
      </c>
      <c r="M50" s="21">
        <v>28900</v>
      </c>
      <c r="N50" s="21">
        <v>28900</v>
      </c>
      <c r="O50" s="21">
        <v>80000</v>
      </c>
    </row>
    <row r="51" spans="1:15" s="45" customFormat="1" ht="21.75" customHeight="1" x14ac:dyDescent="0.25">
      <c r="A51" s="402">
        <f t="shared" si="3"/>
        <v>41</v>
      </c>
      <c r="B51" s="338" t="s">
        <v>255</v>
      </c>
      <c r="C51" s="338" t="s">
        <v>254</v>
      </c>
      <c r="D51" s="21">
        <v>13000</v>
      </c>
      <c r="E51" s="21">
        <v>13000</v>
      </c>
      <c r="F51" s="404">
        <v>30000</v>
      </c>
      <c r="G51" s="640">
        <f t="shared" si="0"/>
        <v>0</v>
      </c>
      <c r="H51" s="43"/>
      <c r="I51" s="44" t="s">
        <v>252</v>
      </c>
      <c r="J51" s="44" t="s">
        <v>253</v>
      </c>
      <c r="K51" s="44" t="s">
        <v>252</v>
      </c>
      <c r="L51" s="44" t="s">
        <v>251</v>
      </c>
      <c r="M51" s="21">
        <v>12800</v>
      </c>
      <c r="N51" s="21">
        <v>12800</v>
      </c>
      <c r="O51" s="21">
        <v>25000</v>
      </c>
    </row>
    <row r="52" spans="1:15" s="45" customFormat="1" ht="21.75" customHeight="1" x14ac:dyDescent="0.25">
      <c r="A52" s="402">
        <f t="shared" si="3"/>
        <v>42</v>
      </c>
      <c r="B52" s="338" t="s">
        <v>250</v>
      </c>
      <c r="C52" s="22" t="s">
        <v>249</v>
      </c>
      <c r="D52" s="21">
        <v>32800</v>
      </c>
      <c r="E52" s="21">
        <v>32800</v>
      </c>
      <c r="F52" s="404">
        <v>40000</v>
      </c>
      <c r="G52" s="640">
        <f t="shared" si="0"/>
        <v>0</v>
      </c>
      <c r="H52" s="43"/>
      <c r="I52" s="44" t="s">
        <v>244</v>
      </c>
      <c r="J52" s="44" t="s">
        <v>248</v>
      </c>
      <c r="K52" s="44" t="s">
        <v>244</v>
      </c>
      <c r="L52" s="44" t="s">
        <v>243</v>
      </c>
      <c r="M52" s="21">
        <v>32100</v>
      </c>
      <c r="N52" s="21">
        <v>32100</v>
      </c>
      <c r="O52" s="21">
        <v>35000</v>
      </c>
    </row>
    <row r="53" spans="1:15" s="45" customFormat="1" ht="21.75" customHeight="1" x14ac:dyDescent="0.25">
      <c r="A53" s="402">
        <f t="shared" si="3"/>
        <v>43</v>
      </c>
      <c r="B53" s="338" t="s">
        <v>247</v>
      </c>
      <c r="C53" s="22" t="s">
        <v>246</v>
      </c>
      <c r="D53" s="21">
        <v>32800</v>
      </c>
      <c r="E53" s="21">
        <v>32800</v>
      </c>
      <c r="F53" s="404">
        <v>40000</v>
      </c>
      <c r="G53" s="640">
        <f t="shared" si="0"/>
        <v>0</v>
      </c>
      <c r="H53" s="43"/>
      <c r="I53" s="44" t="s">
        <v>244</v>
      </c>
      <c r="J53" s="44" t="s">
        <v>245</v>
      </c>
      <c r="K53" s="44" t="s">
        <v>244</v>
      </c>
      <c r="L53" s="44" t="s">
        <v>243</v>
      </c>
      <c r="M53" s="21">
        <v>32100</v>
      </c>
      <c r="N53" s="21">
        <v>32100</v>
      </c>
      <c r="O53" s="21">
        <v>35000</v>
      </c>
    </row>
    <row r="54" spans="1:15" s="45" customFormat="1" ht="21.75" customHeight="1" x14ac:dyDescent="0.25">
      <c r="A54" s="402">
        <f t="shared" si="3"/>
        <v>44</v>
      </c>
      <c r="B54" s="338" t="s">
        <v>242</v>
      </c>
      <c r="C54" s="22" t="s">
        <v>241</v>
      </c>
      <c r="D54" s="21">
        <v>82000</v>
      </c>
      <c r="E54" s="21">
        <v>82000</v>
      </c>
      <c r="F54" s="404">
        <v>120000</v>
      </c>
      <c r="G54" s="640">
        <f t="shared" si="0"/>
        <v>0</v>
      </c>
      <c r="H54" s="43"/>
      <c r="I54" s="44" t="s">
        <v>239</v>
      </c>
      <c r="J54" s="44" t="s">
        <v>240</v>
      </c>
      <c r="K54" s="44" t="s">
        <v>239</v>
      </c>
      <c r="L54" s="44" t="s">
        <v>238</v>
      </c>
      <c r="M54" s="21">
        <v>80400</v>
      </c>
      <c r="N54" s="21">
        <v>80400</v>
      </c>
      <c r="O54" s="21">
        <v>100000</v>
      </c>
    </row>
    <row r="55" spans="1:15" s="45" customFormat="1" ht="21.75" customHeight="1" x14ac:dyDescent="0.25">
      <c r="A55" s="402">
        <f t="shared" si="3"/>
        <v>45</v>
      </c>
      <c r="B55" s="338" t="s">
        <v>237</v>
      </c>
      <c r="C55" s="22" t="s">
        <v>236</v>
      </c>
      <c r="D55" s="21">
        <v>21800</v>
      </c>
      <c r="E55" s="21">
        <v>21800</v>
      </c>
      <c r="F55" s="404">
        <v>45000</v>
      </c>
      <c r="G55" s="640">
        <f t="shared" si="0"/>
        <v>0</v>
      </c>
      <c r="H55" s="43"/>
      <c r="I55" s="44" t="s">
        <v>234</v>
      </c>
      <c r="J55" s="44" t="s">
        <v>235</v>
      </c>
      <c r="K55" s="44" t="s">
        <v>234</v>
      </c>
      <c r="L55" s="44" t="s">
        <v>233</v>
      </c>
      <c r="M55" s="21">
        <v>21400</v>
      </c>
      <c r="N55" s="21">
        <v>21400</v>
      </c>
      <c r="O55" s="21">
        <v>40000</v>
      </c>
    </row>
    <row r="56" spans="1:15" s="45" customFormat="1" ht="21.75" customHeight="1" x14ac:dyDescent="0.25">
      <c r="A56" s="402">
        <f t="shared" si="3"/>
        <v>46</v>
      </c>
      <c r="B56" s="338" t="s">
        <v>232</v>
      </c>
      <c r="C56" s="22" t="s">
        <v>231</v>
      </c>
      <c r="D56" s="21">
        <v>38200</v>
      </c>
      <c r="E56" s="21">
        <v>38200</v>
      </c>
      <c r="F56" s="404">
        <v>70000</v>
      </c>
      <c r="G56" s="640">
        <f t="shared" si="0"/>
        <v>0</v>
      </c>
      <c r="H56" s="43"/>
      <c r="I56" s="44" t="s">
        <v>229</v>
      </c>
      <c r="J56" s="44" t="s">
        <v>230</v>
      </c>
      <c r="K56" s="44" t="s">
        <v>229</v>
      </c>
      <c r="L56" s="44" t="s">
        <v>228</v>
      </c>
      <c r="M56" s="21">
        <v>37500</v>
      </c>
      <c r="N56" s="21">
        <v>37500</v>
      </c>
      <c r="O56" s="21">
        <v>60000</v>
      </c>
    </row>
    <row r="57" spans="1:15" s="45" customFormat="1" ht="21.75" customHeight="1" x14ac:dyDescent="0.25">
      <c r="A57" s="402">
        <f t="shared" si="3"/>
        <v>47</v>
      </c>
      <c r="B57" s="338" t="s">
        <v>5279</v>
      </c>
      <c r="C57" s="22" t="s">
        <v>227</v>
      </c>
      <c r="D57" s="21"/>
      <c r="E57" s="404">
        <v>150000</v>
      </c>
      <c r="F57" s="404">
        <v>160000</v>
      </c>
      <c r="G57" s="640">
        <f t="shared" si="0"/>
        <v>-150000</v>
      </c>
      <c r="H57" s="407"/>
      <c r="I57" s="44" t="s">
        <v>225</v>
      </c>
      <c r="J57" s="44" t="s">
        <v>226</v>
      </c>
      <c r="K57" s="44" t="s">
        <v>225</v>
      </c>
      <c r="L57" s="44" t="s">
        <v>224</v>
      </c>
      <c r="M57" s="21">
        <v>75000</v>
      </c>
      <c r="N57" s="21">
        <v>75000</v>
      </c>
      <c r="O57" s="21">
        <v>120000</v>
      </c>
    </row>
    <row r="58" spans="1:15" s="45" customFormat="1" ht="21.75" customHeight="1" x14ac:dyDescent="0.25">
      <c r="A58" s="402">
        <f t="shared" si="3"/>
        <v>48</v>
      </c>
      <c r="B58" s="338" t="s">
        <v>223</v>
      </c>
      <c r="C58" s="22" t="s">
        <v>222</v>
      </c>
      <c r="D58" s="21">
        <v>98400</v>
      </c>
      <c r="E58" s="21">
        <v>98400</v>
      </c>
      <c r="F58" s="404">
        <v>120000</v>
      </c>
      <c r="G58" s="640">
        <f t="shared" si="0"/>
        <v>0</v>
      </c>
      <c r="H58" s="43"/>
      <c r="I58" s="44" t="s">
        <v>220</v>
      </c>
      <c r="J58" s="44" t="s">
        <v>221</v>
      </c>
      <c r="K58" s="44" t="s">
        <v>220</v>
      </c>
      <c r="L58" s="44" t="s">
        <v>219</v>
      </c>
      <c r="M58" s="21">
        <v>96500</v>
      </c>
      <c r="N58" s="21">
        <v>96500</v>
      </c>
      <c r="O58" s="21">
        <v>100000</v>
      </c>
    </row>
    <row r="59" spans="1:15" s="45" customFormat="1" ht="21.75" customHeight="1" x14ac:dyDescent="0.25">
      <c r="A59" s="402">
        <f t="shared" si="3"/>
        <v>49</v>
      </c>
      <c r="B59" s="338" t="s">
        <v>218</v>
      </c>
      <c r="C59" s="22" t="s">
        <v>217</v>
      </c>
      <c r="D59" s="21"/>
      <c r="E59" s="404"/>
      <c r="F59" s="404">
        <v>80000</v>
      </c>
      <c r="G59" s="640">
        <f t="shared" si="0"/>
        <v>0</v>
      </c>
      <c r="H59" s="43"/>
      <c r="I59" s="48"/>
      <c r="J59" s="44"/>
      <c r="K59" s="44"/>
      <c r="L59" s="44"/>
      <c r="M59" s="21"/>
      <c r="N59" s="21">
        <v>70000</v>
      </c>
      <c r="O59" s="21"/>
    </row>
    <row r="60" spans="1:15" s="45" customFormat="1" ht="21.75" customHeight="1" x14ac:dyDescent="0.25">
      <c r="A60" s="402">
        <f t="shared" si="3"/>
        <v>50</v>
      </c>
      <c r="B60" s="338" t="s">
        <v>216</v>
      </c>
      <c r="C60" s="22" t="s">
        <v>215</v>
      </c>
      <c r="D60" s="21">
        <v>27300</v>
      </c>
      <c r="E60" s="21">
        <v>27300</v>
      </c>
      <c r="F60" s="404">
        <v>40000</v>
      </c>
      <c r="G60" s="640">
        <f t="shared" si="0"/>
        <v>0</v>
      </c>
      <c r="H60" s="43"/>
      <c r="I60" s="44" t="s">
        <v>213</v>
      </c>
      <c r="J60" s="44" t="s">
        <v>214</v>
      </c>
      <c r="K60" s="44" t="s">
        <v>213</v>
      </c>
      <c r="L60" s="44" t="s">
        <v>212</v>
      </c>
      <c r="M60" s="21">
        <v>26800</v>
      </c>
      <c r="N60" s="21">
        <v>26800</v>
      </c>
      <c r="O60" s="21">
        <v>40000</v>
      </c>
    </row>
    <row r="61" spans="1:15" s="45" customFormat="1" ht="36.75" customHeight="1" x14ac:dyDescent="0.25">
      <c r="A61" s="402">
        <f t="shared" si="3"/>
        <v>51</v>
      </c>
      <c r="B61" s="338" t="s">
        <v>211</v>
      </c>
      <c r="C61" s="22" t="s">
        <v>210</v>
      </c>
      <c r="D61" s="21">
        <v>162000</v>
      </c>
      <c r="E61" s="21">
        <v>162000</v>
      </c>
      <c r="F61" s="404">
        <v>175000</v>
      </c>
      <c r="G61" s="640">
        <f t="shared" si="0"/>
        <v>0</v>
      </c>
      <c r="H61" s="43"/>
      <c r="I61" s="48"/>
      <c r="J61" s="44" t="s">
        <v>209</v>
      </c>
      <c r="K61" s="44"/>
      <c r="L61" s="44" t="s">
        <v>208</v>
      </c>
      <c r="M61" s="21">
        <v>159000</v>
      </c>
      <c r="N61" s="406">
        <v>159000</v>
      </c>
      <c r="O61" s="21">
        <v>170000</v>
      </c>
    </row>
    <row r="62" spans="1:15" s="45" customFormat="1" ht="20.25" customHeight="1" x14ac:dyDescent="0.25">
      <c r="A62" s="1203" t="s">
        <v>207</v>
      </c>
      <c r="B62" s="1204"/>
      <c r="C62" s="23"/>
      <c r="D62" s="23"/>
      <c r="E62" s="729"/>
      <c r="F62" s="906"/>
      <c r="G62" s="640">
        <f t="shared" si="0"/>
        <v>0</v>
      </c>
      <c r="H62" s="43">
        <f>F62*105%</f>
        <v>0</v>
      </c>
      <c r="I62" s="15"/>
      <c r="J62" s="44"/>
      <c r="K62" s="44"/>
      <c r="L62" s="44"/>
      <c r="M62" s="23"/>
      <c r="N62" s="23"/>
      <c r="O62" s="576"/>
    </row>
    <row r="63" spans="1:15" s="45" customFormat="1" ht="21.75" customHeight="1" x14ac:dyDescent="0.25">
      <c r="A63" s="402">
        <f>A61+1</f>
        <v>52</v>
      </c>
      <c r="B63" s="338" t="s">
        <v>206</v>
      </c>
      <c r="C63" s="22" t="s">
        <v>205</v>
      </c>
      <c r="D63" s="21">
        <v>55400</v>
      </c>
      <c r="E63" s="21">
        <v>55400</v>
      </c>
      <c r="F63" s="404">
        <v>80000</v>
      </c>
      <c r="G63" s="640">
        <f t="shared" si="0"/>
        <v>0</v>
      </c>
      <c r="H63" s="43"/>
      <c r="I63" s="44" t="s">
        <v>203</v>
      </c>
      <c r="J63" s="44" t="s">
        <v>204</v>
      </c>
      <c r="K63" s="44" t="s">
        <v>203</v>
      </c>
      <c r="L63" s="44" t="s">
        <v>202</v>
      </c>
      <c r="M63" s="21">
        <v>53000</v>
      </c>
      <c r="N63" s="406">
        <v>53000</v>
      </c>
      <c r="O63" s="21">
        <v>70000</v>
      </c>
    </row>
    <row r="64" spans="1:15" s="45" customFormat="1" ht="21.75" customHeight="1" x14ac:dyDescent="0.25">
      <c r="A64" s="402">
        <f>A63+1</f>
        <v>53</v>
      </c>
      <c r="B64" s="338" t="s">
        <v>201</v>
      </c>
      <c r="C64" s="22" t="s">
        <v>200</v>
      </c>
      <c r="D64" s="21">
        <v>61700</v>
      </c>
      <c r="E64" s="21">
        <v>61700</v>
      </c>
      <c r="F64" s="404">
        <v>80000</v>
      </c>
      <c r="G64" s="640">
        <f t="shared" si="0"/>
        <v>0</v>
      </c>
      <c r="H64" s="43"/>
      <c r="I64" s="44"/>
      <c r="J64" s="44" t="s">
        <v>199</v>
      </c>
      <c r="K64" s="44"/>
      <c r="L64" s="44" t="s">
        <v>189</v>
      </c>
      <c r="M64" s="21">
        <v>59000</v>
      </c>
      <c r="N64" s="21">
        <v>59000</v>
      </c>
      <c r="O64" s="21">
        <v>70000</v>
      </c>
    </row>
    <row r="65" spans="1:15" s="45" customFormat="1" ht="21.75" customHeight="1" x14ac:dyDescent="0.25">
      <c r="A65" s="402">
        <f t="shared" ref="A65:A79" si="4">A64+1</f>
        <v>54</v>
      </c>
      <c r="B65" s="338" t="s">
        <v>198</v>
      </c>
      <c r="C65" s="22" t="s">
        <v>197</v>
      </c>
      <c r="D65" s="21">
        <v>119000</v>
      </c>
      <c r="E65" s="21">
        <v>119000</v>
      </c>
      <c r="F65" s="404">
        <v>160000</v>
      </c>
      <c r="G65" s="640">
        <f t="shared" si="0"/>
        <v>0</v>
      </c>
      <c r="H65" s="43"/>
      <c r="I65" s="44" t="s">
        <v>195</v>
      </c>
      <c r="J65" s="44" t="s">
        <v>196</v>
      </c>
      <c r="K65" s="44" t="s">
        <v>195</v>
      </c>
      <c r="L65" s="44" t="s">
        <v>194</v>
      </c>
      <c r="M65" s="21">
        <v>114000</v>
      </c>
      <c r="N65" s="21">
        <v>114000</v>
      </c>
      <c r="O65" s="21">
        <v>150000</v>
      </c>
    </row>
    <row r="66" spans="1:15" s="45" customFormat="1" ht="21.75" customHeight="1" x14ac:dyDescent="0.25">
      <c r="A66" s="402">
        <f t="shared" si="4"/>
        <v>55</v>
      </c>
      <c r="B66" s="338" t="s">
        <v>193</v>
      </c>
      <c r="C66" s="22" t="s">
        <v>192</v>
      </c>
      <c r="D66" s="21">
        <v>61700</v>
      </c>
      <c r="E66" s="21">
        <v>61700</v>
      </c>
      <c r="F66" s="404">
        <v>80000</v>
      </c>
      <c r="G66" s="640">
        <f t="shared" si="0"/>
        <v>0</v>
      </c>
      <c r="H66" s="43"/>
      <c r="I66" s="44"/>
      <c r="J66" s="44" t="s">
        <v>191</v>
      </c>
      <c r="K66" s="44"/>
      <c r="L66" s="44" t="s">
        <v>190</v>
      </c>
      <c r="M66" s="21">
        <v>59000</v>
      </c>
      <c r="N66" s="21">
        <v>59000</v>
      </c>
      <c r="O66" s="21">
        <v>70000</v>
      </c>
    </row>
    <row r="67" spans="1:15" s="45" customFormat="1" ht="21.75" customHeight="1" x14ac:dyDescent="0.25">
      <c r="A67" s="402">
        <f t="shared" si="4"/>
        <v>56</v>
      </c>
      <c r="B67" s="338" t="s">
        <v>188</v>
      </c>
      <c r="C67" s="22" t="s">
        <v>187</v>
      </c>
      <c r="D67" s="21">
        <v>55400</v>
      </c>
      <c r="E67" s="21">
        <v>55400</v>
      </c>
      <c r="F67" s="404">
        <v>80000</v>
      </c>
      <c r="G67" s="640">
        <f t="shared" si="0"/>
        <v>0</v>
      </c>
      <c r="H67" s="43"/>
      <c r="I67" s="44" t="s">
        <v>185</v>
      </c>
      <c r="J67" s="44" t="s">
        <v>186</v>
      </c>
      <c r="K67" s="44" t="s">
        <v>185</v>
      </c>
      <c r="L67" s="44" t="s">
        <v>184</v>
      </c>
      <c r="M67" s="21">
        <v>53000</v>
      </c>
      <c r="N67" s="21">
        <v>53000</v>
      </c>
      <c r="O67" s="21">
        <v>70000</v>
      </c>
    </row>
    <row r="68" spans="1:15" s="45" customFormat="1" ht="21.75" customHeight="1" x14ac:dyDescent="0.25">
      <c r="A68" s="402">
        <f t="shared" si="4"/>
        <v>57</v>
      </c>
      <c r="B68" s="338" t="s">
        <v>183</v>
      </c>
      <c r="C68" s="22" t="s">
        <v>182</v>
      </c>
      <c r="D68" s="21">
        <v>55400</v>
      </c>
      <c r="E68" s="21">
        <v>55400</v>
      </c>
      <c r="F68" s="404">
        <v>100000</v>
      </c>
      <c r="G68" s="640">
        <f t="shared" si="0"/>
        <v>0</v>
      </c>
      <c r="H68" s="43"/>
      <c r="I68" s="44" t="s">
        <v>180</v>
      </c>
      <c r="J68" s="44" t="s">
        <v>181</v>
      </c>
      <c r="K68" s="44" t="s">
        <v>180</v>
      </c>
      <c r="L68" s="44" t="s">
        <v>179</v>
      </c>
      <c r="M68" s="21">
        <v>53000</v>
      </c>
      <c r="N68" s="21">
        <v>53000</v>
      </c>
      <c r="O68" s="21">
        <v>90000</v>
      </c>
    </row>
    <row r="69" spans="1:15" s="45" customFormat="1" ht="21.75" customHeight="1" x14ac:dyDescent="0.25">
      <c r="A69" s="402">
        <f t="shared" si="4"/>
        <v>58</v>
      </c>
      <c r="B69" s="338" t="s">
        <v>178</v>
      </c>
      <c r="C69" s="22" t="s">
        <v>178</v>
      </c>
      <c r="D69" s="21"/>
      <c r="E69" s="404"/>
      <c r="F69" s="404">
        <v>80000</v>
      </c>
      <c r="G69" s="640">
        <f t="shared" si="0"/>
        <v>0</v>
      </c>
      <c r="H69" s="43">
        <f>F69*105%</f>
        <v>84000</v>
      </c>
      <c r="I69" s="48"/>
      <c r="J69" s="44"/>
      <c r="K69" s="44"/>
      <c r="L69" s="44"/>
      <c r="M69" s="21"/>
      <c r="N69" s="406">
        <v>30000</v>
      </c>
      <c r="O69" s="21"/>
    </row>
    <row r="70" spans="1:15" s="45" customFormat="1" ht="21.75" customHeight="1" x14ac:dyDescent="0.25">
      <c r="A70" s="402">
        <f t="shared" si="4"/>
        <v>59</v>
      </c>
      <c r="B70" s="338" t="s">
        <v>5762</v>
      </c>
      <c r="C70" s="22" t="s">
        <v>177</v>
      </c>
      <c r="D70" s="21"/>
      <c r="E70" s="404"/>
      <c r="F70" s="404">
        <v>100000</v>
      </c>
      <c r="G70" s="640">
        <f t="shared" ref="G70:G110" si="5">D70-E70</f>
        <v>0</v>
      </c>
      <c r="H70" s="43">
        <f>F70*105%</f>
        <v>105000</v>
      </c>
      <c r="I70" s="577" t="s">
        <v>5124</v>
      </c>
      <c r="J70" s="44" t="s">
        <v>176</v>
      </c>
      <c r="K70" s="44"/>
      <c r="L70" s="44" t="s">
        <v>175</v>
      </c>
      <c r="M70" s="21">
        <v>154000</v>
      </c>
      <c r="N70" s="21">
        <v>154000</v>
      </c>
      <c r="O70" s="406">
        <v>70000</v>
      </c>
    </row>
    <row r="71" spans="1:15" s="45" customFormat="1" ht="21.75" customHeight="1" x14ac:dyDescent="0.25">
      <c r="A71" s="402">
        <f t="shared" si="4"/>
        <v>60</v>
      </c>
      <c r="B71" s="338" t="s">
        <v>174</v>
      </c>
      <c r="C71" s="22" t="s">
        <v>173</v>
      </c>
      <c r="D71" s="21">
        <v>135000</v>
      </c>
      <c r="E71" s="21">
        <v>135000</v>
      </c>
      <c r="F71" s="404">
        <v>200000</v>
      </c>
      <c r="G71" s="640">
        <f t="shared" si="5"/>
        <v>0</v>
      </c>
      <c r="H71" s="43"/>
      <c r="I71" s="44" t="s">
        <v>168</v>
      </c>
      <c r="J71" s="44" t="s">
        <v>172</v>
      </c>
      <c r="K71" s="44" t="s">
        <v>168</v>
      </c>
      <c r="L71" s="44" t="s">
        <v>167</v>
      </c>
      <c r="M71" s="21">
        <v>129000</v>
      </c>
      <c r="N71" s="21">
        <v>129000</v>
      </c>
      <c r="O71" s="21">
        <v>200000</v>
      </c>
    </row>
    <row r="72" spans="1:15" s="45" customFormat="1" ht="21.75" customHeight="1" x14ac:dyDescent="0.25">
      <c r="A72" s="402">
        <f t="shared" si="4"/>
        <v>61</v>
      </c>
      <c r="B72" s="338" t="s">
        <v>171</v>
      </c>
      <c r="C72" s="22" t="s">
        <v>170</v>
      </c>
      <c r="D72" s="21">
        <v>135000</v>
      </c>
      <c r="E72" s="21">
        <v>135000</v>
      </c>
      <c r="F72" s="404">
        <v>160000</v>
      </c>
      <c r="G72" s="640">
        <f t="shared" si="5"/>
        <v>0</v>
      </c>
      <c r="H72" s="43"/>
      <c r="I72" s="44" t="s">
        <v>168</v>
      </c>
      <c r="J72" s="44" t="s">
        <v>169</v>
      </c>
      <c r="K72" s="44" t="s">
        <v>168</v>
      </c>
      <c r="L72" s="44" t="s">
        <v>167</v>
      </c>
      <c r="M72" s="21">
        <v>129000</v>
      </c>
      <c r="N72" s="21">
        <v>129000</v>
      </c>
      <c r="O72" s="21">
        <v>160000</v>
      </c>
    </row>
    <row r="73" spans="1:15" s="45" customFormat="1" ht="21.75" customHeight="1" x14ac:dyDescent="0.25">
      <c r="A73" s="402">
        <f t="shared" si="4"/>
        <v>62</v>
      </c>
      <c r="B73" s="338" t="s">
        <v>166</v>
      </c>
      <c r="C73" s="22" t="s">
        <v>165</v>
      </c>
      <c r="D73" s="21">
        <v>123000</v>
      </c>
      <c r="E73" s="21">
        <v>123000</v>
      </c>
      <c r="F73" s="404">
        <v>160000</v>
      </c>
      <c r="G73" s="640">
        <f t="shared" si="5"/>
        <v>0</v>
      </c>
      <c r="H73" s="43"/>
      <c r="I73" s="44" t="s">
        <v>163</v>
      </c>
      <c r="J73" s="44" t="s">
        <v>164</v>
      </c>
      <c r="K73" s="44" t="s">
        <v>163</v>
      </c>
      <c r="L73" s="44" t="s">
        <v>162</v>
      </c>
      <c r="M73" s="21">
        <v>118000</v>
      </c>
      <c r="N73" s="21">
        <v>118000</v>
      </c>
      <c r="O73" s="21">
        <v>130000</v>
      </c>
    </row>
    <row r="74" spans="1:15" s="45" customFormat="1" ht="21.75" customHeight="1" x14ac:dyDescent="0.25">
      <c r="A74" s="402">
        <f t="shared" si="4"/>
        <v>63</v>
      </c>
      <c r="B74" s="338" t="s">
        <v>161</v>
      </c>
      <c r="C74" s="22" t="s">
        <v>160</v>
      </c>
      <c r="D74" s="21">
        <v>148000</v>
      </c>
      <c r="E74" s="21">
        <v>148000</v>
      </c>
      <c r="F74" s="404">
        <v>200000</v>
      </c>
      <c r="G74" s="640">
        <f t="shared" si="5"/>
        <v>0</v>
      </c>
      <c r="H74" s="43"/>
      <c r="I74" s="44" t="s">
        <v>158</v>
      </c>
      <c r="J74" s="44" t="s">
        <v>159</v>
      </c>
      <c r="K74" s="44" t="s">
        <v>158</v>
      </c>
      <c r="L74" s="44" t="s">
        <v>157</v>
      </c>
      <c r="M74" s="21">
        <v>141000</v>
      </c>
      <c r="N74" s="21">
        <v>141000</v>
      </c>
      <c r="O74" s="21">
        <v>145000</v>
      </c>
    </row>
    <row r="75" spans="1:15" s="45" customFormat="1" ht="21.75" customHeight="1" x14ac:dyDescent="0.25">
      <c r="A75" s="402">
        <f t="shared" si="4"/>
        <v>64</v>
      </c>
      <c r="B75" s="338" t="s">
        <v>156</v>
      </c>
      <c r="C75" s="22" t="s">
        <v>155</v>
      </c>
      <c r="D75" s="21">
        <v>38200</v>
      </c>
      <c r="E75" s="21">
        <v>38200</v>
      </c>
      <c r="F75" s="404">
        <v>70000</v>
      </c>
      <c r="G75" s="640">
        <f t="shared" si="5"/>
        <v>0</v>
      </c>
      <c r="H75" s="43"/>
      <c r="I75" s="44" t="s">
        <v>153</v>
      </c>
      <c r="J75" s="44" t="s">
        <v>154</v>
      </c>
      <c r="K75" s="44" t="s">
        <v>153</v>
      </c>
      <c r="L75" s="44" t="s">
        <v>152</v>
      </c>
      <c r="M75" s="21">
        <v>37500</v>
      </c>
      <c r="N75" s="21">
        <v>37500</v>
      </c>
      <c r="O75" s="21">
        <v>55000</v>
      </c>
    </row>
    <row r="76" spans="1:15" s="45" customFormat="1" ht="21.75" customHeight="1" x14ac:dyDescent="0.25">
      <c r="A76" s="402">
        <f t="shared" si="4"/>
        <v>65</v>
      </c>
      <c r="B76" s="338" t="s">
        <v>151</v>
      </c>
      <c r="C76" s="22" t="s">
        <v>151</v>
      </c>
      <c r="D76" s="21">
        <v>21800</v>
      </c>
      <c r="E76" s="21">
        <v>21800</v>
      </c>
      <c r="F76" s="404">
        <v>50000</v>
      </c>
      <c r="G76" s="640">
        <f t="shared" si="5"/>
        <v>0</v>
      </c>
      <c r="H76" s="43"/>
      <c r="I76" s="44" t="s">
        <v>149</v>
      </c>
      <c r="J76" s="44" t="s">
        <v>150</v>
      </c>
      <c r="K76" s="44" t="s">
        <v>149</v>
      </c>
      <c r="L76" s="44" t="s">
        <v>148</v>
      </c>
      <c r="M76" s="21">
        <v>21400</v>
      </c>
      <c r="N76" s="21">
        <v>21400</v>
      </c>
      <c r="O76" s="21">
        <v>50000</v>
      </c>
    </row>
    <row r="77" spans="1:15" s="45" customFormat="1" ht="33.75" customHeight="1" x14ac:dyDescent="0.25">
      <c r="A77" s="402">
        <f t="shared" si="4"/>
        <v>66</v>
      </c>
      <c r="B77" s="338" t="s">
        <v>147</v>
      </c>
      <c r="C77" s="22" t="s">
        <v>146</v>
      </c>
      <c r="D77" s="21">
        <v>54600</v>
      </c>
      <c r="E77" s="21">
        <v>54600</v>
      </c>
      <c r="F77" s="404">
        <v>70000</v>
      </c>
      <c r="G77" s="640">
        <f t="shared" si="5"/>
        <v>0</v>
      </c>
      <c r="H77" s="43"/>
      <c r="I77" s="44" t="s">
        <v>144</v>
      </c>
      <c r="J77" s="44" t="s">
        <v>145</v>
      </c>
      <c r="K77" s="44" t="s">
        <v>144</v>
      </c>
      <c r="L77" s="44" t="s">
        <v>143</v>
      </c>
      <c r="M77" s="21">
        <v>53600</v>
      </c>
      <c r="N77" s="21">
        <v>53600</v>
      </c>
      <c r="O77" s="21"/>
    </row>
    <row r="78" spans="1:15" s="45" customFormat="1" ht="20.25" customHeight="1" x14ac:dyDescent="0.25">
      <c r="A78" s="402">
        <f t="shared" si="4"/>
        <v>67</v>
      </c>
      <c r="B78" s="338" t="s">
        <v>141</v>
      </c>
      <c r="C78" s="406">
        <v>45000</v>
      </c>
      <c r="D78" s="21"/>
      <c r="E78" s="404"/>
      <c r="F78" s="404">
        <v>90000</v>
      </c>
      <c r="G78" s="640">
        <f t="shared" si="5"/>
        <v>0</v>
      </c>
      <c r="H78" s="356"/>
      <c r="I78" s="15"/>
      <c r="K78" s="44"/>
      <c r="L78" s="44"/>
      <c r="M78" s="21"/>
      <c r="N78" s="406">
        <v>45000</v>
      </c>
      <c r="O78" s="576"/>
    </row>
    <row r="79" spans="1:15" s="932" customFormat="1" ht="20.25" customHeight="1" x14ac:dyDescent="0.25">
      <c r="A79" s="928">
        <f t="shared" si="4"/>
        <v>68</v>
      </c>
      <c r="B79" s="929" t="s">
        <v>5710</v>
      </c>
      <c r="C79" s="907"/>
      <c r="D79" s="907">
        <v>92900</v>
      </c>
      <c r="E79" s="907">
        <v>92900</v>
      </c>
      <c r="F79" s="907">
        <v>92900</v>
      </c>
      <c r="G79" s="930"/>
      <c r="H79" s="363"/>
      <c r="I79" s="931"/>
      <c r="K79" s="933"/>
      <c r="L79" s="933"/>
      <c r="M79" s="907"/>
      <c r="N79" s="907"/>
      <c r="O79" s="934"/>
    </row>
    <row r="80" spans="1:15" s="45" customFormat="1" ht="20.25" customHeight="1" x14ac:dyDescent="0.25">
      <c r="A80" s="1203" t="s">
        <v>140</v>
      </c>
      <c r="B80" s="1204"/>
      <c r="C80" s="23"/>
      <c r="D80" s="23"/>
      <c r="E80" s="729"/>
      <c r="F80" s="906"/>
      <c r="G80" s="640">
        <f t="shared" si="5"/>
        <v>0</v>
      </c>
      <c r="H80" s="43"/>
      <c r="I80" s="15"/>
      <c r="J80" s="44"/>
      <c r="K80" s="44"/>
      <c r="L80" s="44"/>
      <c r="M80" s="23"/>
      <c r="N80" s="23"/>
      <c r="O80" s="576"/>
    </row>
    <row r="81" spans="1:257" s="45" customFormat="1" ht="21.75" customHeight="1" x14ac:dyDescent="0.25">
      <c r="A81" s="402">
        <f>A79+1</f>
        <v>69</v>
      </c>
      <c r="B81" s="338" t="s">
        <v>139</v>
      </c>
      <c r="C81" s="22" t="s">
        <v>138</v>
      </c>
      <c r="D81" s="21">
        <v>65600</v>
      </c>
      <c r="E81" s="21">
        <v>65600</v>
      </c>
      <c r="F81" s="404">
        <v>100000</v>
      </c>
      <c r="G81" s="640">
        <f t="shared" si="5"/>
        <v>0</v>
      </c>
      <c r="H81" s="43"/>
      <c r="I81" s="44" t="s">
        <v>133</v>
      </c>
      <c r="J81" s="44" t="s">
        <v>137</v>
      </c>
      <c r="K81" s="44" t="s">
        <v>133</v>
      </c>
      <c r="L81" s="44" t="s">
        <v>132</v>
      </c>
      <c r="M81" s="21">
        <v>64300</v>
      </c>
      <c r="N81" s="21">
        <v>64300</v>
      </c>
      <c r="O81" s="21">
        <v>80000</v>
      </c>
    </row>
    <row r="82" spans="1:257" s="45" customFormat="1" ht="21.75" customHeight="1" x14ac:dyDescent="0.25">
      <c r="A82" s="402">
        <f>A81+1</f>
        <v>70</v>
      </c>
      <c r="B82" s="338" t="s">
        <v>136</v>
      </c>
      <c r="C82" s="22" t="s">
        <v>135</v>
      </c>
      <c r="D82" s="21">
        <v>65600</v>
      </c>
      <c r="E82" s="21">
        <v>65600</v>
      </c>
      <c r="F82" s="404">
        <v>100000</v>
      </c>
      <c r="G82" s="640">
        <f t="shared" si="5"/>
        <v>0</v>
      </c>
      <c r="H82" s="43"/>
      <c r="I82" s="44" t="s">
        <v>133</v>
      </c>
      <c r="J82" s="44" t="s">
        <v>134</v>
      </c>
      <c r="K82" s="44" t="s">
        <v>133</v>
      </c>
      <c r="L82" s="44" t="s">
        <v>132</v>
      </c>
      <c r="M82" s="21">
        <v>64300</v>
      </c>
      <c r="N82" s="21">
        <v>64300</v>
      </c>
      <c r="O82" s="21">
        <v>80000</v>
      </c>
    </row>
    <row r="83" spans="1:257" s="45" customFormat="1" ht="21.75" customHeight="1" x14ac:dyDescent="0.25">
      <c r="A83" s="402">
        <f>A82+1</f>
        <v>71</v>
      </c>
      <c r="B83" s="338" t="s">
        <v>131</v>
      </c>
      <c r="C83" s="22" t="s">
        <v>130</v>
      </c>
      <c r="D83" s="21">
        <v>60100</v>
      </c>
      <c r="E83" s="21">
        <v>60100</v>
      </c>
      <c r="F83" s="404">
        <v>100000</v>
      </c>
      <c r="G83" s="640">
        <f t="shared" si="5"/>
        <v>0</v>
      </c>
      <c r="H83" s="43"/>
      <c r="I83" s="44" t="s">
        <v>128</v>
      </c>
      <c r="J83" s="44" t="s">
        <v>129</v>
      </c>
      <c r="K83" s="44" t="s">
        <v>128</v>
      </c>
      <c r="L83" s="44" t="s">
        <v>127</v>
      </c>
      <c r="M83" s="21">
        <v>58900</v>
      </c>
      <c r="N83" s="21">
        <v>58900</v>
      </c>
      <c r="O83" s="21">
        <v>80000</v>
      </c>
    </row>
    <row r="84" spans="1:257" s="45" customFormat="1" ht="20.25" customHeight="1" x14ac:dyDescent="0.25">
      <c r="A84" s="1203" t="s">
        <v>126</v>
      </c>
      <c r="B84" s="1204"/>
      <c r="C84" s="23"/>
      <c r="D84" s="23"/>
      <c r="E84" s="729"/>
      <c r="F84" s="906"/>
      <c r="G84" s="640">
        <f t="shared" si="5"/>
        <v>0</v>
      </c>
      <c r="H84" s="43">
        <f>F84*105%</f>
        <v>0</v>
      </c>
      <c r="I84" s="44"/>
      <c r="J84" s="44"/>
      <c r="K84" s="44"/>
      <c r="L84" s="44"/>
      <c r="M84" s="23"/>
      <c r="N84" s="23"/>
      <c r="O84" s="576"/>
    </row>
    <row r="85" spans="1:257" s="45" customFormat="1" ht="21.75" customHeight="1" x14ac:dyDescent="0.25">
      <c r="A85" s="402">
        <f>A83+1</f>
        <v>72</v>
      </c>
      <c r="B85" s="338" t="s">
        <v>125</v>
      </c>
      <c r="C85" s="22" t="s">
        <v>124</v>
      </c>
      <c r="D85" s="21">
        <v>92900</v>
      </c>
      <c r="E85" s="21">
        <v>92900</v>
      </c>
      <c r="F85" s="404">
        <v>140000</v>
      </c>
      <c r="G85" s="640">
        <f t="shared" si="5"/>
        <v>0</v>
      </c>
      <c r="H85" s="43"/>
      <c r="I85" s="44" t="s">
        <v>122</v>
      </c>
      <c r="J85" s="44" t="s">
        <v>123</v>
      </c>
      <c r="K85" s="44" t="s">
        <v>122</v>
      </c>
      <c r="L85" s="44" t="s">
        <v>121</v>
      </c>
      <c r="M85" s="21">
        <v>91100</v>
      </c>
      <c r="N85" s="21">
        <v>91100</v>
      </c>
      <c r="O85" s="21">
        <v>120000</v>
      </c>
    </row>
    <row r="86" spans="1:257" s="45" customFormat="1" ht="21.75" customHeight="1" x14ac:dyDescent="0.25">
      <c r="A86" s="402">
        <f>A85+1</f>
        <v>73</v>
      </c>
      <c r="B86" s="338" t="s">
        <v>120</v>
      </c>
      <c r="C86" s="22" t="s">
        <v>119</v>
      </c>
      <c r="D86" s="21">
        <v>87500</v>
      </c>
      <c r="E86" s="21">
        <v>87500</v>
      </c>
      <c r="F86" s="404">
        <v>140000</v>
      </c>
      <c r="G86" s="640">
        <f t="shared" si="5"/>
        <v>0</v>
      </c>
      <c r="H86" s="43"/>
      <c r="I86" s="44" t="s">
        <v>117</v>
      </c>
      <c r="J86" s="44" t="s">
        <v>118</v>
      </c>
      <c r="K86" s="44" t="s">
        <v>117</v>
      </c>
      <c r="L86" s="44" t="s">
        <v>116</v>
      </c>
      <c r="M86" s="21">
        <v>85800</v>
      </c>
      <c r="N86" s="21">
        <v>85800</v>
      </c>
      <c r="O86" s="21">
        <v>125000</v>
      </c>
    </row>
    <row r="87" spans="1:257" s="45" customFormat="1" ht="35.25" customHeight="1" x14ac:dyDescent="0.25">
      <c r="A87" s="402">
        <f>A86+1</f>
        <v>74</v>
      </c>
      <c r="B87" s="338" t="s">
        <v>115</v>
      </c>
      <c r="C87" s="22" t="s">
        <v>114</v>
      </c>
      <c r="D87" s="21">
        <v>92900</v>
      </c>
      <c r="E87" s="21">
        <v>92900</v>
      </c>
      <c r="F87" s="404">
        <v>140000</v>
      </c>
      <c r="G87" s="640">
        <f t="shared" si="5"/>
        <v>0</v>
      </c>
      <c r="H87" s="43"/>
      <c r="I87" s="44" t="s">
        <v>112</v>
      </c>
      <c r="J87" s="44" t="s">
        <v>113</v>
      </c>
      <c r="K87" s="44" t="s">
        <v>112</v>
      </c>
      <c r="L87" s="44" t="s">
        <v>111</v>
      </c>
      <c r="M87" s="21">
        <v>91100</v>
      </c>
      <c r="N87" s="21">
        <v>91100</v>
      </c>
      <c r="O87" s="21">
        <v>120000</v>
      </c>
    </row>
    <row r="88" spans="1:257" s="45" customFormat="1" ht="20.25" customHeight="1" x14ac:dyDescent="0.25">
      <c r="A88" s="1203" t="s">
        <v>108</v>
      </c>
      <c r="B88" s="1204"/>
      <c r="C88" s="23"/>
      <c r="D88" s="23"/>
      <c r="E88" s="729"/>
      <c r="F88" s="906"/>
      <c r="G88" s="640">
        <f t="shared" si="5"/>
        <v>0</v>
      </c>
      <c r="H88" s="43"/>
      <c r="I88" s="44"/>
      <c r="J88" s="44"/>
      <c r="K88" s="44"/>
      <c r="L88" s="44"/>
      <c r="M88" s="23"/>
      <c r="N88" s="23"/>
      <c r="O88" s="576"/>
    </row>
    <row r="89" spans="1:257" s="45" customFormat="1" ht="31.5" customHeight="1" x14ac:dyDescent="0.25">
      <c r="A89" s="402">
        <f>A87+1</f>
        <v>75</v>
      </c>
      <c r="B89" s="338" t="s">
        <v>107</v>
      </c>
      <c r="C89" s="22" t="s">
        <v>106</v>
      </c>
      <c r="D89" s="21">
        <v>87500</v>
      </c>
      <c r="E89" s="21">
        <v>87500</v>
      </c>
      <c r="F89" s="404">
        <v>140000</v>
      </c>
      <c r="G89" s="640">
        <f t="shared" si="5"/>
        <v>0</v>
      </c>
      <c r="H89" s="43"/>
      <c r="I89" s="44" t="s">
        <v>104</v>
      </c>
      <c r="J89" s="44" t="s">
        <v>105</v>
      </c>
      <c r="K89" s="44" t="s">
        <v>104</v>
      </c>
      <c r="L89" s="44" t="s">
        <v>103</v>
      </c>
      <c r="M89" s="21">
        <v>85500</v>
      </c>
      <c r="N89" s="21">
        <v>85500</v>
      </c>
      <c r="O89" s="21">
        <v>100000</v>
      </c>
    </row>
    <row r="90" spans="1:257" s="45" customFormat="1" ht="20.25" customHeight="1" x14ac:dyDescent="0.25">
      <c r="A90" s="1203" t="s">
        <v>102</v>
      </c>
      <c r="B90" s="1204"/>
      <c r="C90" s="23"/>
      <c r="D90" s="23"/>
      <c r="E90" s="729"/>
      <c r="F90" s="906"/>
      <c r="G90" s="640">
        <f t="shared" si="5"/>
        <v>0</v>
      </c>
      <c r="H90" s="43"/>
      <c r="I90" s="15"/>
      <c r="J90" s="44"/>
      <c r="K90" s="44"/>
      <c r="L90" s="44"/>
      <c r="M90" s="23"/>
      <c r="N90" s="23"/>
      <c r="O90" s="576"/>
    </row>
    <row r="91" spans="1:257" s="45" customFormat="1" ht="21.75" customHeight="1" x14ac:dyDescent="0.25">
      <c r="A91" s="402">
        <f>A89+1</f>
        <v>76</v>
      </c>
      <c r="B91" s="338" t="s">
        <v>101</v>
      </c>
      <c r="C91" s="22" t="s">
        <v>100</v>
      </c>
      <c r="D91" s="21">
        <v>43100</v>
      </c>
      <c r="E91" s="21">
        <v>43100</v>
      </c>
      <c r="F91" s="404">
        <v>50000</v>
      </c>
      <c r="G91" s="640">
        <f t="shared" si="5"/>
        <v>0</v>
      </c>
      <c r="H91" s="43"/>
      <c r="I91" s="44" t="s">
        <v>78</v>
      </c>
      <c r="J91" s="44" t="s">
        <v>92</v>
      </c>
      <c r="K91" s="44" t="s">
        <v>78</v>
      </c>
      <c r="L91" s="44" t="s">
        <v>77</v>
      </c>
      <c r="M91" s="21">
        <v>41200</v>
      </c>
      <c r="N91" s="21">
        <v>41200</v>
      </c>
      <c r="O91" s="21">
        <v>42000</v>
      </c>
    </row>
    <row r="92" spans="1:257" s="45" customFormat="1" ht="21.75" customHeight="1" x14ac:dyDescent="0.25">
      <c r="A92" s="402">
        <f t="shared" ref="A92:A102" si="6">A91+1</f>
        <v>77</v>
      </c>
      <c r="B92" s="338" t="s">
        <v>99</v>
      </c>
      <c r="C92" s="22" t="s">
        <v>98</v>
      </c>
      <c r="D92" s="21">
        <v>70300</v>
      </c>
      <c r="E92" s="21">
        <v>70300</v>
      </c>
      <c r="F92" s="404">
        <v>75000</v>
      </c>
      <c r="G92" s="640">
        <f t="shared" si="5"/>
        <v>0</v>
      </c>
      <c r="H92" s="43"/>
      <c r="I92" s="44" t="s">
        <v>83</v>
      </c>
      <c r="J92" s="44" t="s">
        <v>84</v>
      </c>
      <c r="K92" s="44" t="s">
        <v>83</v>
      </c>
      <c r="L92" s="44" t="s">
        <v>82</v>
      </c>
      <c r="M92" s="21">
        <v>67200</v>
      </c>
      <c r="N92" s="21">
        <v>67200</v>
      </c>
      <c r="O92" s="21">
        <v>70000</v>
      </c>
    </row>
    <row r="93" spans="1:257" s="45" customFormat="1" ht="21.75" customHeight="1" x14ac:dyDescent="0.25">
      <c r="A93" s="402">
        <f t="shared" si="6"/>
        <v>78</v>
      </c>
      <c r="B93" s="338" t="s">
        <v>97</v>
      </c>
      <c r="C93" s="22"/>
      <c r="D93" s="21">
        <v>70300</v>
      </c>
      <c r="E93" s="21">
        <v>70300</v>
      </c>
      <c r="F93" s="404">
        <v>75000</v>
      </c>
      <c r="G93" s="640">
        <f t="shared" si="5"/>
        <v>0</v>
      </c>
      <c r="H93" s="43"/>
      <c r="I93" s="44" t="s">
        <v>83</v>
      </c>
      <c r="J93" s="44" t="s">
        <v>84</v>
      </c>
      <c r="K93" s="44" t="s">
        <v>83</v>
      </c>
      <c r="L93" s="44" t="s">
        <v>82</v>
      </c>
      <c r="M93" s="21">
        <v>67200</v>
      </c>
      <c r="N93" s="21">
        <v>67200</v>
      </c>
      <c r="O93" s="21">
        <v>70000</v>
      </c>
    </row>
    <row r="94" spans="1:257" s="45" customFormat="1" ht="21.75" customHeight="1" x14ac:dyDescent="0.25">
      <c r="A94" s="402">
        <f t="shared" si="6"/>
        <v>79</v>
      </c>
      <c r="B94" s="338" t="s">
        <v>5763</v>
      </c>
      <c r="C94" s="22"/>
      <c r="D94" s="21">
        <v>70300</v>
      </c>
      <c r="E94" s="21">
        <v>70300</v>
      </c>
      <c r="F94" s="404">
        <v>75000</v>
      </c>
      <c r="G94" s="640"/>
      <c r="H94" s="43"/>
      <c r="I94" s="44" t="s">
        <v>83</v>
      </c>
      <c r="J94" s="44" t="s">
        <v>84</v>
      </c>
      <c r="K94" s="44" t="s">
        <v>83</v>
      </c>
      <c r="L94" s="44" t="s">
        <v>82</v>
      </c>
      <c r="M94" s="21">
        <v>67200</v>
      </c>
      <c r="N94" s="21">
        <v>67200</v>
      </c>
      <c r="O94" s="21">
        <v>70000</v>
      </c>
    </row>
    <row r="95" spans="1:257" s="45" customFormat="1" ht="21.75" customHeight="1" x14ac:dyDescent="0.25">
      <c r="A95" s="402">
        <f t="shared" si="6"/>
        <v>80</v>
      </c>
      <c r="B95" s="338" t="s">
        <v>96</v>
      </c>
      <c r="C95" s="22" t="s">
        <v>95</v>
      </c>
      <c r="D95" s="21">
        <v>43100</v>
      </c>
      <c r="E95" s="21">
        <v>43100</v>
      </c>
      <c r="F95" s="404">
        <v>50000</v>
      </c>
      <c r="G95" s="640">
        <f t="shared" si="5"/>
        <v>0</v>
      </c>
      <c r="H95" s="43"/>
      <c r="I95" s="44" t="s">
        <v>78</v>
      </c>
      <c r="J95" s="44" t="s">
        <v>92</v>
      </c>
      <c r="K95" s="44" t="s">
        <v>78</v>
      </c>
      <c r="L95" s="44" t="s">
        <v>77</v>
      </c>
      <c r="M95" s="21">
        <v>41200</v>
      </c>
      <c r="N95" s="21">
        <v>41200</v>
      </c>
      <c r="O95" s="21">
        <v>42000</v>
      </c>
    </row>
    <row r="96" spans="1:257" s="45" customFormat="1" ht="21.75" customHeight="1" x14ac:dyDescent="0.25">
      <c r="A96" s="402">
        <f t="shared" si="6"/>
        <v>81</v>
      </c>
      <c r="B96" s="338" t="s">
        <v>94</v>
      </c>
      <c r="C96" s="22" t="s">
        <v>93</v>
      </c>
      <c r="D96" s="21">
        <v>43100</v>
      </c>
      <c r="E96" s="21">
        <v>43100</v>
      </c>
      <c r="F96" s="404">
        <v>50000</v>
      </c>
      <c r="G96" s="640">
        <f t="shared" si="5"/>
        <v>0</v>
      </c>
      <c r="H96" s="43"/>
      <c r="I96" s="44" t="s">
        <v>78</v>
      </c>
      <c r="J96" s="44" t="s">
        <v>92</v>
      </c>
      <c r="K96" s="44" t="s">
        <v>78</v>
      </c>
      <c r="L96" s="44" t="s">
        <v>77</v>
      </c>
      <c r="M96" s="21">
        <v>41200</v>
      </c>
      <c r="N96" s="21">
        <v>41200</v>
      </c>
      <c r="O96" s="21">
        <v>42000</v>
      </c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</row>
    <row r="97" spans="1:15" s="45" customFormat="1" ht="21.75" customHeight="1" x14ac:dyDescent="0.25">
      <c r="A97" s="402">
        <f t="shared" si="6"/>
        <v>82</v>
      </c>
      <c r="B97" s="338" t="s">
        <v>91</v>
      </c>
      <c r="C97" s="22" t="s">
        <v>90</v>
      </c>
      <c r="D97" s="21">
        <v>246000</v>
      </c>
      <c r="E97" s="21">
        <v>246000</v>
      </c>
      <c r="F97" s="404">
        <v>280000</v>
      </c>
      <c r="G97" s="640">
        <f t="shared" si="5"/>
        <v>0</v>
      </c>
      <c r="H97" s="43"/>
      <c r="I97" s="44" t="s">
        <v>88</v>
      </c>
      <c r="J97" s="44" t="s">
        <v>89</v>
      </c>
      <c r="K97" s="44" t="s">
        <v>88</v>
      </c>
      <c r="L97" s="44" t="s">
        <v>87</v>
      </c>
      <c r="M97" s="21">
        <v>236000</v>
      </c>
      <c r="N97" s="21">
        <v>236000</v>
      </c>
      <c r="O97" s="21">
        <v>240000</v>
      </c>
    </row>
    <row r="98" spans="1:15" s="45" customFormat="1" ht="21.75" customHeight="1" x14ac:dyDescent="0.25">
      <c r="A98" s="402">
        <f t="shared" si="6"/>
        <v>83</v>
      </c>
      <c r="B98" s="338" t="s">
        <v>86</v>
      </c>
      <c r="C98" s="22" t="s">
        <v>85</v>
      </c>
      <c r="D98" s="21">
        <v>70300</v>
      </c>
      <c r="E98" s="21">
        <v>70300</v>
      </c>
      <c r="F98" s="404">
        <v>75000</v>
      </c>
      <c r="G98" s="640">
        <f t="shared" si="5"/>
        <v>0</v>
      </c>
      <c r="H98" s="43"/>
      <c r="I98" s="44" t="s">
        <v>83</v>
      </c>
      <c r="J98" s="44" t="s">
        <v>84</v>
      </c>
      <c r="K98" s="44" t="s">
        <v>83</v>
      </c>
      <c r="L98" s="44" t="s">
        <v>82</v>
      </c>
      <c r="M98" s="21">
        <v>67200</v>
      </c>
      <c r="N98" s="21">
        <v>67200</v>
      </c>
      <c r="O98" s="21">
        <v>70000</v>
      </c>
    </row>
    <row r="99" spans="1:15" s="45" customFormat="1" ht="21.75" customHeight="1" x14ac:dyDescent="0.25">
      <c r="A99" s="402">
        <f t="shared" si="6"/>
        <v>84</v>
      </c>
      <c r="B99" s="338" t="s">
        <v>81</v>
      </c>
      <c r="C99" s="22" t="s">
        <v>80</v>
      </c>
      <c r="D99" s="21">
        <v>43100</v>
      </c>
      <c r="E99" s="21">
        <v>43100</v>
      </c>
      <c r="F99" s="404">
        <v>50000</v>
      </c>
      <c r="G99" s="640">
        <f t="shared" si="5"/>
        <v>0</v>
      </c>
      <c r="H99" s="43"/>
      <c r="I99" s="44" t="s">
        <v>78</v>
      </c>
      <c r="J99" s="44" t="s">
        <v>79</v>
      </c>
      <c r="K99" s="44" t="s">
        <v>78</v>
      </c>
      <c r="L99" s="44" t="s">
        <v>77</v>
      </c>
      <c r="M99" s="21">
        <v>41200</v>
      </c>
      <c r="N99" s="21">
        <v>41200</v>
      </c>
      <c r="O99" s="21">
        <v>42000</v>
      </c>
    </row>
    <row r="100" spans="1:15" s="45" customFormat="1" ht="21.75" customHeight="1" x14ac:dyDescent="0.25">
      <c r="A100" s="402">
        <f t="shared" si="6"/>
        <v>85</v>
      </c>
      <c r="B100" s="338" t="s">
        <v>5787</v>
      </c>
      <c r="C100" s="22"/>
      <c r="D100" s="21"/>
      <c r="E100" s="21">
        <v>246000</v>
      </c>
      <c r="F100" s="404"/>
      <c r="G100" s="730"/>
      <c r="H100" s="43"/>
      <c r="I100" s="44"/>
      <c r="J100" s="44"/>
      <c r="K100" s="44"/>
      <c r="L100" s="44"/>
      <c r="M100" s="21"/>
      <c r="N100" s="21"/>
      <c r="O100" s="21"/>
    </row>
    <row r="101" spans="1:15" s="45" customFormat="1" ht="21.75" customHeight="1" x14ac:dyDescent="0.25">
      <c r="A101" s="402">
        <f t="shared" si="6"/>
        <v>86</v>
      </c>
      <c r="B101" s="338" t="s">
        <v>76</v>
      </c>
      <c r="C101" s="22" t="s">
        <v>75</v>
      </c>
      <c r="D101" s="21">
        <v>39500</v>
      </c>
      <c r="E101" s="21">
        <v>39500</v>
      </c>
      <c r="F101" s="404">
        <v>50000</v>
      </c>
      <c r="G101" s="640">
        <f t="shared" si="5"/>
        <v>0</v>
      </c>
      <c r="H101" s="43"/>
      <c r="I101" s="44" t="s">
        <v>73</v>
      </c>
      <c r="J101" s="44" t="s">
        <v>74</v>
      </c>
      <c r="K101" s="44" t="s">
        <v>73</v>
      </c>
      <c r="L101" s="44" t="s">
        <v>72</v>
      </c>
      <c r="M101" s="21">
        <v>37800</v>
      </c>
      <c r="N101" s="21">
        <v>37800</v>
      </c>
      <c r="O101" s="21">
        <v>42000</v>
      </c>
    </row>
    <row r="102" spans="1:15" s="45" customFormat="1" ht="21.75" customHeight="1" x14ac:dyDescent="0.25">
      <c r="A102" s="402">
        <f t="shared" si="6"/>
        <v>87</v>
      </c>
      <c r="B102" s="338" t="s">
        <v>71</v>
      </c>
      <c r="C102" s="22"/>
      <c r="D102" s="21">
        <v>202000</v>
      </c>
      <c r="E102" s="21">
        <v>202000</v>
      </c>
      <c r="F102" s="404">
        <v>250000</v>
      </c>
      <c r="G102" s="640">
        <f t="shared" si="5"/>
        <v>0</v>
      </c>
      <c r="H102" s="43"/>
      <c r="I102" s="44" t="s">
        <v>69</v>
      </c>
      <c r="J102" s="44" t="s">
        <v>70</v>
      </c>
      <c r="K102" s="44" t="s">
        <v>69</v>
      </c>
      <c r="L102" s="44" t="s">
        <v>68</v>
      </c>
      <c r="M102" s="21">
        <v>194000</v>
      </c>
      <c r="N102" s="21">
        <v>194000</v>
      </c>
      <c r="O102" s="21">
        <v>200000</v>
      </c>
    </row>
    <row r="103" spans="1:15" s="45" customFormat="1" ht="20.25" customHeight="1" x14ac:dyDescent="0.25">
      <c r="A103" s="1203" t="s">
        <v>5179</v>
      </c>
      <c r="B103" s="1204"/>
      <c r="C103" s="23"/>
      <c r="D103" s="23"/>
      <c r="E103" s="729"/>
      <c r="F103" s="906"/>
      <c r="G103" s="640">
        <f t="shared" si="5"/>
        <v>0</v>
      </c>
      <c r="H103" s="43"/>
      <c r="I103" s="15"/>
      <c r="J103" s="44"/>
      <c r="K103" s="44"/>
      <c r="L103" s="44"/>
      <c r="M103" s="23"/>
      <c r="N103" s="23"/>
      <c r="O103" s="576"/>
    </row>
    <row r="104" spans="1:15" s="45" customFormat="1" ht="21.75" customHeight="1" x14ac:dyDescent="0.25">
      <c r="A104" s="402">
        <f>A102+1</f>
        <v>88</v>
      </c>
      <c r="B104" s="338" t="s">
        <v>64</v>
      </c>
      <c r="C104" s="22" t="s">
        <v>63</v>
      </c>
      <c r="D104" s="21"/>
      <c r="E104" s="404"/>
      <c r="F104" s="404">
        <v>80000</v>
      </c>
      <c r="G104" s="640">
        <f t="shared" si="5"/>
        <v>0</v>
      </c>
      <c r="H104" s="43"/>
      <c r="I104" s="408"/>
      <c r="J104" s="44"/>
      <c r="K104" s="44"/>
      <c r="L104" s="44"/>
      <c r="M104" s="21"/>
      <c r="N104" s="21">
        <v>70000</v>
      </c>
      <c r="O104" s="406">
        <v>75000</v>
      </c>
    </row>
    <row r="105" spans="1:15" s="45" customFormat="1" ht="21.75" customHeight="1" x14ac:dyDescent="0.25">
      <c r="A105" s="402">
        <f>A104+1</f>
        <v>89</v>
      </c>
      <c r="B105" s="338" t="s">
        <v>62</v>
      </c>
      <c r="C105" s="22" t="s">
        <v>61</v>
      </c>
      <c r="D105" s="21"/>
      <c r="E105" s="404"/>
      <c r="F105" s="404">
        <v>160000</v>
      </c>
      <c r="G105" s="640">
        <f t="shared" si="5"/>
        <v>0</v>
      </c>
      <c r="H105" s="43"/>
      <c r="I105" s="408"/>
      <c r="J105" s="44"/>
      <c r="K105" s="44"/>
      <c r="L105" s="44"/>
      <c r="M105" s="21"/>
      <c r="N105" s="21">
        <v>150000</v>
      </c>
      <c r="O105" s="406">
        <v>160000</v>
      </c>
    </row>
    <row r="106" spans="1:15" s="45" customFormat="1" ht="20.25" customHeight="1" x14ac:dyDescent="0.25">
      <c r="A106" s="1201" t="s">
        <v>5180</v>
      </c>
      <c r="B106" s="1202"/>
      <c r="C106" s="23"/>
      <c r="D106" s="23"/>
      <c r="E106" s="729"/>
      <c r="F106" s="906"/>
      <c r="G106" s="640">
        <f t="shared" si="5"/>
        <v>0</v>
      </c>
      <c r="H106" s="43"/>
      <c r="I106" s="15"/>
      <c r="J106" s="44"/>
      <c r="K106" s="44"/>
      <c r="L106" s="44"/>
      <c r="M106" s="23"/>
      <c r="N106" s="23"/>
      <c r="O106" s="576"/>
    </row>
    <row r="107" spans="1:15" s="45" customFormat="1" ht="22.5" customHeight="1" x14ac:dyDescent="0.25">
      <c r="A107" s="402">
        <f>A105+1</f>
        <v>90</v>
      </c>
      <c r="B107" s="338" t="s">
        <v>59</v>
      </c>
      <c r="C107" s="22" t="s">
        <v>58</v>
      </c>
      <c r="D107" s="21">
        <v>218000</v>
      </c>
      <c r="E107" s="21">
        <v>218000</v>
      </c>
      <c r="F107" s="404">
        <v>280000</v>
      </c>
      <c r="G107" s="640">
        <f t="shared" si="5"/>
        <v>0</v>
      </c>
      <c r="H107" s="43"/>
      <c r="I107" s="408"/>
      <c r="J107" s="44" t="s">
        <v>57</v>
      </c>
      <c r="K107" s="44" t="s">
        <v>56</v>
      </c>
      <c r="L107" s="44" t="s">
        <v>55</v>
      </c>
      <c r="M107" s="21">
        <v>214000</v>
      </c>
      <c r="N107" s="21">
        <v>214000</v>
      </c>
      <c r="O107" s="406">
        <v>225000</v>
      </c>
    </row>
    <row r="108" spans="1:15" s="45" customFormat="1" ht="20.25" customHeight="1" x14ac:dyDescent="0.25">
      <c r="A108" s="1203" t="s">
        <v>5181</v>
      </c>
      <c r="B108" s="1204"/>
      <c r="C108" s="23"/>
      <c r="D108" s="23"/>
      <c r="E108" s="729"/>
      <c r="F108" s="906"/>
      <c r="G108" s="640">
        <f t="shared" si="5"/>
        <v>0</v>
      </c>
      <c r="H108" s="43"/>
      <c r="I108" s="15"/>
      <c r="J108" s="44"/>
      <c r="K108" s="44"/>
      <c r="L108" s="44" t="s">
        <v>53</v>
      </c>
      <c r="M108" s="23"/>
      <c r="N108" s="23"/>
      <c r="O108" s="576"/>
    </row>
    <row r="109" spans="1:15" s="45" customFormat="1" ht="21" customHeight="1" x14ac:dyDescent="0.25">
      <c r="A109" s="402">
        <f>A107+1</f>
        <v>91</v>
      </c>
      <c r="B109" s="338" t="s">
        <v>52</v>
      </c>
      <c r="C109" s="22" t="s">
        <v>51</v>
      </c>
      <c r="D109" s="21"/>
      <c r="E109" s="404">
        <v>345000</v>
      </c>
      <c r="F109" s="404">
        <v>400000</v>
      </c>
      <c r="G109" s="640">
        <f t="shared" si="5"/>
        <v>-345000</v>
      </c>
      <c r="H109" s="43"/>
      <c r="I109" s="408"/>
      <c r="J109" s="44"/>
      <c r="K109" s="44"/>
      <c r="L109" s="44" t="s">
        <v>50</v>
      </c>
      <c r="M109" s="21"/>
      <c r="N109" s="21">
        <v>345000</v>
      </c>
      <c r="O109" s="406">
        <v>355000</v>
      </c>
    </row>
    <row r="110" spans="1:15" s="45" customFormat="1" ht="21" customHeight="1" x14ac:dyDescent="0.25">
      <c r="A110" s="402">
        <f>A109+1</f>
        <v>92</v>
      </c>
      <c r="B110" s="338" t="s">
        <v>49</v>
      </c>
      <c r="C110" s="22" t="s">
        <v>48</v>
      </c>
      <c r="D110" s="21"/>
      <c r="E110" s="404">
        <v>345000</v>
      </c>
      <c r="F110" s="404">
        <v>370000</v>
      </c>
      <c r="G110" s="640">
        <f t="shared" si="5"/>
        <v>-345000</v>
      </c>
      <c r="H110" s="43"/>
      <c r="I110" s="408"/>
      <c r="J110" s="44"/>
      <c r="K110" s="44"/>
      <c r="L110" s="44" t="s">
        <v>47</v>
      </c>
      <c r="M110" s="21"/>
      <c r="N110" s="21">
        <v>345000</v>
      </c>
      <c r="O110" s="406">
        <v>355000</v>
      </c>
    </row>
    <row r="111" spans="1:15" s="45" customFormat="1" ht="18.75" customHeight="1" x14ac:dyDescent="0.25">
      <c r="A111" s="15"/>
      <c r="B111" s="359"/>
      <c r="C111" s="18"/>
      <c r="D111" s="48"/>
      <c r="E111" s="408"/>
      <c r="F111" s="15"/>
      <c r="G111" s="15"/>
      <c r="I111" s="15"/>
      <c r="J111" s="44"/>
      <c r="K111" s="44"/>
      <c r="L111" s="44"/>
      <c r="M111" s="48"/>
      <c r="N111" s="408"/>
      <c r="O111" s="15"/>
    </row>
    <row r="112" spans="1:15" ht="18.75" customHeight="1" x14ac:dyDescent="0.3">
      <c r="A112" s="15"/>
      <c r="B112" s="1205" t="s">
        <v>5789</v>
      </c>
      <c r="C112" s="1205"/>
      <c r="D112" s="1205"/>
      <c r="E112" s="1205"/>
      <c r="F112" s="1205"/>
      <c r="G112" s="967"/>
      <c r="I112" s="49"/>
      <c r="L112" s="38"/>
      <c r="M112" s="49"/>
      <c r="N112" s="49"/>
      <c r="O112" s="49"/>
    </row>
    <row r="113" spans="1:15" ht="18.75" customHeight="1" x14ac:dyDescent="0.25">
      <c r="A113" s="1200" t="s">
        <v>4618</v>
      </c>
      <c r="B113" s="1200"/>
      <c r="C113" s="16"/>
      <c r="D113" s="1199" t="s">
        <v>4620</v>
      </c>
      <c r="E113" s="1199"/>
      <c r="F113" s="1199"/>
      <c r="G113" s="969"/>
      <c r="I113" s="939"/>
      <c r="L113" s="38"/>
      <c r="M113" s="939"/>
      <c r="N113" s="939"/>
      <c r="O113" s="939"/>
    </row>
    <row r="114" spans="1:15" ht="18.75" customHeight="1" x14ac:dyDescent="0.25">
      <c r="A114" s="20"/>
      <c r="B114" s="970"/>
      <c r="C114" s="16"/>
      <c r="D114" s="19"/>
      <c r="E114" s="939"/>
      <c r="F114" s="939"/>
      <c r="G114" s="939"/>
      <c r="I114" s="939"/>
      <c r="L114" s="38"/>
      <c r="M114" s="19"/>
      <c r="N114" s="939"/>
      <c r="O114" s="939"/>
    </row>
    <row r="115" spans="1:15" ht="18.75" customHeight="1" x14ac:dyDescent="0.25">
      <c r="A115" s="15"/>
      <c r="B115" s="345"/>
      <c r="C115" s="18"/>
      <c r="D115" s="50"/>
      <c r="E115" s="250"/>
      <c r="F115" s="409"/>
      <c r="G115" s="409"/>
      <c r="I115" s="409"/>
      <c r="L115" s="38"/>
      <c r="M115" s="50"/>
      <c r="N115" s="250"/>
      <c r="O115" s="409"/>
    </row>
    <row r="116" spans="1:15" ht="18.75" customHeight="1" x14ac:dyDescent="0.25">
      <c r="A116" s="15"/>
      <c r="B116" s="345"/>
      <c r="C116" s="18"/>
      <c r="D116" s="50"/>
      <c r="E116" s="250"/>
      <c r="F116" s="409"/>
      <c r="G116" s="409"/>
      <c r="I116" s="409"/>
      <c r="L116" s="38"/>
      <c r="M116" s="50"/>
      <c r="N116" s="250"/>
      <c r="O116" s="409"/>
    </row>
    <row r="117" spans="1:15" ht="18.75" customHeight="1" x14ac:dyDescent="0.25">
      <c r="A117" s="15"/>
      <c r="B117" s="345"/>
      <c r="C117" s="18"/>
      <c r="D117" s="50"/>
      <c r="E117" s="250"/>
      <c r="F117" s="409"/>
      <c r="G117" s="409"/>
      <c r="I117" s="409"/>
      <c r="L117" s="38"/>
      <c r="M117" s="50"/>
      <c r="N117" s="250"/>
      <c r="O117" s="409"/>
    </row>
    <row r="118" spans="1:15" ht="18.75" customHeight="1" x14ac:dyDescent="0.25">
      <c r="A118" s="1200" t="s">
        <v>4619</v>
      </c>
      <c r="B118" s="1200"/>
      <c r="C118" s="51"/>
      <c r="D118" s="1199" t="s">
        <v>5182</v>
      </c>
      <c r="E118" s="1199"/>
      <c r="F118" s="1199"/>
      <c r="G118" s="969"/>
      <c r="I118" s="939"/>
      <c r="L118" s="38"/>
      <c r="M118" s="939"/>
      <c r="N118" s="939"/>
      <c r="O118" s="939"/>
    </row>
    <row r="119" spans="1:15" ht="18.75" customHeight="1" x14ac:dyDescent="0.25">
      <c r="I119" s="40"/>
      <c r="L119" s="38"/>
      <c r="M119" s="39"/>
      <c r="N119" s="401"/>
    </row>
    <row r="120" spans="1:15" ht="18.75" customHeight="1" x14ac:dyDescent="0.25">
      <c r="I120" s="40"/>
      <c r="L120" s="38"/>
      <c r="M120" s="39"/>
      <c r="N120" s="401"/>
    </row>
    <row r="121" spans="1:15" ht="18.75" customHeight="1" x14ac:dyDescent="0.25">
      <c r="I121" s="40"/>
      <c r="L121" s="38"/>
      <c r="M121" s="39"/>
      <c r="N121" s="401"/>
    </row>
    <row r="122" spans="1:15" ht="18.75" customHeight="1" x14ac:dyDescent="0.25">
      <c r="I122" s="40"/>
      <c r="L122" s="38"/>
      <c r="M122" s="39"/>
      <c r="N122" s="401"/>
    </row>
    <row r="123" spans="1:15" ht="18.75" customHeight="1" x14ac:dyDescent="0.25">
      <c r="I123" s="40"/>
      <c r="L123" s="38"/>
      <c r="M123" s="39"/>
      <c r="N123" s="401"/>
    </row>
    <row r="124" spans="1:15" ht="18.75" customHeight="1" x14ac:dyDescent="0.25">
      <c r="I124" s="40"/>
      <c r="L124" s="38"/>
      <c r="M124" s="39"/>
      <c r="N124" s="401"/>
    </row>
    <row r="125" spans="1:15" ht="18.75" customHeight="1" x14ac:dyDescent="0.25">
      <c r="I125" s="40"/>
      <c r="L125" s="38"/>
      <c r="M125" s="39"/>
      <c r="N125" s="401"/>
    </row>
    <row r="126" spans="1:15" ht="18.75" customHeight="1" x14ac:dyDescent="0.25">
      <c r="I126" s="40"/>
      <c r="L126" s="38"/>
      <c r="M126" s="39"/>
      <c r="N126" s="401"/>
    </row>
    <row r="127" spans="1:15" ht="18.75" customHeight="1" x14ac:dyDescent="0.25">
      <c r="I127" s="40"/>
      <c r="L127" s="38"/>
      <c r="M127" s="39"/>
      <c r="N127" s="401"/>
    </row>
    <row r="128" spans="1:15" ht="18.75" customHeight="1" x14ac:dyDescent="0.25">
      <c r="I128" s="40"/>
      <c r="L128" s="38"/>
      <c r="M128" s="39"/>
      <c r="N128" s="401"/>
    </row>
    <row r="129" spans="9:14" ht="18.75" customHeight="1" x14ac:dyDescent="0.25">
      <c r="I129" s="40"/>
      <c r="L129" s="38"/>
      <c r="M129" s="39"/>
      <c r="N129" s="401"/>
    </row>
    <row r="130" spans="9:14" ht="18.75" customHeight="1" x14ac:dyDescent="0.25">
      <c r="I130" s="40"/>
      <c r="L130" s="38"/>
      <c r="M130" s="39"/>
      <c r="N130" s="401"/>
    </row>
    <row r="131" spans="9:14" ht="18.75" customHeight="1" x14ac:dyDescent="0.25"/>
    <row r="132" spans="9:14" ht="18.75" customHeight="1" x14ac:dyDescent="0.25"/>
    <row r="133" spans="9:14" ht="18.75" customHeight="1" x14ac:dyDescent="0.25"/>
    <row r="134" spans="9:14" ht="18.75" customHeight="1" x14ac:dyDescent="0.25"/>
    <row r="135" spans="9:14" ht="18.75" customHeight="1" x14ac:dyDescent="0.25"/>
    <row r="136" spans="9:14" ht="18.75" customHeight="1" x14ac:dyDescent="0.25"/>
    <row r="137" spans="9:14" ht="18.75" customHeight="1" x14ac:dyDescent="0.25"/>
    <row r="138" spans="9:14" ht="18.75" customHeight="1" x14ac:dyDescent="0.25"/>
    <row r="139" spans="9:14" ht="18.75" customHeight="1" x14ac:dyDescent="0.25"/>
    <row r="140" spans="9:14" ht="18.75" customHeight="1" x14ac:dyDescent="0.25"/>
    <row r="141" spans="9:14" ht="18.75" customHeight="1" x14ac:dyDescent="0.25"/>
  </sheetData>
  <autoFilter ref="A7:IW110"/>
  <mergeCells count="22">
    <mergeCell ref="A103:B103"/>
    <mergeCell ref="B112:F112"/>
    <mergeCell ref="A4:F4"/>
    <mergeCell ref="A6:A7"/>
    <mergeCell ref="B6:B7"/>
    <mergeCell ref="C6:C7"/>
    <mergeCell ref="D6:F6"/>
    <mergeCell ref="A5:F5"/>
    <mergeCell ref="A8:F8"/>
    <mergeCell ref="A62:B62"/>
    <mergeCell ref="A32:B32"/>
    <mergeCell ref="A25:B25"/>
    <mergeCell ref="A90:B90"/>
    <mergeCell ref="A88:B88"/>
    <mergeCell ref="A84:B84"/>
    <mergeCell ref="A80:B80"/>
    <mergeCell ref="D113:F113"/>
    <mergeCell ref="D118:F118"/>
    <mergeCell ref="A113:B113"/>
    <mergeCell ref="A118:B118"/>
    <mergeCell ref="A106:B106"/>
    <mergeCell ref="A108:B108"/>
  </mergeCells>
  <pageMargins left="0.2" right="0.16" top="0.49" bottom="0.36" header="0.45" footer="0.32"/>
  <pageSetup paperSize="9" scale="9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CI52"/>
  <sheetViews>
    <sheetView workbookViewId="0">
      <selection activeCell="C44" sqref="C44"/>
    </sheetView>
  </sheetViews>
  <sheetFormatPr defaultRowHeight="12.75" x14ac:dyDescent="0.2"/>
  <cols>
    <col min="1" max="1" width="6.28515625" style="67" customWidth="1"/>
    <col min="2" max="2" width="64.140625" style="67" customWidth="1"/>
    <col min="3" max="3" width="11.5703125" style="71" customWidth="1"/>
    <col min="4" max="5" width="11.5703125" style="67" customWidth="1"/>
    <col min="6" max="6" width="17.140625" style="67" customWidth="1"/>
    <col min="7" max="7" width="15.28515625" style="103" customWidth="1"/>
    <col min="8" max="9" width="14.5703125" style="103" customWidth="1"/>
    <col min="10" max="10" width="16.5703125" style="71" customWidth="1"/>
    <col min="11" max="11" width="17.140625" style="67" customWidth="1"/>
    <col min="12" max="12" width="8.7109375" style="67" customWidth="1"/>
    <col min="13" max="256" width="9.140625" style="67"/>
    <col min="257" max="257" width="6.28515625" style="67" customWidth="1"/>
    <col min="258" max="258" width="72.28515625" style="67" customWidth="1"/>
    <col min="259" max="260" width="12.7109375" style="67" customWidth="1"/>
    <col min="261" max="261" width="13.42578125" style="67" customWidth="1"/>
    <col min="262" max="262" width="17.140625" style="67" customWidth="1"/>
    <col min="263" max="263" width="15.28515625" style="67" customWidth="1"/>
    <col min="264" max="265" width="14.5703125" style="67" customWidth="1"/>
    <col min="266" max="266" width="16.5703125" style="67" customWidth="1"/>
    <col min="267" max="267" width="17.140625" style="67" customWidth="1"/>
    <col min="268" max="268" width="8.7109375" style="67" customWidth="1"/>
    <col min="269" max="512" width="9.140625" style="67"/>
    <col min="513" max="513" width="6.28515625" style="67" customWidth="1"/>
    <col min="514" max="514" width="72.28515625" style="67" customWidth="1"/>
    <col min="515" max="516" width="12.7109375" style="67" customWidth="1"/>
    <col min="517" max="517" width="13.42578125" style="67" customWidth="1"/>
    <col min="518" max="518" width="17.140625" style="67" customWidth="1"/>
    <col min="519" max="519" width="15.28515625" style="67" customWidth="1"/>
    <col min="520" max="521" width="14.5703125" style="67" customWidth="1"/>
    <col min="522" max="522" width="16.5703125" style="67" customWidth="1"/>
    <col min="523" max="523" width="17.140625" style="67" customWidth="1"/>
    <col min="524" max="524" width="8.7109375" style="67" customWidth="1"/>
    <col min="525" max="768" width="9.140625" style="67"/>
    <col min="769" max="769" width="6.28515625" style="67" customWidth="1"/>
    <col min="770" max="770" width="72.28515625" style="67" customWidth="1"/>
    <col min="771" max="772" width="12.7109375" style="67" customWidth="1"/>
    <col min="773" max="773" width="13.42578125" style="67" customWidth="1"/>
    <col min="774" max="774" width="17.140625" style="67" customWidth="1"/>
    <col min="775" max="775" width="15.28515625" style="67" customWidth="1"/>
    <col min="776" max="777" width="14.5703125" style="67" customWidth="1"/>
    <col min="778" max="778" width="16.5703125" style="67" customWidth="1"/>
    <col min="779" max="779" width="17.140625" style="67" customWidth="1"/>
    <col min="780" max="780" width="8.7109375" style="67" customWidth="1"/>
    <col min="781" max="1024" width="9.140625" style="67"/>
    <col min="1025" max="1025" width="6.28515625" style="67" customWidth="1"/>
    <col min="1026" max="1026" width="72.28515625" style="67" customWidth="1"/>
    <col min="1027" max="1028" width="12.7109375" style="67" customWidth="1"/>
    <col min="1029" max="1029" width="13.42578125" style="67" customWidth="1"/>
    <col min="1030" max="1030" width="17.140625" style="67" customWidth="1"/>
    <col min="1031" max="1031" width="15.28515625" style="67" customWidth="1"/>
    <col min="1032" max="1033" width="14.5703125" style="67" customWidth="1"/>
    <col min="1034" max="1034" width="16.5703125" style="67" customWidth="1"/>
    <col min="1035" max="1035" width="17.140625" style="67" customWidth="1"/>
    <col min="1036" max="1036" width="8.7109375" style="67" customWidth="1"/>
    <col min="1037" max="1280" width="9.140625" style="67"/>
    <col min="1281" max="1281" width="6.28515625" style="67" customWidth="1"/>
    <col min="1282" max="1282" width="72.28515625" style="67" customWidth="1"/>
    <col min="1283" max="1284" width="12.7109375" style="67" customWidth="1"/>
    <col min="1285" max="1285" width="13.42578125" style="67" customWidth="1"/>
    <col min="1286" max="1286" width="17.140625" style="67" customWidth="1"/>
    <col min="1287" max="1287" width="15.28515625" style="67" customWidth="1"/>
    <col min="1288" max="1289" width="14.5703125" style="67" customWidth="1"/>
    <col min="1290" max="1290" width="16.5703125" style="67" customWidth="1"/>
    <col min="1291" max="1291" width="17.140625" style="67" customWidth="1"/>
    <col min="1292" max="1292" width="8.7109375" style="67" customWidth="1"/>
    <col min="1293" max="1536" width="9.140625" style="67"/>
    <col min="1537" max="1537" width="6.28515625" style="67" customWidth="1"/>
    <col min="1538" max="1538" width="72.28515625" style="67" customWidth="1"/>
    <col min="1539" max="1540" width="12.7109375" style="67" customWidth="1"/>
    <col min="1541" max="1541" width="13.42578125" style="67" customWidth="1"/>
    <col min="1542" max="1542" width="17.140625" style="67" customWidth="1"/>
    <col min="1543" max="1543" width="15.28515625" style="67" customWidth="1"/>
    <col min="1544" max="1545" width="14.5703125" style="67" customWidth="1"/>
    <col min="1546" max="1546" width="16.5703125" style="67" customWidth="1"/>
    <col min="1547" max="1547" width="17.140625" style="67" customWidth="1"/>
    <col min="1548" max="1548" width="8.7109375" style="67" customWidth="1"/>
    <col min="1549" max="1792" width="9.140625" style="67"/>
    <col min="1793" max="1793" width="6.28515625" style="67" customWidth="1"/>
    <col min="1794" max="1794" width="72.28515625" style="67" customWidth="1"/>
    <col min="1795" max="1796" width="12.7109375" style="67" customWidth="1"/>
    <col min="1797" max="1797" width="13.42578125" style="67" customWidth="1"/>
    <col min="1798" max="1798" width="17.140625" style="67" customWidth="1"/>
    <col min="1799" max="1799" width="15.28515625" style="67" customWidth="1"/>
    <col min="1800" max="1801" width="14.5703125" style="67" customWidth="1"/>
    <col min="1802" max="1802" width="16.5703125" style="67" customWidth="1"/>
    <col min="1803" max="1803" width="17.140625" style="67" customWidth="1"/>
    <col min="1804" max="1804" width="8.7109375" style="67" customWidth="1"/>
    <col min="1805" max="2048" width="9.140625" style="67"/>
    <col min="2049" max="2049" width="6.28515625" style="67" customWidth="1"/>
    <col min="2050" max="2050" width="72.28515625" style="67" customWidth="1"/>
    <col min="2051" max="2052" width="12.7109375" style="67" customWidth="1"/>
    <col min="2053" max="2053" width="13.42578125" style="67" customWidth="1"/>
    <col min="2054" max="2054" width="17.140625" style="67" customWidth="1"/>
    <col min="2055" max="2055" width="15.28515625" style="67" customWidth="1"/>
    <col min="2056" max="2057" width="14.5703125" style="67" customWidth="1"/>
    <col min="2058" max="2058" width="16.5703125" style="67" customWidth="1"/>
    <col min="2059" max="2059" width="17.140625" style="67" customWidth="1"/>
    <col min="2060" max="2060" width="8.7109375" style="67" customWidth="1"/>
    <col min="2061" max="2304" width="9.140625" style="67"/>
    <col min="2305" max="2305" width="6.28515625" style="67" customWidth="1"/>
    <col min="2306" max="2306" width="72.28515625" style="67" customWidth="1"/>
    <col min="2307" max="2308" width="12.7109375" style="67" customWidth="1"/>
    <col min="2309" max="2309" width="13.42578125" style="67" customWidth="1"/>
    <col min="2310" max="2310" width="17.140625" style="67" customWidth="1"/>
    <col min="2311" max="2311" width="15.28515625" style="67" customWidth="1"/>
    <col min="2312" max="2313" width="14.5703125" style="67" customWidth="1"/>
    <col min="2314" max="2314" width="16.5703125" style="67" customWidth="1"/>
    <col min="2315" max="2315" width="17.140625" style="67" customWidth="1"/>
    <col min="2316" max="2316" width="8.7109375" style="67" customWidth="1"/>
    <col min="2317" max="2560" width="9.140625" style="67"/>
    <col min="2561" max="2561" width="6.28515625" style="67" customWidth="1"/>
    <col min="2562" max="2562" width="72.28515625" style="67" customWidth="1"/>
    <col min="2563" max="2564" width="12.7109375" style="67" customWidth="1"/>
    <col min="2565" max="2565" width="13.42578125" style="67" customWidth="1"/>
    <col min="2566" max="2566" width="17.140625" style="67" customWidth="1"/>
    <col min="2567" max="2567" width="15.28515625" style="67" customWidth="1"/>
    <col min="2568" max="2569" width="14.5703125" style="67" customWidth="1"/>
    <col min="2570" max="2570" width="16.5703125" style="67" customWidth="1"/>
    <col min="2571" max="2571" width="17.140625" style="67" customWidth="1"/>
    <col min="2572" max="2572" width="8.7109375" style="67" customWidth="1"/>
    <col min="2573" max="2816" width="9.140625" style="67"/>
    <col min="2817" max="2817" width="6.28515625" style="67" customWidth="1"/>
    <col min="2818" max="2818" width="72.28515625" style="67" customWidth="1"/>
    <col min="2819" max="2820" width="12.7109375" style="67" customWidth="1"/>
    <col min="2821" max="2821" width="13.42578125" style="67" customWidth="1"/>
    <col min="2822" max="2822" width="17.140625" style="67" customWidth="1"/>
    <col min="2823" max="2823" width="15.28515625" style="67" customWidth="1"/>
    <col min="2824" max="2825" width="14.5703125" style="67" customWidth="1"/>
    <col min="2826" max="2826" width="16.5703125" style="67" customWidth="1"/>
    <col min="2827" max="2827" width="17.140625" style="67" customWidth="1"/>
    <col min="2828" max="2828" width="8.7109375" style="67" customWidth="1"/>
    <col min="2829" max="3072" width="9.140625" style="67"/>
    <col min="3073" max="3073" width="6.28515625" style="67" customWidth="1"/>
    <col min="3074" max="3074" width="72.28515625" style="67" customWidth="1"/>
    <col min="3075" max="3076" width="12.7109375" style="67" customWidth="1"/>
    <col min="3077" max="3077" width="13.42578125" style="67" customWidth="1"/>
    <col min="3078" max="3078" width="17.140625" style="67" customWidth="1"/>
    <col min="3079" max="3079" width="15.28515625" style="67" customWidth="1"/>
    <col min="3080" max="3081" width="14.5703125" style="67" customWidth="1"/>
    <col min="3082" max="3082" width="16.5703125" style="67" customWidth="1"/>
    <col min="3083" max="3083" width="17.140625" style="67" customWidth="1"/>
    <col min="3084" max="3084" width="8.7109375" style="67" customWidth="1"/>
    <col min="3085" max="3328" width="9.140625" style="67"/>
    <col min="3329" max="3329" width="6.28515625" style="67" customWidth="1"/>
    <col min="3330" max="3330" width="72.28515625" style="67" customWidth="1"/>
    <col min="3331" max="3332" width="12.7109375" style="67" customWidth="1"/>
    <col min="3333" max="3333" width="13.42578125" style="67" customWidth="1"/>
    <col min="3334" max="3334" width="17.140625" style="67" customWidth="1"/>
    <col min="3335" max="3335" width="15.28515625" style="67" customWidth="1"/>
    <col min="3336" max="3337" width="14.5703125" style="67" customWidth="1"/>
    <col min="3338" max="3338" width="16.5703125" style="67" customWidth="1"/>
    <col min="3339" max="3339" width="17.140625" style="67" customWidth="1"/>
    <col min="3340" max="3340" width="8.7109375" style="67" customWidth="1"/>
    <col min="3341" max="3584" width="9.140625" style="67"/>
    <col min="3585" max="3585" width="6.28515625" style="67" customWidth="1"/>
    <col min="3586" max="3586" width="72.28515625" style="67" customWidth="1"/>
    <col min="3587" max="3588" width="12.7109375" style="67" customWidth="1"/>
    <col min="3589" max="3589" width="13.42578125" style="67" customWidth="1"/>
    <col min="3590" max="3590" width="17.140625" style="67" customWidth="1"/>
    <col min="3591" max="3591" width="15.28515625" style="67" customWidth="1"/>
    <col min="3592" max="3593" width="14.5703125" style="67" customWidth="1"/>
    <col min="3594" max="3594" width="16.5703125" style="67" customWidth="1"/>
    <col min="3595" max="3595" width="17.140625" style="67" customWidth="1"/>
    <col min="3596" max="3596" width="8.7109375" style="67" customWidth="1"/>
    <col min="3597" max="3840" width="9.140625" style="67"/>
    <col min="3841" max="3841" width="6.28515625" style="67" customWidth="1"/>
    <col min="3842" max="3842" width="72.28515625" style="67" customWidth="1"/>
    <col min="3843" max="3844" width="12.7109375" style="67" customWidth="1"/>
    <col min="3845" max="3845" width="13.42578125" style="67" customWidth="1"/>
    <col min="3846" max="3846" width="17.140625" style="67" customWidth="1"/>
    <col min="3847" max="3847" width="15.28515625" style="67" customWidth="1"/>
    <col min="3848" max="3849" width="14.5703125" style="67" customWidth="1"/>
    <col min="3850" max="3850" width="16.5703125" style="67" customWidth="1"/>
    <col min="3851" max="3851" width="17.140625" style="67" customWidth="1"/>
    <col min="3852" max="3852" width="8.7109375" style="67" customWidth="1"/>
    <col min="3853" max="4096" width="9.140625" style="67"/>
    <col min="4097" max="4097" width="6.28515625" style="67" customWidth="1"/>
    <col min="4098" max="4098" width="72.28515625" style="67" customWidth="1"/>
    <col min="4099" max="4100" width="12.7109375" style="67" customWidth="1"/>
    <col min="4101" max="4101" width="13.42578125" style="67" customWidth="1"/>
    <col min="4102" max="4102" width="17.140625" style="67" customWidth="1"/>
    <col min="4103" max="4103" width="15.28515625" style="67" customWidth="1"/>
    <col min="4104" max="4105" width="14.5703125" style="67" customWidth="1"/>
    <col min="4106" max="4106" width="16.5703125" style="67" customWidth="1"/>
    <col min="4107" max="4107" width="17.140625" style="67" customWidth="1"/>
    <col min="4108" max="4108" width="8.7109375" style="67" customWidth="1"/>
    <col min="4109" max="4352" width="9.140625" style="67"/>
    <col min="4353" max="4353" width="6.28515625" style="67" customWidth="1"/>
    <col min="4354" max="4354" width="72.28515625" style="67" customWidth="1"/>
    <col min="4355" max="4356" width="12.7109375" style="67" customWidth="1"/>
    <col min="4357" max="4357" width="13.42578125" style="67" customWidth="1"/>
    <col min="4358" max="4358" width="17.140625" style="67" customWidth="1"/>
    <col min="4359" max="4359" width="15.28515625" style="67" customWidth="1"/>
    <col min="4360" max="4361" width="14.5703125" style="67" customWidth="1"/>
    <col min="4362" max="4362" width="16.5703125" style="67" customWidth="1"/>
    <col min="4363" max="4363" width="17.140625" style="67" customWidth="1"/>
    <col min="4364" max="4364" width="8.7109375" style="67" customWidth="1"/>
    <col min="4365" max="4608" width="9.140625" style="67"/>
    <col min="4609" max="4609" width="6.28515625" style="67" customWidth="1"/>
    <col min="4610" max="4610" width="72.28515625" style="67" customWidth="1"/>
    <col min="4611" max="4612" width="12.7109375" style="67" customWidth="1"/>
    <col min="4613" max="4613" width="13.42578125" style="67" customWidth="1"/>
    <col min="4614" max="4614" width="17.140625" style="67" customWidth="1"/>
    <col min="4615" max="4615" width="15.28515625" style="67" customWidth="1"/>
    <col min="4616" max="4617" width="14.5703125" style="67" customWidth="1"/>
    <col min="4618" max="4618" width="16.5703125" style="67" customWidth="1"/>
    <col min="4619" max="4619" width="17.140625" style="67" customWidth="1"/>
    <col min="4620" max="4620" width="8.7109375" style="67" customWidth="1"/>
    <col min="4621" max="4864" width="9.140625" style="67"/>
    <col min="4865" max="4865" width="6.28515625" style="67" customWidth="1"/>
    <col min="4866" max="4866" width="72.28515625" style="67" customWidth="1"/>
    <col min="4867" max="4868" width="12.7109375" style="67" customWidth="1"/>
    <col min="4869" max="4869" width="13.42578125" style="67" customWidth="1"/>
    <col min="4870" max="4870" width="17.140625" style="67" customWidth="1"/>
    <col min="4871" max="4871" width="15.28515625" style="67" customWidth="1"/>
    <col min="4872" max="4873" width="14.5703125" style="67" customWidth="1"/>
    <col min="4874" max="4874" width="16.5703125" style="67" customWidth="1"/>
    <col min="4875" max="4875" width="17.140625" style="67" customWidth="1"/>
    <col min="4876" max="4876" width="8.7109375" style="67" customWidth="1"/>
    <col min="4877" max="5120" width="9.140625" style="67"/>
    <col min="5121" max="5121" width="6.28515625" style="67" customWidth="1"/>
    <col min="5122" max="5122" width="72.28515625" style="67" customWidth="1"/>
    <col min="5123" max="5124" width="12.7109375" style="67" customWidth="1"/>
    <col min="5125" max="5125" width="13.42578125" style="67" customWidth="1"/>
    <col min="5126" max="5126" width="17.140625" style="67" customWidth="1"/>
    <col min="5127" max="5127" width="15.28515625" style="67" customWidth="1"/>
    <col min="5128" max="5129" width="14.5703125" style="67" customWidth="1"/>
    <col min="5130" max="5130" width="16.5703125" style="67" customWidth="1"/>
    <col min="5131" max="5131" width="17.140625" style="67" customWidth="1"/>
    <col min="5132" max="5132" width="8.7109375" style="67" customWidth="1"/>
    <col min="5133" max="5376" width="9.140625" style="67"/>
    <col min="5377" max="5377" width="6.28515625" style="67" customWidth="1"/>
    <col min="5378" max="5378" width="72.28515625" style="67" customWidth="1"/>
    <col min="5379" max="5380" width="12.7109375" style="67" customWidth="1"/>
    <col min="5381" max="5381" width="13.42578125" style="67" customWidth="1"/>
    <col min="5382" max="5382" width="17.140625" style="67" customWidth="1"/>
    <col min="5383" max="5383" width="15.28515625" style="67" customWidth="1"/>
    <col min="5384" max="5385" width="14.5703125" style="67" customWidth="1"/>
    <col min="5386" max="5386" width="16.5703125" style="67" customWidth="1"/>
    <col min="5387" max="5387" width="17.140625" style="67" customWidth="1"/>
    <col min="5388" max="5388" width="8.7109375" style="67" customWidth="1"/>
    <col min="5389" max="5632" width="9.140625" style="67"/>
    <col min="5633" max="5633" width="6.28515625" style="67" customWidth="1"/>
    <col min="5634" max="5634" width="72.28515625" style="67" customWidth="1"/>
    <col min="5635" max="5636" width="12.7109375" style="67" customWidth="1"/>
    <col min="5637" max="5637" width="13.42578125" style="67" customWidth="1"/>
    <col min="5638" max="5638" width="17.140625" style="67" customWidth="1"/>
    <col min="5639" max="5639" width="15.28515625" style="67" customWidth="1"/>
    <col min="5640" max="5641" width="14.5703125" style="67" customWidth="1"/>
    <col min="5642" max="5642" width="16.5703125" style="67" customWidth="1"/>
    <col min="5643" max="5643" width="17.140625" style="67" customWidth="1"/>
    <col min="5644" max="5644" width="8.7109375" style="67" customWidth="1"/>
    <col min="5645" max="5888" width="9.140625" style="67"/>
    <col min="5889" max="5889" width="6.28515625" style="67" customWidth="1"/>
    <col min="5890" max="5890" width="72.28515625" style="67" customWidth="1"/>
    <col min="5891" max="5892" width="12.7109375" style="67" customWidth="1"/>
    <col min="5893" max="5893" width="13.42578125" style="67" customWidth="1"/>
    <col min="5894" max="5894" width="17.140625" style="67" customWidth="1"/>
    <col min="5895" max="5895" width="15.28515625" style="67" customWidth="1"/>
    <col min="5896" max="5897" width="14.5703125" style="67" customWidth="1"/>
    <col min="5898" max="5898" width="16.5703125" style="67" customWidth="1"/>
    <col min="5899" max="5899" width="17.140625" style="67" customWidth="1"/>
    <col min="5900" max="5900" width="8.7109375" style="67" customWidth="1"/>
    <col min="5901" max="6144" width="9.140625" style="67"/>
    <col min="6145" max="6145" width="6.28515625" style="67" customWidth="1"/>
    <col min="6146" max="6146" width="72.28515625" style="67" customWidth="1"/>
    <col min="6147" max="6148" width="12.7109375" style="67" customWidth="1"/>
    <col min="6149" max="6149" width="13.42578125" style="67" customWidth="1"/>
    <col min="6150" max="6150" width="17.140625" style="67" customWidth="1"/>
    <col min="6151" max="6151" width="15.28515625" style="67" customWidth="1"/>
    <col min="6152" max="6153" width="14.5703125" style="67" customWidth="1"/>
    <col min="6154" max="6154" width="16.5703125" style="67" customWidth="1"/>
    <col min="6155" max="6155" width="17.140625" style="67" customWidth="1"/>
    <col min="6156" max="6156" width="8.7109375" style="67" customWidth="1"/>
    <col min="6157" max="6400" width="9.140625" style="67"/>
    <col min="6401" max="6401" width="6.28515625" style="67" customWidth="1"/>
    <col min="6402" max="6402" width="72.28515625" style="67" customWidth="1"/>
    <col min="6403" max="6404" width="12.7109375" style="67" customWidth="1"/>
    <col min="6405" max="6405" width="13.42578125" style="67" customWidth="1"/>
    <col min="6406" max="6406" width="17.140625" style="67" customWidth="1"/>
    <col min="6407" max="6407" width="15.28515625" style="67" customWidth="1"/>
    <col min="6408" max="6409" width="14.5703125" style="67" customWidth="1"/>
    <col min="6410" max="6410" width="16.5703125" style="67" customWidth="1"/>
    <col min="6411" max="6411" width="17.140625" style="67" customWidth="1"/>
    <col min="6412" max="6412" width="8.7109375" style="67" customWidth="1"/>
    <col min="6413" max="6656" width="9.140625" style="67"/>
    <col min="6657" max="6657" width="6.28515625" style="67" customWidth="1"/>
    <col min="6658" max="6658" width="72.28515625" style="67" customWidth="1"/>
    <col min="6659" max="6660" width="12.7109375" style="67" customWidth="1"/>
    <col min="6661" max="6661" width="13.42578125" style="67" customWidth="1"/>
    <col min="6662" max="6662" width="17.140625" style="67" customWidth="1"/>
    <col min="6663" max="6663" width="15.28515625" style="67" customWidth="1"/>
    <col min="6664" max="6665" width="14.5703125" style="67" customWidth="1"/>
    <col min="6666" max="6666" width="16.5703125" style="67" customWidth="1"/>
    <col min="6667" max="6667" width="17.140625" style="67" customWidth="1"/>
    <col min="6668" max="6668" width="8.7109375" style="67" customWidth="1"/>
    <col min="6669" max="6912" width="9.140625" style="67"/>
    <col min="6913" max="6913" width="6.28515625" style="67" customWidth="1"/>
    <col min="6914" max="6914" width="72.28515625" style="67" customWidth="1"/>
    <col min="6915" max="6916" width="12.7109375" style="67" customWidth="1"/>
    <col min="6917" max="6917" width="13.42578125" style="67" customWidth="1"/>
    <col min="6918" max="6918" width="17.140625" style="67" customWidth="1"/>
    <col min="6919" max="6919" width="15.28515625" style="67" customWidth="1"/>
    <col min="6920" max="6921" width="14.5703125" style="67" customWidth="1"/>
    <col min="6922" max="6922" width="16.5703125" style="67" customWidth="1"/>
    <col min="6923" max="6923" width="17.140625" style="67" customWidth="1"/>
    <col min="6924" max="6924" width="8.7109375" style="67" customWidth="1"/>
    <col min="6925" max="7168" width="9.140625" style="67"/>
    <col min="7169" max="7169" width="6.28515625" style="67" customWidth="1"/>
    <col min="7170" max="7170" width="72.28515625" style="67" customWidth="1"/>
    <col min="7171" max="7172" width="12.7109375" style="67" customWidth="1"/>
    <col min="7173" max="7173" width="13.42578125" style="67" customWidth="1"/>
    <col min="7174" max="7174" width="17.140625" style="67" customWidth="1"/>
    <col min="7175" max="7175" width="15.28515625" style="67" customWidth="1"/>
    <col min="7176" max="7177" width="14.5703125" style="67" customWidth="1"/>
    <col min="7178" max="7178" width="16.5703125" style="67" customWidth="1"/>
    <col min="7179" max="7179" width="17.140625" style="67" customWidth="1"/>
    <col min="7180" max="7180" width="8.7109375" style="67" customWidth="1"/>
    <col min="7181" max="7424" width="9.140625" style="67"/>
    <col min="7425" max="7425" width="6.28515625" style="67" customWidth="1"/>
    <col min="7426" max="7426" width="72.28515625" style="67" customWidth="1"/>
    <col min="7427" max="7428" width="12.7109375" style="67" customWidth="1"/>
    <col min="7429" max="7429" width="13.42578125" style="67" customWidth="1"/>
    <col min="7430" max="7430" width="17.140625" style="67" customWidth="1"/>
    <col min="7431" max="7431" width="15.28515625" style="67" customWidth="1"/>
    <col min="7432" max="7433" width="14.5703125" style="67" customWidth="1"/>
    <col min="7434" max="7434" width="16.5703125" style="67" customWidth="1"/>
    <col min="7435" max="7435" width="17.140625" style="67" customWidth="1"/>
    <col min="7436" max="7436" width="8.7109375" style="67" customWidth="1"/>
    <col min="7437" max="7680" width="9.140625" style="67"/>
    <col min="7681" max="7681" width="6.28515625" style="67" customWidth="1"/>
    <col min="7682" max="7682" width="72.28515625" style="67" customWidth="1"/>
    <col min="7683" max="7684" width="12.7109375" style="67" customWidth="1"/>
    <col min="7685" max="7685" width="13.42578125" style="67" customWidth="1"/>
    <col min="7686" max="7686" width="17.140625" style="67" customWidth="1"/>
    <col min="7687" max="7687" width="15.28515625" style="67" customWidth="1"/>
    <col min="7688" max="7689" width="14.5703125" style="67" customWidth="1"/>
    <col min="7690" max="7690" width="16.5703125" style="67" customWidth="1"/>
    <col min="7691" max="7691" width="17.140625" style="67" customWidth="1"/>
    <col min="7692" max="7692" width="8.7109375" style="67" customWidth="1"/>
    <col min="7693" max="7936" width="9.140625" style="67"/>
    <col min="7937" max="7937" width="6.28515625" style="67" customWidth="1"/>
    <col min="7938" max="7938" width="72.28515625" style="67" customWidth="1"/>
    <col min="7939" max="7940" width="12.7109375" style="67" customWidth="1"/>
    <col min="7941" max="7941" width="13.42578125" style="67" customWidth="1"/>
    <col min="7942" max="7942" width="17.140625" style="67" customWidth="1"/>
    <col min="7943" max="7943" width="15.28515625" style="67" customWidth="1"/>
    <col min="7944" max="7945" width="14.5703125" style="67" customWidth="1"/>
    <col min="7946" max="7946" width="16.5703125" style="67" customWidth="1"/>
    <col min="7947" max="7947" width="17.140625" style="67" customWidth="1"/>
    <col min="7948" max="7948" width="8.7109375" style="67" customWidth="1"/>
    <col min="7949" max="8192" width="9.140625" style="67"/>
    <col min="8193" max="8193" width="6.28515625" style="67" customWidth="1"/>
    <col min="8194" max="8194" width="72.28515625" style="67" customWidth="1"/>
    <col min="8195" max="8196" width="12.7109375" style="67" customWidth="1"/>
    <col min="8197" max="8197" width="13.42578125" style="67" customWidth="1"/>
    <col min="8198" max="8198" width="17.140625" style="67" customWidth="1"/>
    <col min="8199" max="8199" width="15.28515625" style="67" customWidth="1"/>
    <col min="8200" max="8201" width="14.5703125" style="67" customWidth="1"/>
    <col min="8202" max="8202" width="16.5703125" style="67" customWidth="1"/>
    <col min="8203" max="8203" width="17.140625" style="67" customWidth="1"/>
    <col min="8204" max="8204" width="8.7109375" style="67" customWidth="1"/>
    <col min="8205" max="8448" width="9.140625" style="67"/>
    <col min="8449" max="8449" width="6.28515625" style="67" customWidth="1"/>
    <col min="8450" max="8450" width="72.28515625" style="67" customWidth="1"/>
    <col min="8451" max="8452" width="12.7109375" style="67" customWidth="1"/>
    <col min="8453" max="8453" width="13.42578125" style="67" customWidth="1"/>
    <col min="8454" max="8454" width="17.140625" style="67" customWidth="1"/>
    <col min="8455" max="8455" width="15.28515625" style="67" customWidth="1"/>
    <col min="8456" max="8457" width="14.5703125" style="67" customWidth="1"/>
    <col min="8458" max="8458" width="16.5703125" style="67" customWidth="1"/>
    <col min="8459" max="8459" width="17.140625" style="67" customWidth="1"/>
    <col min="8460" max="8460" width="8.7109375" style="67" customWidth="1"/>
    <col min="8461" max="8704" width="9.140625" style="67"/>
    <col min="8705" max="8705" width="6.28515625" style="67" customWidth="1"/>
    <col min="8706" max="8706" width="72.28515625" style="67" customWidth="1"/>
    <col min="8707" max="8708" width="12.7109375" style="67" customWidth="1"/>
    <col min="8709" max="8709" width="13.42578125" style="67" customWidth="1"/>
    <col min="8710" max="8710" width="17.140625" style="67" customWidth="1"/>
    <col min="8711" max="8711" width="15.28515625" style="67" customWidth="1"/>
    <col min="8712" max="8713" width="14.5703125" style="67" customWidth="1"/>
    <col min="8714" max="8714" width="16.5703125" style="67" customWidth="1"/>
    <col min="8715" max="8715" width="17.140625" style="67" customWidth="1"/>
    <col min="8716" max="8716" width="8.7109375" style="67" customWidth="1"/>
    <col min="8717" max="8960" width="9.140625" style="67"/>
    <col min="8961" max="8961" width="6.28515625" style="67" customWidth="1"/>
    <col min="8962" max="8962" width="72.28515625" style="67" customWidth="1"/>
    <col min="8963" max="8964" width="12.7109375" style="67" customWidth="1"/>
    <col min="8965" max="8965" width="13.42578125" style="67" customWidth="1"/>
    <col min="8966" max="8966" width="17.140625" style="67" customWidth="1"/>
    <col min="8967" max="8967" width="15.28515625" style="67" customWidth="1"/>
    <col min="8968" max="8969" width="14.5703125" style="67" customWidth="1"/>
    <col min="8970" max="8970" width="16.5703125" style="67" customWidth="1"/>
    <col min="8971" max="8971" width="17.140625" style="67" customWidth="1"/>
    <col min="8972" max="8972" width="8.7109375" style="67" customWidth="1"/>
    <col min="8973" max="9216" width="9.140625" style="67"/>
    <col min="9217" max="9217" width="6.28515625" style="67" customWidth="1"/>
    <col min="9218" max="9218" width="72.28515625" style="67" customWidth="1"/>
    <col min="9219" max="9220" width="12.7109375" style="67" customWidth="1"/>
    <col min="9221" max="9221" width="13.42578125" style="67" customWidth="1"/>
    <col min="9222" max="9222" width="17.140625" style="67" customWidth="1"/>
    <col min="9223" max="9223" width="15.28515625" style="67" customWidth="1"/>
    <col min="9224" max="9225" width="14.5703125" style="67" customWidth="1"/>
    <col min="9226" max="9226" width="16.5703125" style="67" customWidth="1"/>
    <col min="9227" max="9227" width="17.140625" style="67" customWidth="1"/>
    <col min="9228" max="9228" width="8.7109375" style="67" customWidth="1"/>
    <col min="9229" max="9472" width="9.140625" style="67"/>
    <col min="9473" max="9473" width="6.28515625" style="67" customWidth="1"/>
    <col min="9474" max="9474" width="72.28515625" style="67" customWidth="1"/>
    <col min="9475" max="9476" width="12.7109375" style="67" customWidth="1"/>
    <col min="9477" max="9477" width="13.42578125" style="67" customWidth="1"/>
    <col min="9478" max="9478" width="17.140625" style="67" customWidth="1"/>
    <col min="9479" max="9479" width="15.28515625" style="67" customWidth="1"/>
    <col min="9480" max="9481" width="14.5703125" style="67" customWidth="1"/>
    <col min="9482" max="9482" width="16.5703125" style="67" customWidth="1"/>
    <col min="9483" max="9483" width="17.140625" style="67" customWidth="1"/>
    <col min="9484" max="9484" width="8.7109375" style="67" customWidth="1"/>
    <col min="9485" max="9728" width="9.140625" style="67"/>
    <col min="9729" max="9729" width="6.28515625" style="67" customWidth="1"/>
    <col min="9730" max="9730" width="72.28515625" style="67" customWidth="1"/>
    <col min="9731" max="9732" width="12.7109375" style="67" customWidth="1"/>
    <col min="9733" max="9733" width="13.42578125" style="67" customWidth="1"/>
    <col min="9734" max="9734" width="17.140625" style="67" customWidth="1"/>
    <col min="9735" max="9735" width="15.28515625" style="67" customWidth="1"/>
    <col min="9736" max="9737" width="14.5703125" style="67" customWidth="1"/>
    <col min="9738" max="9738" width="16.5703125" style="67" customWidth="1"/>
    <col min="9739" max="9739" width="17.140625" style="67" customWidth="1"/>
    <col min="9740" max="9740" width="8.7109375" style="67" customWidth="1"/>
    <col min="9741" max="9984" width="9.140625" style="67"/>
    <col min="9985" max="9985" width="6.28515625" style="67" customWidth="1"/>
    <col min="9986" max="9986" width="72.28515625" style="67" customWidth="1"/>
    <col min="9987" max="9988" width="12.7109375" style="67" customWidth="1"/>
    <col min="9989" max="9989" width="13.42578125" style="67" customWidth="1"/>
    <col min="9990" max="9990" width="17.140625" style="67" customWidth="1"/>
    <col min="9991" max="9991" width="15.28515625" style="67" customWidth="1"/>
    <col min="9992" max="9993" width="14.5703125" style="67" customWidth="1"/>
    <col min="9994" max="9994" width="16.5703125" style="67" customWidth="1"/>
    <col min="9995" max="9995" width="17.140625" style="67" customWidth="1"/>
    <col min="9996" max="9996" width="8.7109375" style="67" customWidth="1"/>
    <col min="9997" max="10240" width="9.140625" style="67"/>
    <col min="10241" max="10241" width="6.28515625" style="67" customWidth="1"/>
    <col min="10242" max="10242" width="72.28515625" style="67" customWidth="1"/>
    <col min="10243" max="10244" width="12.7109375" style="67" customWidth="1"/>
    <col min="10245" max="10245" width="13.42578125" style="67" customWidth="1"/>
    <col min="10246" max="10246" width="17.140625" style="67" customWidth="1"/>
    <col min="10247" max="10247" width="15.28515625" style="67" customWidth="1"/>
    <col min="10248" max="10249" width="14.5703125" style="67" customWidth="1"/>
    <col min="10250" max="10250" width="16.5703125" style="67" customWidth="1"/>
    <col min="10251" max="10251" width="17.140625" style="67" customWidth="1"/>
    <col min="10252" max="10252" width="8.7109375" style="67" customWidth="1"/>
    <col min="10253" max="10496" width="9.140625" style="67"/>
    <col min="10497" max="10497" width="6.28515625" style="67" customWidth="1"/>
    <col min="10498" max="10498" width="72.28515625" style="67" customWidth="1"/>
    <col min="10499" max="10500" width="12.7109375" style="67" customWidth="1"/>
    <col min="10501" max="10501" width="13.42578125" style="67" customWidth="1"/>
    <col min="10502" max="10502" width="17.140625" style="67" customWidth="1"/>
    <col min="10503" max="10503" width="15.28515625" style="67" customWidth="1"/>
    <col min="10504" max="10505" width="14.5703125" style="67" customWidth="1"/>
    <col min="10506" max="10506" width="16.5703125" style="67" customWidth="1"/>
    <col min="10507" max="10507" width="17.140625" style="67" customWidth="1"/>
    <col min="10508" max="10508" width="8.7109375" style="67" customWidth="1"/>
    <col min="10509" max="10752" width="9.140625" style="67"/>
    <col min="10753" max="10753" width="6.28515625" style="67" customWidth="1"/>
    <col min="10754" max="10754" width="72.28515625" style="67" customWidth="1"/>
    <col min="10755" max="10756" width="12.7109375" style="67" customWidth="1"/>
    <col min="10757" max="10757" width="13.42578125" style="67" customWidth="1"/>
    <col min="10758" max="10758" width="17.140625" style="67" customWidth="1"/>
    <col min="10759" max="10759" width="15.28515625" style="67" customWidth="1"/>
    <col min="10760" max="10761" width="14.5703125" style="67" customWidth="1"/>
    <col min="10762" max="10762" width="16.5703125" style="67" customWidth="1"/>
    <col min="10763" max="10763" width="17.140625" style="67" customWidth="1"/>
    <col min="10764" max="10764" width="8.7109375" style="67" customWidth="1"/>
    <col min="10765" max="11008" width="9.140625" style="67"/>
    <col min="11009" max="11009" width="6.28515625" style="67" customWidth="1"/>
    <col min="11010" max="11010" width="72.28515625" style="67" customWidth="1"/>
    <col min="11011" max="11012" width="12.7109375" style="67" customWidth="1"/>
    <col min="11013" max="11013" width="13.42578125" style="67" customWidth="1"/>
    <col min="11014" max="11014" width="17.140625" style="67" customWidth="1"/>
    <col min="11015" max="11015" width="15.28515625" style="67" customWidth="1"/>
    <col min="11016" max="11017" width="14.5703125" style="67" customWidth="1"/>
    <col min="11018" max="11018" width="16.5703125" style="67" customWidth="1"/>
    <col min="11019" max="11019" width="17.140625" style="67" customWidth="1"/>
    <col min="11020" max="11020" width="8.7109375" style="67" customWidth="1"/>
    <col min="11021" max="11264" width="9.140625" style="67"/>
    <col min="11265" max="11265" width="6.28515625" style="67" customWidth="1"/>
    <col min="11266" max="11266" width="72.28515625" style="67" customWidth="1"/>
    <col min="11267" max="11268" width="12.7109375" style="67" customWidth="1"/>
    <col min="11269" max="11269" width="13.42578125" style="67" customWidth="1"/>
    <col min="11270" max="11270" width="17.140625" style="67" customWidth="1"/>
    <col min="11271" max="11271" width="15.28515625" style="67" customWidth="1"/>
    <col min="11272" max="11273" width="14.5703125" style="67" customWidth="1"/>
    <col min="11274" max="11274" width="16.5703125" style="67" customWidth="1"/>
    <col min="11275" max="11275" width="17.140625" style="67" customWidth="1"/>
    <col min="11276" max="11276" width="8.7109375" style="67" customWidth="1"/>
    <col min="11277" max="11520" width="9.140625" style="67"/>
    <col min="11521" max="11521" width="6.28515625" style="67" customWidth="1"/>
    <col min="11522" max="11522" width="72.28515625" style="67" customWidth="1"/>
    <col min="11523" max="11524" width="12.7109375" style="67" customWidth="1"/>
    <col min="11525" max="11525" width="13.42578125" style="67" customWidth="1"/>
    <col min="11526" max="11526" width="17.140625" style="67" customWidth="1"/>
    <col min="11527" max="11527" width="15.28515625" style="67" customWidth="1"/>
    <col min="11528" max="11529" width="14.5703125" style="67" customWidth="1"/>
    <col min="11530" max="11530" width="16.5703125" style="67" customWidth="1"/>
    <col min="11531" max="11531" width="17.140625" style="67" customWidth="1"/>
    <col min="11532" max="11532" width="8.7109375" style="67" customWidth="1"/>
    <col min="11533" max="11776" width="9.140625" style="67"/>
    <col min="11777" max="11777" width="6.28515625" style="67" customWidth="1"/>
    <col min="11778" max="11778" width="72.28515625" style="67" customWidth="1"/>
    <col min="11779" max="11780" width="12.7109375" style="67" customWidth="1"/>
    <col min="11781" max="11781" width="13.42578125" style="67" customWidth="1"/>
    <col min="11782" max="11782" width="17.140625" style="67" customWidth="1"/>
    <col min="11783" max="11783" width="15.28515625" style="67" customWidth="1"/>
    <col min="11784" max="11785" width="14.5703125" style="67" customWidth="1"/>
    <col min="11786" max="11786" width="16.5703125" style="67" customWidth="1"/>
    <col min="11787" max="11787" width="17.140625" style="67" customWidth="1"/>
    <col min="11788" max="11788" width="8.7109375" style="67" customWidth="1"/>
    <col min="11789" max="12032" width="9.140625" style="67"/>
    <col min="12033" max="12033" width="6.28515625" style="67" customWidth="1"/>
    <col min="12034" max="12034" width="72.28515625" style="67" customWidth="1"/>
    <col min="12035" max="12036" width="12.7109375" style="67" customWidth="1"/>
    <col min="12037" max="12037" width="13.42578125" style="67" customWidth="1"/>
    <col min="12038" max="12038" width="17.140625" style="67" customWidth="1"/>
    <col min="12039" max="12039" width="15.28515625" style="67" customWidth="1"/>
    <col min="12040" max="12041" width="14.5703125" style="67" customWidth="1"/>
    <col min="12042" max="12042" width="16.5703125" style="67" customWidth="1"/>
    <col min="12043" max="12043" width="17.140625" style="67" customWidth="1"/>
    <col min="12044" max="12044" width="8.7109375" style="67" customWidth="1"/>
    <col min="12045" max="12288" width="9.140625" style="67"/>
    <col min="12289" max="12289" width="6.28515625" style="67" customWidth="1"/>
    <col min="12290" max="12290" width="72.28515625" style="67" customWidth="1"/>
    <col min="12291" max="12292" width="12.7109375" style="67" customWidth="1"/>
    <col min="12293" max="12293" width="13.42578125" style="67" customWidth="1"/>
    <col min="12294" max="12294" width="17.140625" style="67" customWidth="1"/>
    <col min="12295" max="12295" width="15.28515625" style="67" customWidth="1"/>
    <col min="12296" max="12297" width="14.5703125" style="67" customWidth="1"/>
    <col min="12298" max="12298" width="16.5703125" style="67" customWidth="1"/>
    <col min="12299" max="12299" width="17.140625" style="67" customWidth="1"/>
    <col min="12300" max="12300" width="8.7109375" style="67" customWidth="1"/>
    <col min="12301" max="12544" width="9.140625" style="67"/>
    <col min="12545" max="12545" width="6.28515625" style="67" customWidth="1"/>
    <col min="12546" max="12546" width="72.28515625" style="67" customWidth="1"/>
    <col min="12547" max="12548" width="12.7109375" style="67" customWidth="1"/>
    <col min="12549" max="12549" width="13.42578125" style="67" customWidth="1"/>
    <col min="12550" max="12550" width="17.140625" style="67" customWidth="1"/>
    <col min="12551" max="12551" width="15.28515625" style="67" customWidth="1"/>
    <col min="12552" max="12553" width="14.5703125" style="67" customWidth="1"/>
    <col min="12554" max="12554" width="16.5703125" style="67" customWidth="1"/>
    <col min="12555" max="12555" width="17.140625" style="67" customWidth="1"/>
    <col min="12556" max="12556" width="8.7109375" style="67" customWidth="1"/>
    <col min="12557" max="12800" width="9.140625" style="67"/>
    <col min="12801" max="12801" width="6.28515625" style="67" customWidth="1"/>
    <col min="12802" max="12802" width="72.28515625" style="67" customWidth="1"/>
    <col min="12803" max="12804" width="12.7109375" style="67" customWidth="1"/>
    <col min="12805" max="12805" width="13.42578125" style="67" customWidth="1"/>
    <col min="12806" max="12806" width="17.140625" style="67" customWidth="1"/>
    <col min="12807" max="12807" width="15.28515625" style="67" customWidth="1"/>
    <col min="12808" max="12809" width="14.5703125" style="67" customWidth="1"/>
    <col min="12810" max="12810" width="16.5703125" style="67" customWidth="1"/>
    <col min="12811" max="12811" width="17.140625" style="67" customWidth="1"/>
    <col min="12812" max="12812" width="8.7109375" style="67" customWidth="1"/>
    <col min="12813" max="13056" width="9.140625" style="67"/>
    <col min="13057" max="13057" width="6.28515625" style="67" customWidth="1"/>
    <col min="13058" max="13058" width="72.28515625" style="67" customWidth="1"/>
    <col min="13059" max="13060" width="12.7109375" style="67" customWidth="1"/>
    <col min="13061" max="13061" width="13.42578125" style="67" customWidth="1"/>
    <col min="13062" max="13062" width="17.140625" style="67" customWidth="1"/>
    <col min="13063" max="13063" width="15.28515625" style="67" customWidth="1"/>
    <col min="13064" max="13065" width="14.5703125" style="67" customWidth="1"/>
    <col min="13066" max="13066" width="16.5703125" style="67" customWidth="1"/>
    <col min="13067" max="13067" width="17.140625" style="67" customWidth="1"/>
    <col min="13068" max="13068" width="8.7109375" style="67" customWidth="1"/>
    <col min="13069" max="13312" width="9.140625" style="67"/>
    <col min="13313" max="13313" width="6.28515625" style="67" customWidth="1"/>
    <col min="13314" max="13314" width="72.28515625" style="67" customWidth="1"/>
    <col min="13315" max="13316" width="12.7109375" style="67" customWidth="1"/>
    <col min="13317" max="13317" width="13.42578125" style="67" customWidth="1"/>
    <col min="13318" max="13318" width="17.140625" style="67" customWidth="1"/>
    <col min="13319" max="13319" width="15.28515625" style="67" customWidth="1"/>
    <col min="13320" max="13321" width="14.5703125" style="67" customWidth="1"/>
    <col min="13322" max="13322" width="16.5703125" style="67" customWidth="1"/>
    <col min="13323" max="13323" width="17.140625" style="67" customWidth="1"/>
    <col min="13324" max="13324" width="8.7109375" style="67" customWidth="1"/>
    <col min="13325" max="13568" width="9.140625" style="67"/>
    <col min="13569" max="13569" width="6.28515625" style="67" customWidth="1"/>
    <col min="13570" max="13570" width="72.28515625" style="67" customWidth="1"/>
    <col min="13571" max="13572" width="12.7109375" style="67" customWidth="1"/>
    <col min="13573" max="13573" width="13.42578125" style="67" customWidth="1"/>
    <col min="13574" max="13574" width="17.140625" style="67" customWidth="1"/>
    <col min="13575" max="13575" width="15.28515625" style="67" customWidth="1"/>
    <col min="13576" max="13577" width="14.5703125" style="67" customWidth="1"/>
    <col min="13578" max="13578" width="16.5703125" style="67" customWidth="1"/>
    <col min="13579" max="13579" width="17.140625" style="67" customWidth="1"/>
    <col min="13580" max="13580" width="8.7109375" style="67" customWidth="1"/>
    <col min="13581" max="13824" width="9.140625" style="67"/>
    <col min="13825" max="13825" width="6.28515625" style="67" customWidth="1"/>
    <col min="13826" max="13826" width="72.28515625" style="67" customWidth="1"/>
    <col min="13827" max="13828" width="12.7109375" style="67" customWidth="1"/>
    <col min="13829" max="13829" width="13.42578125" style="67" customWidth="1"/>
    <col min="13830" max="13830" width="17.140625" style="67" customWidth="1"/>
    <col min="13831" max="13831" width="15.28515625" style="67" customWidth="1"/>
    <col min="13832" max="13833" width="14.5703125" style="67" customWidth="1"/>
    <col min="13834" max="13834" width="16.5703125" style="67" customWidth="1"/>
    <col min="13835" max="13835" width="17.140625" style="67" customWidth="1"/>
    <col min="13836" max="13836" width="8.7109375" style="67" customWidth="1"/>
    <col min="13837" max="14080" width="9.140625" style="67"/>
    <col min="14081" max="14081" width="6.28515625" style="67" customWidth="1"/>
    <col min="14082" max="14082" width="72.28515625" style="67" customWidth="1"/>
    <col min="14083" max="14084" width="12.7109375" style="67" customWidth="1"/>
    <col min="14085" max="14085" width="13.42578125" style="67" customWidth="1"/>
    <col min="14086" max="14086" width="17.140625" style="67" customWidth="1"/>
    <col min="14087" max="14087" width="15.28515625" style="67" customWidth="1"/>
    <col min="14088" max="14089" width="14.5703125" style="67" customWidth="1"/>
    <col min="14090" max="14090" width="16.5703125" style="67" customWidth="1"/>
    <col min="14091" max="14091" width="17.140625" style="67" customWidth="1"/>
    <col min="14092" max="14092" width="8.7109375" style="67" customWidth="1"/>
    <col min="14093" max="14336" width="9.140625" style="67"/>
    <col min="14337" max="14337" width="6.28515625" style="67" customWidth="1"/>
    <col min="14338" max="14338" width="72.28515625" style="67" customWidth="1"/>
    <col min="14339" max="14340" width="12.7109375" style="67" customWidth="1"/>
    <col min="14341" max="14341" width="13.42578125" style="67" customWidth="1"/>
    <col min="14342" max="14342" width="17.140625" style="67" customWidth="1"/>
    <col min="14343" max="14343" width="15.28515625" style="67" customWidth="1"/>
    <col min="14344" max="14345" width="14.5703125" style="67" customWidth="1"/>
    <col min="14346" max="14346" width="16.5703125" style="67" customWidth="1"/>
    <col min="14347" max="14347" width="17.140625" style="67" customWidth="1"/>
    <col min="14348" max="14348" width="8.7109375" style="67" customWidth="1"/>
    <col min="14349" max="14592" width="9.140625" style="67"/>
    <col min="14593" max="14593" width="6.28515625" style="67" customWidth="1"/>
    <col min="14594" max="14594" width="72.28515625" style="67" customWidth="1"/>
    <col min="14595" max="14596" width="12.7109375" style="67" customWidth="1"/>
    <col min="14597" max="14597" width="13.42578125" style="67" customWidth="1"/>
    <col min="14598" max="14598" width="17.140625" style="67" customWidth="1"/>
    <col min="14599" max="14599" width="15.28515625" style="67" customWidth="1"/>
    <col min="14600" max="14601" width="14.5703125" style="67" customWidth="1"/>
    <col min="14602" max="14602" width="16.5703125" style="67" customWidth="1"/>
    <col min="14603" max="14603" width="17.140625" style="67" customWidth="1"/>
    <col min="14604" max="14604" width="8.7109375" style="67" customWidth="1"/>
    <col min="14605" max="14848" width="9.140625" style="67"/>
    <col min="14849" max="14849" width="6.28515625" style="67" customWidth="1"/>
    <col min="14850" max="14850" width="72.28515625" style="67" customWidth="1"/>
    <col min="14851" max="14852" width="12.7109375" style="67" customWidth="1"/>
    <col min="14853" max="14853" width="13.42578125" style="67" customWidth="1"/>
    <col min="14854" max="14854" width="17.140625" style="67" customWidth="1"/>
    <col min="14855" max="14855" width="15.28515625" style="67" customWidth="1"/>
    <col min="14856" max="14857" width="14.5703125" style="67" customWidth="1"/>
    <col min="14858" max="14858" width="16.5703125" style="67" customWidth="1"/>
    <col min="14859" max="14859" width="17.140625" style="67" customWidth="1"/>
    <col min="14860" max="14860" width="8.7109375" style="67" customWidth="1"/>
    <col min="14861" max="15104" width="9.140625" style="67"/>
    <col min="15105" max="15105" width="6.28515625" style="67" customWidth="1"/>
    <col min="15106" max="15106" width="72.28515625" style="67" customWidth="1"/>
    <col min="15107" max="15108" width="12.7109375" style="67" customWidth="1"/>
    <col min="15109" max="15109" width="13.42578125" style="67" customWidth="1"/>
    <col min="15110" max="15110" width="17.140625" style="67" customWidth="1"/>
    <col min="15111" max="15111" width="15.28515625" style="67" customWidth="1"/>
    <col min="15112" max="15113" width="14.5703125" style="67" customWidth="1"/>
    <col min="15114" max="15114" width="16.5703125" style="67" customWidth="1"/>
    <col min="15115" max="15115" width="17.140625" style="67" customWidth="1"/>
    <col min="15116" max="15116" width="8.7109375" style="67" customWidth="1"/>
    <col min="15117" max="15360" width="9.140625" style="67"/>
    <col min="15361" max="15361" width="6.28515625" style="67" customWidth="1"/>
    <col min="15362" max="15362" width="72.28515625" style="67" customWidth="1"/>
    <col min="15363" max="15364" width="12.7109375" style="67" customWidth="1"/>
    <col min="15365" max="15365" width="13.42578125" style="67" customWidth="1"/>
    <col min="15366" max="15366" width="17.140625" style="67" customWidth="1"/>
    <col min="15367" max="15367" width="15.28515625" style="67" customWidth="1"/>
    <col min="15368" max="15369" width="14.5703125" style="67" customWidth="1"/>
    <col min="15370" max="15370" width="16.5703125" style="67" customWidth="1"/>
    <col min="15371" max="15371" width="17.140625" style="67" customWidth="1"/>
    <col min="15372" max="15372" width="8.7109375" style="67" customWidth="1"/>
    <col min="15373" max="15616" width="9.140625" style="67"/>
    <col min="15617" max="15617" width="6.28515625" style="67" customWidth="1"/>
    <col min="15618" max="15618" width="72.28515625" style="67" customWidth="1"/>
    <col min="15619" max="15620" width="12.7109375" style="67" customWidth="1"/>
    <col min="15621" max="15621" width="13.42578125" style="67" customWidth="1"/>
    <col min="15622" max="15622" width="17.140625" style="67" customWidth="1"/>
    <col min="15623" max="15623" width="15.28515625" style="67" customWidth="1"/>
    <col min="15624" max="15625" width="14.5703125" style="67" customWidth="1"/>
    <col min="15626" max="15626" width="16.5703125" style="67" customWidth="1"/>
    <col min="15627" max="15627" width="17.140625" style="67" customWidth="1"/>
    <col min="15628" max="15628" width="8.7109375" style="67" customWidth="1"/>
    <col min="15629" max="15872" width="9.140625" style="67"/>
    <col min="15873" max="15873" width="6.28515625" style="67" customWidth="1"/>
    <col min="15874" max="15874" width="72.28515625" style="67" customWidth="1"/>
    <col min="15875" max="15876" width="12.7109375" style="67" customWidth="1"/>
    <col min="15877" max="15877" width="13.42578125" style="67" customWidth="1"/>
    <col min="15878" max="15878" width="17.140625" style="67" customWidth="1"/>
    <col min="15879" max="15879" width="15.28515625" style="67" customWidth="1"/>
    <col min="15880" max="15881" width="14.5703125" style="67" customWidth="1"/>
    <col min="15882" max="15882" width="16.5703125" style="67" customWidth="1"/>
    <col min="15883" max="15883" width="17.140625" style="67" customWidth="1"/>
    <col min="15884" max="15884" width="8.7109375" style="67" customWidth="1"/>
    <col min="15885" max="16128" width="9.140625" style="67"/>
    <col min="16129" max="16129" width="6.28515625" style="67" customWidth="1"/>
    <col min="16130" max="16130" width="72.28515625" style="67" customWidth="1"/>
    <col min="16131" max="16132" width="12.7109375" style="67" customWidth="1"/>
    <col min="16133" max="16133" width="13.42578125" style="67" customWidth="1"/>
    <col min="16134" max="16134" width="17.140625" style="67" customWidth="1"/>
    <col min="16135" max="16135" width="15.28515625" style="67" customWidth="1"/>
    <col min="16136" max="16137" width="14.5703125" style="67" customWidth="1"/>
    <col min="16138" max="16138" width="16.5703125" style="67" customWidth="1"/>
    <col min="16139" max="16139" width="17.140625" style="67" customWidth="1"/>
    <col min="16140" max="16140" width="8.7109375" style="67" customWidth="1"/>
    <col min="16141" max="16384" width="9.140625" style="67"/>
  </cols>
  <sheetData>
    <row r="1" spans="1:87" s="34" customFormat="1" ht="36" customHeight="1" x14ac:dyDescent="0.3">
      <c r="A1" s="33"/>
      <c r="B1" s="1025" t="s">
        <v>4177</v>
      </c>
      <c r="C1" s="1025"/>
      <c r="D1" s="1025"/>
      <c r="E1" s="1025"/>
      <c r="F1" s="238"/>
      <c r="G1" s="243"/>
      <c r="H1" s="243"/>
      <c r="I1" s="243"/>
      <c r="J1" s="35"/>
      <c r="K1" s="36"/>
    </row>
    <row r="2" spans="1:87" s="34" customFormat="1" ht="26.25" customHeight="1" x14ac:dyDescent="0.3">
      <c r="A2" s="33"/>
      <c r="B2" s="1025" t="s">
        <v>4100</v>
      </c>
      <c r="C2" s="1025"/>
      <c r="D2" s="1025"/>
      <c r="E2" s="1025"/>
      <c r="F2" s="238"/>
      <c r="G2" s="243"/>
      <c r="H2" s="243"/>
      <c r="I2" s="243"/>
      <c r="J2" s="35"/>
      <c r="K2" s="36"/>
    </row>
    <row r="3" spans="1:87" ht="9" customHeight="1" x14ac:dyDescent="0.2"/>
    <row r="4" spans="1:87" ht="43.5" customHeight="1" x14ac:dyDescent="0.35">
      <c r="A4" s="1057" t="s">
        <v>4101</v>
      </c>
      <c r="B4" s="1057"/>
      <c r="C4" s="1057"/>
      <c r="D4" s="1057"/>
      <c r="E4" s="1057"/>
      <c r="F4" s="94"/>
      <c r="G4" s="104"/>
      <c r="J4" s="67"/>
    </row>
    <row r="5" spans="1:87" ht="27" customHeight="1" thickBot="1" x14ac:dyDescent="0.35">
      <c r="A5" s="1058" t="s">
        <v>5685</v>
      </c>
      <c r="B5" s="1058"/>
      <c r="C5" s="1058"/>
      <c r="D5" s="1058"/>
      <c r="E5" s="1058"/>
      <c r="F5" s="93"/>
      <c r="G5" s="244"/>
      <c r="J5" s="67"/>
    </row>
    <row r="6" spans="1:87" s="240" customFormat="1" ht="24.75" customHeight="1" x14ac:dyDescent="0.25">
      <c r="A6" s="1027" t="s">
        <v>2</v>
      </c>
      <c r="B6" s="1193" t="s">
        <v>549</v>
      </c>
      <c r="C6" s="1112" t="s">
        <v>550</v>
      </c>
      <c r="D6" s="1112"/>
      <c r="E6" s="1112"/>
      <c r="F6" s="239"/>
      <c r="G6" s="216"/>
      <c r="H6" s="103"/>
      <c r="I6" s="103"/>
      <c r="J6" s="1028" t="s">
        <v>1051</v>
      </c>
      <c r="K6" s="1030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</row>
    <row r="7" spans="1:87" s="66" customFormat="1" ht="73.5" customHeight="1" x14ac:dyDescent="0.25">
      <c r="A7" s="1027"/>
      <c r="B7" s="1193"/>
      <c r="C7" s="27" t="s">
        <v>5373</v>
      </c>
      <c r="D7" s="27" t="s">
        <v>5417</v>
      </c>
      <c r="E7" s="773" t="s">
        <v>5683</v>
      </c>
      <c r="F7" s="239" t="s">
        <v>577</v>
      </c>
      <c r="G7" s="103" t="s">
        <v>422</v>
      </c>
      <c r="H7" s="103" t="s">
        <v>421</v>
      </c>
      <c r="I7" s="103" t="s">
        <v>2727</v>
      </c>
      <c r="J7" s="27" t="s">
        <v>1054</v>
      </c>
      <c r="K7" s="27" t="s">
        <v>469</v>
      </c>
    </row>
    <row r="8" spans="1:87" s="50" customFormat="1" ht="21" customHeight="1" x14ac:dyDescent="0.25">
      <c r="A8" s="908">
        <v>1</v>
      </c>
      <c r="B8" s="199" t="s">
        <v>4102</v>
      </c>
      <c r="C8" s="909">
        <v>68300</v>
      </c>
      <c r="D8" s="909"/>
      <c r="E8" s="909">
        <v>120000</v>
      </c>
      <c r="F8" s="241" t="s">
        <v>4103</v>
      </c>
      <c r="G8" s="110" t="s">
        <v>4104</v>
      </c>
      <c r="H8" s="245" t="s">
        <v>4103</v>
      </c>
      <c r="I8" s="245"/>
      <c r="J8" s="246">
        <v>64200</v>
      </c>
      <c r="K8" s="782">
        <v>90000</v>
      </c>
      <c r="L8" s="247">
        <f>(D8-C8)/C8</f>
        <v>-1</v>
      </c>
    </row>
    <row r="9" spans="1:87" s="50" customFormat="1" ht="21" customHeight="1" x14ac:dyDescent="0.25">
      <c r="A9" s="908">
        <f>A8+1</f>
        <v>2</v>
      </c>
      <c r="B9" s="199" t="s">
        <v>4105</v>
      </c>
      <c r="C9" s="909">
        <v>68300</v>
      </c>
      <c r="D9" s="909"/>
      <c r="E9" s="909">
        <v>120000</v>
      </c>
      <c r="F9" s="241" t="s">
        <v>4103</v>
      </c>
      <c r="G9" s="110" t="s">
        <v>4106</v>
      </c>
      <c r="H9" s="245" t="s">
        <v>4103</v>
      </c>
      <c r="I9" s="245"/>
      <c r="J9" s="246">
        <v>64200</v>
      </c>
      <c r="K9" s="782">
        <v>90000</v>
      </c>
      <c r="L9" s="247">
        <f t="shared" ref="L9:L44" si="0">(D9-C9)/C9</f>
        <v>-1</v>
      </c>
    </row>
    <row r="10" spans="1:87" s="50" customFormat="1" ht="21" customHeight="1" x14ac:dyDescent="0.25">
      <c r="A10" s="908">
        <f t="shared" ref="A10:A45" si="1">A9+1</f>
        <v>3</v>
      </c>
      <c r="B10" s="199" t="s">
        <v>4107</v>
      </c>
      <c r="C10" s="909">
        <v>68300</v>
      </c>
      <c r="D10" s="909"/>
      <c r="E10" s="909">
        <v>120000</v>
      </c>
      <c r="F10" s="241" t="s">
        <v>4103</v>
      </c>
      <c r="G10" s="110" t="s">
        <v>4108</v>
      </c>
      <c r="H10" s="245" t="s">
        <v>4103</v>
      </c>
      <c r="I10" s="245"/>
      <c r="J10" s="246">
        <v>64200</v>
      </c>
      <c r="K10" s="782">
        <v>90000</v>
      </c>
      <c r="L10" s="247">
        <f t="shared" si="0"/>
        <v>-1</v>
      </c>
    </row>
    <row r="11" spans="1:87" s="50" customFormat="1" ht="21" customHeight="1" x14ac:dyDescent="0.25">
      <c r="A11" s="908">
        <f t="shared" si="1"/>
        <v>4</v>
      </c>
      <c r="B11" s="199" t="s">
        <v>4109</v>
      </c>
      <c r="C11" s="909">
        <v>68300</v>
      </c>
      <c r="D11" s="909"/>
      <c r="E11" s="909">
        <v>120000</v>
      </c>
      <c r="F11" s="241" t="s">
        <v>4103</v>
      </c>
      <c r="G11" s="110" t="s">
        <v>4110</v>
      </c>
      <c r="H11" s="245" t="s">
        <v>4103</v>
      </c>
      <c r="I11" s="245"/>
      <c r="J11" s="246">
        <v>64200</v>
      </c>
      <c r="K11" s="782">
        <v>90000</v>
      </c>
      <c r="L11" s="247">
        <f t="shared" si="0"/>
        <v>-1</v>
      </c>
    </row>
    <row r="12" spans="1:87" s="50" customFormat="1" ht="21" customHeight="1" x14ac:dyDescent="0.25">
      <c r="A12" s="908">
        <f t="shared" si="1"/>
        <v>5</v>
      </c>
      <c r="B12" s="199" t="s">
        <v>4111</v>
      </c>
      <c r="C12" s="909">
        <v>68300</v>
      </c>
      <c r="D12" s="909"/>
      <c r="E12" s="909">
        <v>120000</v>
      </c>
      <c r="F12" s="241" t="s">
        <v>4103</v>
      </c>
      <c r="G12" s="110" t="s">
        <v>4112</v>
      </c>
      <c r="H12" s="245" t="s">
        <v>4103</v>
      </c>
      <c r="I12" s="245"/>
      <c r="J12" s="246">
        <v>64200</v>
      </c>
      <c r="K12" s="782">
        <v>90000</v>
      </c>
      <c r="L12" s="247">
        <f t="shared" si="0"/>
        <v>-1</v>
      </c>
    </row>
    <row r="13" spans="1:87" s="50" customFormat="1" ht="39" customHeight="1" x14ac:dyDescent="0.25">
      <c r="A13" s="908">
        <f t="shared" si="1"/>
        <v>6</v>
      </c>
      <c r="B13" s="199" t="s">
        <v>4113</v>
      </c>
      <c r="C13" s="909">
        <v>68300</v>
      </c>
      <c r="D13" s="909">
        <v>68300</v>
      </c>
      <c r="E13" s="909">
        <v>120000</v>
      </c>
      <c r="F13" s="241" t="s">
        <v>4103</v>
      </c>
      <c r="G13" s="110" t="s">
        <v>4114</v>
      </c>
      <c r="H13" s="245" t="s">
        <v>4103</v>
      </c>
      <c r="I13" s="245" t="s">
        <v>4115</v>
      </c>
      <c r="J13" s="246">
        <v>64200</v>
      </c>
      <c r="K13" s="782">
        <v>64200</v>
      </c>
      <c r="L13" s="247">
        <f t="shared" si="0"/>
        <v>0</v>
      </c>
    </row>
    <row r="14" spans="1:87" s="50" customFormat="1" ht="21" customHeight="1" x14ac:dyDescent="0.25">
      <c r="A14" s="908">
        <f t="shared" si="1"/>
        <v>7</v>
      </c>
      <c r="B14" s="199" t="s">
        <v>4116</v>
      </c>
      <c r="C14" s="909">
        <v>68300</v>
      </c>
      <c r="D14" s="909">
        <v>68300</v>
      </c>
      <c r="E14" s="909">
        <v>120000</v>
      </c>
      <c r="F14" s="241" t="s">
        <v>4103</v>
      </c>
      <c r="G14" s="110" t="s">
        <v>4117</v>
      </c>
      <c r="H14" s="245" t="s">
        <v>4103</v>
      </c>
      <c r="I14" s="245" t="s">
        <v>4115</v>
      </c>
      <c r="J14" s="246">
        <v>64200</v>
      </c>
      <c r="K14" s="782">
        <v>64200</v>
      </c>
      <c r="L14" s="247">
        <f t="shared" si="0"/>
        <v>0</v>
      </c>
    </row>
    <row r="15" spans="1:87" s="50" customFormat="1" ht="21" customHeight="1" x14ac:dyDescent="0.25">
      <c r="A15" s="908">
        <f t="shared" si="1"/>
        <v>8</v>
      </c>
      <c r="B15" s="199" t="s">
        <v>4118</v>
      </c>
      <c r="C15" s="909">
        <v>68300</v>
      </c>
      <c r="D15" s="909">
        <v>68300</v>
      </c>
      <c r="E15" s="909">
        <v>120000</v>
      </c>
      <c r="F15" s="241" t="s">
        <v>4103</v>
      </c>
      <c r="G15" s="110" t="s">
        <v>4119</v>
      </c>
      <c r="H15" s="245" t="s">
        <v>4103</v>
      </c>
      <c r="I15" s="245" t="s">
        <v>4115</v>
      </c>
      <c r="J15" s="246">
        <v>64200</v>
      </c>
      <c r="K15" s="782">
        <v>64200</v>
      </c>
      <c r="L15" s="247">
        <f t="shared" si="0"/>
        <v>0</v>
      </c>
    </row>
    <row r="16" spans="1:87" s="50" customFormat="1" ht="21" customHeight="1" x14ac:dyDescent="0.25">
      <c r="A16" s="908">
        <f t="shared" si="1"/>
        <v>9</v>
      </c>
      <c r="B16" s="199" t="s">
        <v>4120</v>
      </c>
      <c r="C16" s="909">
        <v>68300</v>
      </c>
      <c r="D16" s="909">
        <v>68300</v>
      </c>
      <c r="E16" s="909">
        <v>120000</v>
      </c>
      <c r="F16" s="241" t="s">
        <v>4103</v>
      </c>
      <c r="G16" s="110" t="s">
        <v>4121</v>
      </c>
      <c r="H16" s="245" t="s">
        <v>4103</v>
      </c>
      <c r="I16" s="245" t="s">
        <v>4115</v>
      </c>
      <c r="J16" s="246">
        <v>64200</v>
      </c>
      <c r="K16" s="782">
        <v>64200</v>
      </c>
      <c r="L16" s="247">
        <f t="shared" si="0"/>
        <v>0</v>
      </c>
    </row>
    <row r="17" spans="1:12" s="50" customFormat="1" ht="39" customHeight="1" x14ac:dyDescent="0.25">
      <c r="A17" s="908">
        <f t="shared" si="1"/>
        <v>10</v>
      </c>
      <c r="B17" s="199" t="s">
        <v>4122</v>
      </c>
      <c r="C17" s="909">
        <v>68300</v>
      </c>
      <c r="D17" s="909">
        <v>68300</v>
      </c>
      <c r="E17" s="909">
        <v>120000</v>
      </c>
      <c r="F17" s="241" t="s">
        <v>4103</v>
      </c>
      <c r="G17" s="110" t="s">
        <v>4119</v>
      </c>
      <c r="H17" s="245" t="s">
        <v>4103</v>
      </c>
      <c r="I17" s="245" t="s">
        <v>4115</v>
      </c>
      <c r="J17" s="246">
        <v>64200</v>
      </c>
      <c r="K17" s="782">
        <v>64200</v>
      </c>
      <c r="L17" s="247">
        <f t="shared" si="0"/>
        <v>0</v>
      </c>
    </row>
    <row r="18" spans="1:12" s="50" customFormat="1" ht="21" customHeight="1" x14ac:dyDescent="0.25">
      <c r="A18" s="908">
        <f t="shared" si="1"/>
        <v>11</v>
      </c>
      <c r="B18" s="199" t="s">
        <v>4123</v>
      </c>
      <c r="C18" s="909">
        <v>68300</v>
      </c>
      <c r="D18" s="909"/>
      <c r="E18" s="909">
        <v>120000</v>
      </c>
      <c r="F18" s="241" t="s">
        <v>4103</v>
      </c>
      <c r="G18" s="110" t="s">
        <v>4124</v>
      </c>
      <c r="H18" s="245" t="s">
        <v>4103</v>
      </c>
      <c r="I18" s="245"/>
      <c r="J18" s="246">
        <v>64200</v>
      </c>
      <c r="K18" s="782">
        <v>90000</v>
      </c>
      <c r="L18" s="247">
        <f t="shared" si="0"/>
        <v>-1</v>
      </c>
    </row>
    <row r="19" spans="1:12" s="50" customFormat="1" ht="21" customHeight="1" x14ac:dyDescent="0.25">
      <c r="A19" s="908">
        <f t="shared" si="1"/>
        <v>12</v>
      </c>
      <c r="B19" s="199" t="s">
        <v>4125</v>
      </c>
      <c r="C19" s="909">
        <v>68300</v>
      </c>
      <c r="D19" s="909"/>
      <c r="E19" s="909">
        <v>120000</v>
      </c>
      <c r="F19" s="241" t="s">
        <v>4103</v>
      </c>
      <c r="G19" s="110" t="s">
        <v>4126</v>
      </c>
      <c r="H19" s="245" t="s">
        <v>4103</v>
      </c>
      <c r="I19" s="245"/>
      <c r="J19" s="246">
        <v>64200</v>
      </c>
      <c r="K19" s="782">
        <v>90000</v>
      </c>
      <c r="L19" s="247">
        <f t="shared" si="0"/>
        <v>-1</v>
      </c>
    </row>
    <row r="20" spans="1:12" s="50" customFormat="1" ht="21" customHeight="1" x14ac:dyDescent="0.25">
      <c r="A20" s="908">
        <f t="shared" si="1"/>
        <v>13</v>
      </c>
      <c r="B20" s="199" t="s">
        <v>4127</v>
      </c>
      <c r="C20" s="909">
        <v>68300</v>
      </c>
      <c r="D20" s="909"/>
      <c r="E20" s="909">
        <v>120000</v>
      </c>
      <c r="F20" s="241" t="s">
        <v>4103</v>
      </c>
      <c r="G20" s="110" t="s">
        <v>4128</v>
      </c>
      <c r="H20" s="245" t="s">
        <v>4103</v>
      </c>
      <c r="I20" s="245"/>
      <c r="J20" s="246">
        <v>64200</v>
      </c>
      <c r="K20" s="782">
        <v>90000</v>
      </c>
      <c r="L20" s="247">
        <f t="shared" si="0"/>
        <v>-1</v>
      </c>
    </row>
    <row r="21" spans="1:12" s="50" customFormat="1" ht="21" customHeight="1" x14ac:dyDescent="0.25">
      <c r="A21" s="908">
        <f t="shared" si="1"/>
        <v>14</v>
      </c>
      <c r="B21" s="199" t="s">
        <v>4129</v>
      </c>
      <c r="C21" s="909">
        <v>68300</v>
      </c>
      <c r="D21" s="909"/>
      <c r="E21" s="909">
        <v>120000</v>
      </c>
      <c r="F21" s="241" t="s">
        <v>4103</v>
      </c>
      <c r="G21" s="110" t="s">
        <v>4130</v>
      </c>
      <c r="H21" s="245" t="s">
        <v>4103</v>
      </c>
      <c r="I21" s="245"/>
      <c r="J21" s="246">
        <v>64200</v>
      </c>
      <c r="K21" s="782">
        <v>90000</v>
      </c>
      <c r="L21" s="247">
        <f t="shared" si="0"/>
        <v>-1</v>
      </c>
    </row>
    <row r="22" spans="1:12" s="50" customFormat="1" ht="36" customHeight="1" x14ac:dyDescent="0.25">
      <c r="A22" s="908">
        <f t="shared" si="1"/>
        <v>15</v>
      </c>
      <c r="B22" s="199" t="s">
        <v>4131</v>
      </c>
      <c r="C22" s="909">
        <v>68300</v>
      </c>
      <c r="D22" s="909"/>
      <c r="E22" s="909">
        <v>120000</v>
      </c>
      <c r="F22" s="241" t="s">
        <v>4103</v>
      </c>
      <c r="G22" s="110" t="s">
        <v>4132</v>
      </c>
      <c r="H22" s="245" t="s">
        <v>4103</v>
      </c>
      <c r="I22" s="245"/>
      <c r="J22" s="246">
        <v>64200</v>
      </c>
      <c r="K22" s="782">
        <v>90000</v>
      </c>
      <c r="L22" s="247">
        <f t="shared" si="0"/>
        <v>-1</v>
      </c>
    </row>
    <row r="23" spans="1:12" s="50" customFormat="1" ht="21" customHeight="1" x14ac:dyDescent="0.25">
      <c r="A23" s="908">
        <f t="shared" si="1"/>
        <v>16</v>
      </c>
      <c r="B23" s="199" t="s">
        <v>4133</v>
      </c>
      <c r="C23" s="909">
        <v>68300</v>
      </c>
      <c r="D23" s="909"/>
      <c r="E23" s="909">
        <v>120000</v>
      </c>
      <c r="F23" s="241" t="s">
        <v>4103</v>
      </c>
      <c r="G23" s="110" t="s">
        <v>4134</v>
      </c>
      <c r="H23" s="245" t="s">
        <v>4103</v>
      </c>
      <c r="I23" s="245"/>
      <c r="J23" s="246">
        <v>64200</v>
      </c>
      <c r="K23" s="782">
        <v>90000</v>
      </c>
      <c r="L23" s="247">
        <f t="shared" si="0"/>
        <v>-1</v>
      </c>
    </row>
    <row r="24" spans="1:12" s="50" customFormat="1" ht="21" customHeight="1" x14ac:dyDescent="0.25">
      <c r="A24" s="908">
        <f t="shared" si="1"/>
        <v>17</v>
      </c>
      <c r="B24" s="199" t="s">
        <v>4135</v>
      </c>
      <c r="C24" s="909">
        <v>68300</v>
      </c>
      <c r="D24" s="909"/>
      <c r="E24" s="909">
        <v>120000</v>
      </c>
      <c r="F24" s="241" t="s">
        <v>4103</v>
      </c>
      <c r="G24" s="110" t="s">
        <v>4136</v>
      </c>
      <c r="H24" s="245" t="s">
        <v>4103</v>
      </c>
      <c r="I24" s="245"/>
      <c r="J24" s="246">
        <v>64200</v>
      </c>
      <c r="K24" s="782">
        <v>90000</v>
      </c>
      <c r="L24" s="247">
        <f t="shared" si="0"/>
        <v>-1</v>
      </c>
    </row>
    <row r="25" spans="1:12" s="50" customFormat="1" ht="36" customHeight="1" x14ac:dyDescent="0.25">
      <c r="A25" s="908">
        <f t="shared" si="1"/>
        <v>18</v>
      </c>
      <c r="B25" s="199" t="s">
        <v>4137</v>
      </c>
      <c r="C25" s="909">
        <v>68300</v>
      </c>
      <c r="D25" s="909"/>
      <c r="E25" s="909">
        <v>120000</v>
      </c>
      <c r="F25" s="241" t="s">
        <v>4103</v>
      </c>
      <c r="G25" s="110" t="s">
        <v>4138</v>
      </c>
      <c r="H25" s="245" t="s">
        <v>4103</v>
      </c>
      <c r="I25" s="245"/>
      <c r="J25" s="246">
        <v>64200</v>
      </c>
      <c r="K25" s="782">
        <v>90000</v>
      </c>
      <c r="L25" s="247">
        <f t="shared" si="0"/>
        <v>-1</v>
      </c>
    </row>
    <row r="26" spans="1:12" s="50" customFormat="1" ht="21" customHeight="1" x14ac:dyDescent="0.25">
      <c r="A26" s="908">
        <f t="shared" si="1"/>
        <v>19</v>
      </c>
      <c r="B26" s="199" t="s">
        <v>4139</v>
      </c>
      <c r="C26" s="909">
        <v>68300</v>
      </c>
      <c r="D26" s="909"/>
      <c r="E26" s="909">
        <v>120000</v>
      </c>
      <c r="F26" s="241" t="s">
        <v>4103</v>
      </c>
      <c r="G26" s="110" t="s">
        <v>4140</v>
      </c>
      <c r="H26" s="245" t="s">
        <v>4103</v>
      </c>
      <c r="I26" s="245"/>
      <c r="J26" s="246">
        <v>64200</v>
      </c>
      <c r="K26" s="782">
        <v>90000</v>
      </c>
      <c r="L26" s="247">
        <f t="shared" si="0"/>
        <v>-1</v>
      </c>
    </row>
    <row r="27" spans="1:12" s="50" customFormat="1" ht="21" customHeight="1" x14ac:dyDescent="0.25">
      <c r="A27" s="908">
        <f t="shared" si="1"/>
        <v>20</v>
      </c>
      <c r="B27" s="199" t="s">
        <v>4141</v>
      </c>
      <c r="C27" s="909">
        <v>68300</v>
      </c>
      <c r="D27" s="909"/>
      <c r="E27" s="909">
        <v>120000</v>
      </c>
      <c r="F27" s="241" t="s">
        <v>4103</v>
      </c>
      <c r="G27" s="110" t="s">
        <v>4142</v>
      </c>
      <c r="H27" s="245" t="s">
        <v>4103</v>
      </c>
      <c r="I27" s="245"/>
      <c r="J27" s="246">
        <v>64200</v>
      </c>
      <c r="K27" s="782">
        <v>90000</v>
      </c>
      <c r="L27" s="247">
        <f t="shared" si="0"/>
        <v>-1</v>
      </c>
    </row>
    <row r="28" spans="1:12" s="50" customFormat="1" ht="36.75" customHeight="1" x14ac:dyDescent="0.25">
      <c r="A28" s="908">
        <f t="shared" si="1"/>
        <v>21</v>
      </c>
      <c r="B28" s="199" t="s">
        <v>4143</v>
      </c>
      <c r="C28" s="909">
        <v>68300</v>
      </c>
      <c r="D28" s="909"/>
      <c r="E28" s="909">
        <v>120000</v>
      </c>
      <c r="F28" s="241" t="s">
        <v>4103</v>
      </c>
      <c r="G28" s="110" t="s">
        <v>4144</v>
      </c>
      <c r="H28" s="245" t="s">
        <v>4103</v>
      </c>
      <c r="I28" s="245"/>
      <c r="J28" s="246">
        <v>64200</v>
      </c>
      <c r="K28" s="782">
        <v>90000</v>
      </c>
      <c r="L28" s="247">
        <f t="shared" si="0"/>
        <v>-1</v>
      </c>
    </row>
    <row r="29" spans="1:12" s="50" customFormat="1" ht="36.75" customHeight="1" x14ac:dyDescent="0.25">
      <c r="A29" s="908">
        <f t="shared" si="1"/>
        <v>22</v>
      </c>
      <c r="B29" s="199" t="s">
        <v>4145</v>
      </c>
      <c r="C29" s="909">
        <v>68300</v>
      </c>
      <c r="D29" s="909"/>
      <c r="E29" s="909">
        <v>120000</v>
      </c>
      <c r="F29" s="241" t="s">
        <v>4103</v>
      </c>
      <c r="G29" s="110" t="s">
        <v>4146</v>
      </c>
      <c r="H29" s="245" t="s">
        <v>4103</v>
      </c>
      <c r="I29" s="245"/>
      <c r="J29" s="246">
        <v>64200</v>
      </c>
      <c r="K29" s="782">
        <v>90000</v>
      </c>
      <c r="L29" s="247">
        <f t="shared" si="0"/>
        <v>-1</v>
      </c>
    </row>
    <row r="30" spans="1:12" s="50" customFormat="1" ht="21" customHeight="1" x14ac:dyDescent="0.25">
      <c r="A30" s="908">
        <f t="shared" si="1"/>
        <v>23</v>
      </c>
      <c r="B30" s="199" t="s">
        <v>4147</v>
      </c>
      <c r="C30" s="909">
        <v>68300</v>
      </c>
      <c r="D30" s="909"/>
      <c r="E30" s="909">
        <v>120000</v>
      </c>
      <c r="F30" s="241" t="s">
        <v>4103</v>
      </c>
      <c r="G30" s="110" t="s">
        <v>4148</v>
      </c>
      <c r="H30" s="245" t="s">
        <v>4103</v>
      </c>
      <c r="I30" s="245"/>
      <c r="J30" s="246">
        <v>64200</v>
      </c>
      <c r="K30" s="782">
        <v>90000</v>
      </c>
      <c r="L30" s="247">
        <f t="shared" si="0"/>
        <v>-1</v>
      </c>
    </row>
    <row r="31" spans="1:12" s="50" customFormat="1" ht="21" customHeight="1" x14ac:dyDescent="0.25">
      <c r="A31" s="908">
        <f t="shared" si="1"/>
        <v>24</v>
      </c>
      <c r="B31" s="199" t="s">
        <v>4149</v>
      </c>
      <c r="C31" s="909">
        <v>68300</v>
      </c>
      <c r="D31" s="909"/>
      <c r="E31" s="909">
        <v>120000</v>
      </c>
      <c r="F31" s="241" t="s">
        <v>4103</v>
      </c>
      <c r="G31" s="110" t="s">
        <v>4150</v>
      </c>
      <c r="H31" s="245" t="s">
        <v>4103</v>
      </c>
      <c r="I31" s="245"/>
      <c r="J31" s="246">
        <v>64200</v>
      </c>
      <c r="K31" s="782">
        <v>90000</v>
      </c>
      <c r="L31" s="247">
        <f t="shared" si="0"/>
        <v>-1</v>
      </c>
    </row>
    <row r="32" spans="1:12" s="50" customFormat="1" ht="21" customHeight="1" x14ac:dyDescent="0.25">
      <c r="A32" s="908">
        <f t="shared" si="1"/>
        <v>25</v>
      </c>
      <c r="B32" s="199" t="s">
        <v>4151</v>
      </c>
      <c r="C32" s="909">
        <v>68300</v>
      </c>
      <c r="D32" s="909"/>
      <c r="E32" s="909">
        <v>120000</v>
      </c>
      <c r="F32" s="241" t="s">
        <v>4103</v>
      </c>
      <c r="G32" s="110" t="s">
        <v>4152</v>
      </c>
      <c r="H32" s="245" t="s">
        <v>4103</v>
      </c>
      <c r="I32" s="245"/>
      <c r="J32" s="246">
        <v>64200</v>
      </c>
      <c r="K32" s="782">
        <v>90000</v>
      </c>
      <c r="L32" s="247">
        <f t="shared" si="0"/>
        <v>-1</v>
      </c>
    </row>
    <row r="33" spans="1:12" s="50" customFormat="1" ht="21" customHeight="1" x14ac:dyDescent="0.25">
      <c r="A33" s="908">
        <f t="shared" si="1"/>
        <v>26</v>
      </c>
      <c r="B33" s="199" t="s">
        <v>4153</v>
      </c>
      <c r="C33" s="909">
        <v>68300</v>
      </c>
      <c r="D33" s="909"/>
      <c r="E33" s="909">
        <v>120000</v>
      </c>
      <c r="F33" s="241" t="s">
        <v>4103</v>
      </c>
      <c r="G33" s="110" t="s">
        <v>4154</v>
      </c>
      <c r="H33" s="245" t="s">
        <v>4103</v>
      </c>
      <c r="I33" s="245"/>
      <c r="J33" s="246">
        <v>64200</v>
      </c>
      <c r="K33" s="782">
        <v>90000</v>
      </c>
      <c r="L33" s="247">
        <f t="shared" si="0"/>
        <v>-1</v>
      </c>
    </row>
    <row r="34" spans="1:12" s="50" customFormat="1" ht="21" customHeight="1" x14ac:dyDescent="0.25">
      <c r="A34" s="908">
        <f t="shared" si="1"/>
        <v>27</v>
      </c>
      <c r="B34" s="199" t="s">
        <v>4155</v>
      </c>
      <c r="C34" s="909">
        <v>68300</v>
      </c>
      <c r="D34" s="909"/>
      <c r="E34" s="909">
        <v>120000</v>
      </c>
      <c r="F34" s="241" t="s">
        <v>4103</v>
      </c>
      <c r="G34" s="110" t="s">
        <v>4156</v>
      </c>
      <c r="H34" s="245" t="s">
        <v>4103</v>
      </c>
      <c r="I34" s="245"/>
      <c r="J34" s="246">
        <v>64200</v>
      </c>
      <c r="K34" s="782">
        <v>90000</v>
      </c>
      <c r="L34" s="247">
        <f t="shared" si="0"/>
        <v>-1</v>
      </c>
    </row>
    <row r="35" spans="1:12" s="50" customFormat="1" ht="21" customHeight="1" x14ac:dyDescent="0.25">
      <c r="A35" s="908">
        <f t="shared" si="1"/>
        <v>28</v>
      </c>
      <c r="B35" s="199" t="s">
        <v>4157</v>
      </c>
      <c r="C35" s="909">
        <v>68300</v>
      </c>
      <c r="D35" s="909">
        <v>68300</v>
      </c>
      <c r="E35" s="909">
        <v>120000</v>
      </c>
      <c r="F35" s="241" t="s">
        <v>4103</v>
      </c>
      <c r="G35" s="110" t="s">
        <v>4158</v>
      </c>
      <c r="H35" s="245" t="s">
        <v>4103</v>
      </c>
      <c r="I35" s="245" t="s">
        <v>4115</v>
      </c>
      <c r="J35" s="246">
        <v>64200</v>
      </c>
      <c r="K35" s="246">
        <v>64200</v>
      </c>
      <c r="L35" s="247">
        <f t="shared" si="0"/>
        <v>0</v>
      </c>
    </row>
    <row r="36" spans="1:12" s="50" customFormat="1" ht="21" customHeight="1" x14ac:dyDescent="0.25">
      <c r="A36" s="908">
        <f t="shared" si="1"/>
        <v>29</v>
      </c>
      <c r="B36" s="199" t="s">
        <v>4159</v>
      </c>
      <c r="C36" s="909">
        <v>68300</v>
      </c>
      <c r="D36" s="909"/>
      <c r="E36" s="909">
        <v>120000</v>
      </c>
      <c r="F36" s="241" t="s">
        <v>4103</v>
      </c>
      <c r="G36" s="110" t="s">
        <v>4160</v>
      </c>
      <c r="H36" s="245" t="s">
        <v>4103</v>
      </c>
      <c r="I36" s="245"/>
      <c r="J36" s="246">
        <v>64200</v>
      </c>
      <c r="K36" s="782">
        <v>90000</v>
      </c>
      <c r="L36" s="247">
        <f t="shared" si="0"/>
        <v>-1</v>
      </c>
    </row>
    <row r="37" spans="1:12" s="50" customFormat="1" ht="39.75" customHeight="1" x14ac:dyDescent="0.25">
      <c r="A37" s="908">
        <f t="shared" si="1"/>
        <v>30</v>
      </c>
      <c r="B37" s="199" t="s">
        <v>4161</v>
      </c>
      <c r="C37" s="909">
        <v>100000</v>
      </c>
      <c r="D37" s="345"/>
      <c r="E37" s="909">
        <v>150000</v>
      </c>
      <c r="F37" s="241" t="s">
        <v>4162</v>
      </c>
      <c r="G37" s="110" t="s">
        <v>4163</v>
      </c>
      <c r="H37" s="245"/>
      <c r="I37" s="245"/>
      <c r="J37" s="246">
        <v>96200</v>
      </c>
      <c r="K37" s="782">
        <v>120000</v>
      </c>
      <c r="L37" s="247">
        <f>(E37-C37)/C37</f>
        <v>0.5</v>
      </c>
    </row>
    <row r="38" spans="1:12" s="50" customFormat="1" ht="21" customHeight="1" x14ac:dyDescent="0.25">
      <c r="A38" s="908">
        <f t="shared" si="1"/>
        <v>31</v>
      </c>
      <c r="B38" s="199" t="s">
        <v>4164</v>
      </c>
      <c r="C38" s="909">
        <v>68300</v>
      </c>
      <c r="D38" s="909">
        <v>68300</v>
      </c>
      <c r="E38" s="909">
        <v>120000</v>
      </c>
      <c r="F38" s="241" t="s">
        <v>4103</v>
      </c>
      <c r="G38" s="110" t="s">
        <v>4165</v>
      </c>
      <c r="H38" s="245" t="s">
        <v>4103</v>
      </c>
      <c r="I38" s="245" t="s">
        <v>4103</v>
      </c>
      <c r="J38" s="246">
        <v>64200</v>
      </c>
      <c r="K38" s="246">
        <v>64200</v>
      </c>
      <c r="L38" s="247">
        <f t="shared" si="0"/>
        <v>0</v>
      </c>
    </row>
    <row r="39" spans="1:12" s="50" customFormat="1" ht="21" customHeight="1" x14ac:dyDescent="0.25">
      <c r="A39" s="908">
        <f t="shared" si="1"/>
        <v>32</v>
      </c>
      <c r="B39" s="199" t="s">
        <v>4166</v>
      </c>
      <c r="C39" s="909">
        <v>68300</v>
      </c>
      <c r="D39" s="909">
        <v>90000</v>
      </c>
      <c r="E39" s="909">
        <v>120000</v>
      </c>
      <c r="F39" s="241" t="s">
        <v>4103</v>
      </c>
      <c r="G39" s="110" t="s">
        <v>4167</v>
      </c>
      <c r="H39" s="245" t="s">
        <v>4103</v>
      </c>
      <c r="I39" s="245"/>
      <c r="J39" s="246">
        <v>64200</v>
      </c>
      <c r="K39" s="782">
        <v>90000</v>
      </c>
      <c r="L39" s="247">
        <f t="shared" si="0"/>
        <v>0.31771595900439237</v>
      </c>
    </row>
    <row r="40" spans="1:12" s="50" customFormat="1" ht="21" customHeight="1" x14ac:dyDescent="0.25">
      <c r="A40" s="908">
        <f t="shared" si="1"/>
        <v>33</v>
      </c>
      <c r="B40" s="199" t="s">
        <v>4168</v>
      </c>
      <c r="C40" s="909">
        <v>68300</v>
      </c>
      <c r="D40" s="909">
        <v>90000</v>
      </c>
      <c r="E40" s="909">
        <v>120000</v>
      </c>
      <c r="F40" s="241" t="s">
        <v>4103</v>
      </c>
      <c r="G40" s="110" t="s">
        <v>4169</v>
      </c>
      <c r="H40" s="245" t="s">
        <v>4103</v>
      </c>
      <c r="I40" s="245"/>
      <c r="J40" s="246">
        <v>64200</v>
      </c>
      <c r="K40" s="782">
        <v>90000</v>
      </c>
      <c r="L40" s="247">
        <f t="shared" si="0"/>
        <v>0.31771595900439237</v>
      </c>
    </row>
    <row r="41" spans="1:12" s="50" customFormat="1" ht="21" customHeight="1" x14ac:dyDescent="0.25">
      <c r="A41" s="908">
        <f t="shared" si="1"/>
        <v>34</v>
      </c>
      <c r="B41" s="199" t="s">
        <v>4170</v>
      </c>
      <c r="C41" s="909">
        <v>20700</v>
      </c>
      <c r="D41" s="909">
        <v>20700</v>
      </c>
      <c r="E41" s="909">
        <v>60000</v>
      </c>
      <c r="F41" s="910"/>
      <c r="G41" s="110" t="s">
        <v>4171</v>
      </c>
      <c r="H41" s="245"/>
      <c r="I41" s="245"/>
      <c r="J41" s="246">
        <v>18300</v>
      </c>
      <c r="K41" s="246">
        <v>18300</v>
      </c>
      <c r="L41" s="247">
        <f t="shared" si="0"/>
        <v>0</v>
      </c>
    </row>
    <row r="42" spans="1:12" s="50" customFormat="1" ht="21" customHeight="1" x14ac:dyDescent="0.25">
      <c r="A42" s="908">
        <f t="shared" si="1"/>
        <v>35</v>
      </c>
      <c r="B42" s="199" t="s">
        <v>4172</v>
      </c>
      <c r="C42" s="909"/>
      <c r="D42" s="198"/>
      <c r="E42" s="909">
        <v>20000</v>
      </c>
      <c r="F42" s="242"/>
      <c r="G42" s="110"/>
      <c r="H42" s="245"/>
      <c r="I42" s="245"/>
      <c r="J42" s="246"/>
      <c r="K42" s="782">
        <v>20000</v>
      </c>
      <c r="L42" s="247" t="e">
        <f>(E42-C42)/C42</f>
        <v>#DIV/0!</v>
      </c>
    </row>
    <row r="43" spans="1:12" s="50" customFormat="1" ht="21" customHeight="1" x14ac:dyDescent="0.25">
      <c r="A43" s="908">
        <f t="shared" si="1"/>
        <v>36</v>
      </c>
      <c r="B43" s="199" t="s">
        <v>4173</v>
      </c>
      <c r="C43" s="909"/>
      <c r="D43" s="198"/>
      <c r="E43" s="909">
        <v>30000</v>
      </c>
      <c r="F43" s="242"/>
      <c r="G43" s="110"/>
      <c r="H43" s="245"/>
      <c r="I43" s="245"/>
      <c r="J43" s="246"/>
      <c r="K43" s="782">
        <v>30000</v>
      </c>
      <c r="L43" s="247" t="e">
        <f>(E43-C43)/C43</f>
        <v>#DIV/0!</v>
      </c>
    </row>
    <row r="44" spans="1:12" s="50" customFormat="1" ht="21" customHeight="1" x14ac:dyDescent="0.25">
      <c r="A44" s="908">
        <f t="shared" si="1"/>
        <v>37</v>
      </c>
      <c r="B44" s="199" t="s">
        <v>4174</v>
      </c>
      <c r="C44" s="909">
        <v>144000</v>
      </c>
      <c r="D44" s="909">
        <v>141000</v>
      </c>
      <c r="E44" s="909">
        <v>250000</v>
      </c>
      <c r="F44" s="910"/>
      <c r="G44" s="110" t="s">
        <v>4175</v>
      </c>
      <c r="H44" s="245"/>
      <c r="I44" s="245" t="s">
        <v>4176</v>
      </c>
      <c r="J44" s="246">
        <v>140000</v>
      </c>
      <c r="K44" s="246">
        <v>140000</v>
      </c>
      <c r="L44" s="247">
        <f t="shared" si="0"/>
        <v>-2.0833333333333332E-2</v>
      </c>
    </row>
    <row r="45" spans="1:12" s="50" customFormat="1" ht="21" customHeight="1" x14ac:dyDescent="0.25">
      <c r="A45" s="908">
        <f t="shared" si="1"/>
        <v>38</v>
      </c>
      <c r="B45" s="199" t="s">
        <v>5337</v>
      </c>
      <c r="C45" s="909">
        <v>68300</v>
      </c>
      <c r="D45" s="909">
        <v>68300</v>
      </c>
      <c r="E45" s="909"/>
      <c r="F45" s="910"/>
      <c r="G45" s="110" t="s">
        <v>4175</v>
      </c>
      <c r="H45" s="245"/>
      <c r="I45" s="245" t="s">
        <v>4176</v>
      </c>
      <c r="J45" s="246">
        <v>140000</v>
      </c>
      <c r="K45" s="246">
        <v>140000</v>
      </c>
      <c r="L45" s="247">
        <f>(D45-C45)/C45</f>
        <v>0</v>
      </c>
    </row>
    <row r="46" spans="1:12" s="50" customFormat="1" ht="21" customHeight="1" x14ac:dyDescent="0.25">
      <c r="A46" s="911"/>
      <c r="C46" s="249"/>
      <c r="D46" s="248"/>
      <c r="E46" s="248"/>
      <c r="F46" s="242"/>
      <c r="G46" s="110"/>
      <c r="H46" s="245"/>
      <c r="I46" s="245"/>
      <c r="J46" s="249"/>
      <c r="K46" s="248"/>
    </row>
    <row r="47" spans="1:12" s="50" customFormat="1" ht="21" customHeight="1" x14ac:dyDescent="0.3">
      <c r="A47" s="112"/>
      <c r="B47" s="1212" t="s">
        <v>5686</v>
      </c>
      <c r="C47" s="1212"/>
      <c r="D47" s="1212"/>
      <c r="E47" s="1212"/>
      <c r="F47" s="912"/>
      <c r="G47" s="110"/>
      <c r="H47" s="245"/>
      <c r="I47" s="245"/>
    </row>
    <row r="48" spans="1:12" s="50" customFormat="1" ht="21" customHeight="1" x14ac:dyDescent="0.3">
      <c r="A48" s="1006" t="s">
        <v>463</v>
      </c>
      <c r="B48" s="1006"/>
      <c r="C48" s="1006" t="s">
        <v>44</v>
      </c>
      <c r="D48" s="1006"/>
      <c r="E48" s="1006"/>
      <c r="F48" s="179"/>
      <c r="G48" s="110"/>
      <c r="H48" s="245"/>
      <c r="I48" s="245"/>
      <c r="J48" s="1213" t="s">
        <v>2494</v>
      </c>
      <c r="K48" s="1213"/>
    </row>
    <row r="49" spans="1:11" s="50" customFormat="1" ht="29.25" customHeight="1" x14ac:dyDescent="0.3">
      <c r="A49" s="112"/>
      <c r="B49" s="155"/>
      <c r="C49" s="780"/>
      <c r="D49" s="155"/>
      <c r="E49" s="155"/>
      <c r="F49" s="155"/>
      <c r="G49" s="245"/>
      <c r="H49" s="245"/>
      <c r="I49" s="245"/>
      <c r="J49" s="250"/>
      <c r="K49" s="913"/>
    </row>
    <row r="50" spans="1:11" s="50" customFormat="1" ht="21" customHeight="1" x14ac:dyDescent="0.3">
      <c r="A50" s="112"/>
      <c r="B50" s="155"/>
      <c r="C50" s="155"/>
      <c r="D50" s="155"/>
      <c r="E50" s="155"/>
      <c r="F50" s="155"/>
      <c r="G50" s="245"/>
      <c r="H50" s="245"/>
      <c r="I50" s="245"/>
      <c r="J50" s="250"/>
      <c r="K50" s="913"/>
    </row>
    <row r="51" spans="1:11" s="50" customFormat="1" ht="21" customHeight="1" x14ac:dyDescent="0.3">
      <c r="A51" s="112"/>
      <c r="B51" s="155"/>
      <c r="C51" s="155"/>
      <c r="D51" s="155"/>
      <c r="E51" s="155"/>
      <c r="F51" s="155"/>
      <c r="G51" s="245"/>
      <c r="H51" s="245"/>
      <c r="I51" s="245"/>
      <c r="J51" s="250"/>
      <c r="K51" s="913"/>
    </row>
    <row r="52" spans="1:11" s="51" customFormat="1" ht="21" customHeight="1" x14ac:dyDescent="0.3">
      <c r="A52" s="1006" t="s">
        <v>431</v>
      </c>
      <c r="B52" s="1006"/>
      <c r="C52" s="1006" t="s">
        <v>5177</v>
      </c>
      <c r="D52" s="1006"/>
      <c r="E52" s="1006"/>
      <c r="F52" s="179"/>
      <c r="G52" s="216"/>
      <c r="H52" s="251"/>
      <c r="I52" s="251"/>
      <c r="J52" s="1211" t="s">
        <v>2723</v>
      </c>
      <c r="K52" s="1211"/>
    </row>
  </sheetData>
  <autoFilter ref="A7:CI45"/>
  <mergeCells count="15">
    <mergeCell ref="A52:B52"/>
    <mergeCell ref="C52:E52"/>
    <mergeCell ref="J52:K52"/>
    <mergeCell ref="B1:E1"/>
    <mergeCell ref="B2:E2"/>
    <mergeCell ref="A4:E4"/>
    <mergeCell ref="A5:E5"/>
    <mergeCell ref="A6:A7"/>
    <mergeCell ref="B6:B7"/>
    <mergeCell ref="C6:E6"/>
    <mergeCell ref="B47:E47"/>
    <mergeCell ref="J6:K6"/>
    <mergeCell ref="A48:B48"/>
    <mergeCell ref="C48:E48"/>
    <mergeCell ref="J48:K48"/>
  </mergeCells>
  <pageMargins left="0.2" right="0.19" top="0.28999999999999998" bottom="0.16" header="0.2" footer="0.16"/>
  <pageSetup paperSize="9" scale="95" orientation="portrait" verticalDpi="18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A61"/>
  <sheetViews>
    <sheetView topLeftCell="A49" workbookViewId="0">
      <selection activeCell="A49" sqref="A1:XFD1048576"/>
    </sheetView>
  </sheetViews>
  <sheetFormatPr defaultRowHeight="12.75" x14ac:dyDescent="0.2"/>
  <cols>
    <col min="1" max="1" width="6.28515625" style="67" customWidth="1"/>
    <col min="2" max="2" width="65.42578125" style="67" customWidth="1"/>
    <col min="3" max="3" width="12.140625" style="71" customWidth="1"/>
    <col min="4" max="4" width="9.140625" style="67" customWidth="1"/>
    <col min="5" max="5" width="10.42578125" style="67" customWidth="1"/>
    <col min="6" max="256" width="9.140625" style="67"/>
    <col min="257" max="257" width="6.28515625" style="67" customWidth="1"/>
    <col min="258" max="258" width="72.28515625" style="67" customWidth="1"/>
    <col min="259" max="259" width="12.140625" style="67" customWidth="1"/>
    <col min="260" max="260" width="12.7109375" style="67" customWidth="1"/>
    <col min="261" max="261" width="14.28515625" style="67" customWidth="1"/>
    <col min="262" max="512" width="9.140625" style="67"/>
    <col min="513" max="513" width="6.28515625" style="67" customWidth="1"/>
    <col min="514" max="514" width="72.28515625" style="67" customWidth="1"/>
    <col min="515" max="515" width="12.140625" style="67" customWidth="1"/>
    <col min="516" max="516" width="12.7109375" style="67" customWidth="1"/>
    <col min="517" max="517" width="14.28515625" style="67" customWidth="1"/>
    <col min="518" max="768" width="9.140625" style="67"/>
    <col min="769" max="769" width="6.28515625" style="67" customWidth="1"/>
    <col min="770" max="770" width="72.28515625" style="67" customWidth="1"/>
    <col min="771" max="771" width="12.140625" style="67" customWidth="1"/>
    <col min="772" max="772" width="12.7109375" style="67" customWidth="1"/>
    <col min="773" max="773" width="14.28515625" style="67" customWidth="1"/>
    <col min="774" max="1024" width="9.140625" style="67"/>
    <col min="1025" max="1025" width="6.28515625" style="67" customWidth="1"/>
    <col min="1026" max="1026" width="72.28515625" style="67" customWidth="1"/>
    <col min="1027" max="1027" width="12.140625" style="67" customWidth="1"/>
    <col min="1028" max="1028" width="12.7109375" style="67" customWidth="1"/>
    <col min="1029" max="1029" width="14.28515625" style="67" customWidth="1"/>
    <col min="1030" max="1280" width="9.140625" style="67"/>
    <col min="1281" max="1281" width="6.28515625" style="67" customWidth="1"/>
    <col min="1282" max="1282" width="72.28515625" style="67" customWidth="1"/>
    <col min="1283" max="1283" width="12.140625" style="67" customWidth="1"/>
    <col min="1284" max="1284" width="12.7109375" style="67" customWidth="1"/>
    <col min="1285" max="1285" width="14.28515625" style="67" customWidth="1"/>
    <col min="1286" max="1536" width="9.140625" style="67"/>
    <col min="1537" max="1537" width="6.28515625" style="67" customWidth="1"/>
    <col min="1538" max="1538" width="72.28515625" style="67" customWidth="1"/>
    <col min="1539" max="1539" width="12.140625" style="67" customWidth="1"/>
    <col min="1540" max="1540" width="12.7109375" style="67" customWidth="1"/>
    <col min="1541" max="1541" width="14.28515625" style="67" customWidth="1"/>
    <col min="1542" max="1792" width="9.140625" style="67"/>
    <col min="1793" max="1793" width="6.28515625" style="67" customWidth="1"/>
    <col min="1794" max="1794" width="72.28515625" style="67" customWidth="1"/>
    <col min="1795" max="1795" width="12.140625" style="67" customWidth="1"/>
    <col min="1796" max="1796" width="12.7109375" style="67" customWidth="1"/>
    <col min="1797" max="1797" width="14.28515625" style="67" customWidth="1"/>
    <col min="1798" max="2048" width="9.140625" style="67"/>
    <col min="2049" max="2049" width="6.28515625" style="67" customWidth="1"/>
    <col min="2050" max="2050" width="72.28515625" style="67" customWidth="1"/>
    <col min="2051" max="2051" width="12.140625" style="67" customWidth="1"/>
    <col min="2052" max="2052" width="12.7109375" style="67" customWidth="1"/>
    <col min="2053" max="2053" width="14.28515625" style="67" customWidth="1"/>
    <col min="2054" max="2304" width="9.140625" style="67"/>
    <col min="2305" max="2305" width="6.28515625" style="67" customWidth="1"/>
    <col min="2306" max="2306" width="72.28515625" style="67" customWidth="1"/>
    <col min="2307" max="2307" width="12.140625" style="67" customWidth="1"/>
    <col min="2308" max="2308" width="12.7109375" style="67" customWidth="1"/>
    <col min="2309" max="2309" width="14.28515625" style="67" customWidth="1"/>
    <col min="2310" max="2560" width="9.140625" style="67"/>
    <col min="2561" max="2561" width="6.28515625" style="67" customWidth="1"/>
    <col min="2562" max="2562" width="72.28515625" style="67" customWidth="1"/>
    <col min="2563" max="2563" width="12.140625" style="67" customWidth="1"/>
    <col min="2564" max="2564" width="12.7109375" style="67" customWidth="1"/>
    <col min="2565" max="2565" width="14.28515625" style="67" customWidth="1"/>
    <col min="2566" max="2816" width="9.140625" style="67"/>
    <col min="2817" max="2817" width="6.28515625" style="67" customWidth="1"/>
    <col min="2818" max="2818" width="72.28515625" style="67" customWidth="1"/>
    <col min="2819" max="2819" width="12.140625" style="67" customWidth="1"/>
    <col min="2820" max="2820" width="12.7109375" style="67" customWidth="1"/>
    <col min="2821" max="2821" width="14.28515625" style="67" customWidth="1"/>
    <col min="2822" max="3072" width="9.140625" style="67"/>
    <col min="3073" max="3073" width="6.28515625" style="67" customWidth="1"/>
    <col min="3074" max="3074" width="72.28515625" style="67" customWidth="1"/>
    <col min="3075" max="3075" width="12.140625" style="67" customWidth="1"/>
    <col min="3076" max="3076" width="12.7109375" style="67" customWidth="1"/>
    <col min="3077" max="3077" width="14.28515625" style="67" customWidth="1"/>
    <col min="3078" max="3328" width="9.140625" style="67"/>
    <col min="3329" max="3329" width="6.28515625" style="67" customWidth="1"/>
    <col min="3330" max="3330" width="72.28515625" style="67" customWidth="1"/>
    <col min="3331" max="3331" width="12.140625" style="67" customWidth="1"/>
    <col min="3332" max="3332" width="12.7109375" style="67" customWidth="1"/>
    <col min="3333" max="3333" width="14.28515625" style="67" customWidth="1"/>
    <col min="3334" max="3584" width="9.140625" style="67"/>
    <col min="3585" max="3585" width="6.28515625" style="67" customWidth="1"/>
    <col min="3586" max="3586" width="72.28515625" style="67" customWidth="1"/>
    <col min="3587" max="3587" width="12.140625" style="67" customWidth="1"/>
    <col min="3588" max="3588" width="12.7109375" style="67" customWidth="1"/>
    <col min="3589" max="3589" width="14.28515625" style="67" customWidth="1"/>
    <col min="3590" max="3840" width="9.140625" style="67"/>
    <col min="3841" max="3841" width="6.28515625" style="67" customWidth="1"/>
    <col min="3842" max="3842" width="72.28515625" style="67" customWidth="1"/>
    <col min="3843" max="3843" width="12.140625" style="67" customWidth="1"/>
    <col min="3844" max="3844" width="12.7109375" style="67" customWidth="1"/>
    <col min="3845" max="3845" width="14.28515625" style="67" customWidth="1"/>
    <col min="3846" max="4096" width="9.140625" style="67"/>
    <col min="4097" max="4097" width="6.28515625" style="67" customWidth="1"/>
    <col min="4098" max="4098" width="72.28515625" style="67" customWidth="1"/>
    <col min="4099" max="4099" width="12.140625" style="67" customWidth="1"/>
    <col min="4100" max="4100" width="12.7109375" style="67" customWidth="1"/>
    <col min="4101" max="4101" width="14.28515625" style="67" customWidth="1"/>
    <col min="4102" max="4352" width="9.140625" style="67"/>
    <col min="4353" max="4353" width="6.28515625" style="67" customWidth="1"/>
    <col min="4354" max="4354" width="72.28515625" style="67" customWidth="1"/>
    <col min="4355" max="4355" width="12.140625" style="67" customWidth="1"/>
    <col min="4356" max="4356" width="12.7109375" style="67" customWidth="1"/>
    <col min="4357" max="4357" width="14.28515625" style="67" customWidth="1"/>
    <col min="4358" max="4608" width="9.140625" style="67"/>
    <col min="4609" max="4609" width="6.28515625" style="67" customWidth="1"/>
    <col min="4610" max="4610" width="72.28515625" style="67" customWidth="1"/>
    <col min="4611" max="4611" width="12.140625" style="67" customWidth="1"/>
    <col min="4612" max="4612" width="12.7109375" style="67" customWidth="1"/>
    <col min="4613" max="4613" width="14.28515625" style="67" customWidth="1"/>
    <col min="4614" max="4864" width="9.140625" style="67"/>
    <col min="4865" max="4865" width="6.28515625" style="67" customWidth="1"/>
    <col min="4866" max="4866" width="72.28515625" style="67" customWidth="1"/>
    <col min="4867" max="4867" width="12.140625" style="67" customWidth="1"/>
    <col min="4868" max="4868" width="12.7109375" style="67" customWidth="1"/>
    <col min="4869" max="4869" width="14.28515625" style="67" customWidth="1"/>
    <col min="4870" max="5120" width="9.140625" style="67"/>
    <col min="5121" max="5121" width="6.28515625" style="67" customWidth="1"/>
    <col min="5122" max="5122" width="72.28515625" style="67" customWidth="1"/>
    <col min="5123" max="5123" width="12.140625" style="67" customWidth="1"/>
    <col min="5124" max="5124" width="12.7109375" style="67" customWidth="1"/>
    <col min="5125" max="5125" width="14.28515625" style="67" customWidth="1"/>
    <col min="5126" max="5376" width="9.140625" style="67"/>
    <col min="5377" max="5377" width="6.28515625" style="67" customWidth="1"/>
    <col min="5378" max="5378" width="72.28515625" style="67" customWidth="1"/>
    <col min="5379" max="5379" width="12.140625" style="67" customWidth="1"/>
    <col min="5380" max="5380" width="12.7109375" style="67" customWidth="1"/>
    <col min="5381" max="5381" width="14.28515625" style="67" customWidth="1"/>
    <col min="5382" max="5632" width="9.140625" style="67"/>
    <col min="5633" max="5633" width="6.28515625" style="67" customWidth="1"/>
    <col min="5634" max="5634" width="72.28515625" style="67" customWidth="1"/>
    <col min="5635" max="5635" width="12.140625" style="67" customWidth="1"/>
    <col min="5636" max="5636" width="12.7109375" style="67" customWidth="1"/>
    <col min="5637" max="5637" width="14.28515625" style="67" customWidth="1"/>
    <col min="5638" max="5888" width="9.140625" style="67"/>
    <col min="5889" max="5889" width="6.28515625" style="67" customWidth="1"/>
    <col min="5890" max="5890" width="72.28515625" style="67" customWidth="1"/>
    <col min="5891" max="5891" width="12.140625" style="67" customWidth="1"/>
    <col min="5892" max="5892" width="12.7109375" style="67" customWidth="1"/>
    <col min="5893" max="5893" width="14.28515625" style="67" customWidth="1"/>
    <col min="5894" max="6144" width="9.140625" style="67"/>
    <col min="6145" max="6145" width="6.28515625" style="67" customWidth="1"/>
    <col min="6146" max="6146" width="72.28515625" style="67" customWidth="1"/>
    <col min="6147" max="6147" width="12.140625" style="67" customWidth="1"/>
    <col min="6148" max="6148" width="12.7109375" style="67" customWidth="1"/>
    <col min="6149" max="6149" width="14.28515625" style="67" customWidth="1"/>
    <col min="6150" max="6400" width="9.140625" style="67"/>
    <col min="6401" max="6401" width="6.28515625" style="67" customWidth="1"/>
    <col min="6402" max="6402" width="72.28515625" style="67" customWidth="1"/>
    <col min="6403" max="6403" width="12.140625" style="67" customWidth="1"/>
    <col min="6404" max="6404" width="12.7109375" style="67" customWidth="1"/>
    <col min="6405" max="6405" width="14.28515625" style="67" customWidth="1"/>
    <col min="6406" max="6656" width="9.140625" style="67"/>
    <col min="6657" max="6657" width="6.28515625" style="67" customWidth="1"/>
    <col min="6658" max="6658" width="72.28515625" style="67" customWidth="1"/>
    <col min="6659" max="6659" width="12.140625" style="67" customWidth="1"/>
    <col min="6660" max="6660" width="12.7109375" style="67" customWidth="1"/>
    <col min="6661" max="6661" width="14.28515625" style="67" customWidth="1"/>
    <col min="6662" max="6912" width="9.140625" style="67"/>
    <col min="6913" max="6913" width="6.28515625" style="67" customWidth="1"/>
    <col min="6914" max="6914" width="72.28515625" style="67" customWidth="1"/>
    <col min="6915" max="6915" width="12.140625" style="67" customWidth="1"/>
    <col min="6916" max="6916" width="12.7109375" style="67" customWidth="1"/>
    <col min="6917" max="6917" width="14.28515625" style="67" customWidth="1"/>
    <col min="6918" max="7168" width="9.140625" style="67"/>
    <col min="7169" max="7169" width="6.28515625" style="67" customWidth="1"/>
    <col min="7170" max="7170" width="72.28515625" style="67" customWidth="1"/>
    <col min="7171" max="7171" width="12.140625" style="67" customWidth="1"/>
    <col min="7172" max="7172" width="12.7109375" style="67" customWidth="1"/>
    <col min="7173" max="7173" width="14.28515625" style="67" customWidth="1"/>
    <col min="7174" max="7424" width="9.140625" style="67"/>
    <col min="7425" max="7425" width="6.28515625" style="67" customWidth="1"/>
    <col min="7426" max="7426" width="72.28515625" style="67" customWidth="1"/>
    <col min="7427" max="7427" width="12.140625" style="67" customWidth="1"/>
    <col min="7428" max="7428" width="12.7109375" style="67" customWidth="1"/>
    <col min="7429" max="7429" width="14.28515625" style="67" customWidth="1"/>
    <col min="7430" max="7680" width="9.140625" style="67"/>
    <col min="7681" max="7681" width="6.28515625" style="67" customWidth="1"/>
    <col min="7682" max="7682" width="72.28515625" style="67" customWidth="1"/>
    <col min="7683" max="7683" width="12.140625" style="67" customWidth="1"/>
    <col min="7684" max="7684" width="12.7109375" style="67" customWidth="1"/>
    <col min="7685" max="7685" width="14.28515625" style="67" customWidth="1"/>
    <col min="7686" max="7936" width="9.140625" style="67"/>
    <col min="7937" max="7937" width="6.28515625" style="67" customWidth="1"/>
    <col min="7938" max="7938" width="72.28515625" style="67" customWidth="1"/>
    <col min="7939" max="7939" width="12.140625" style="67" customWidth="1"/>
    <col min="7940" max="7940" width="12.7109375" style="67" customWidth="1"/>
    <col min="7941" max="7941" width="14.28515625" style="67" customWidth="1"/>
    <col min="7942" max="8192" width="9.140625" style="67"/>
    <col min="8193" max="8193" width="6.28515625" style="67" customWidth="1"/>
    <col min="8194" max="8194" width="72.28515625" style="67" customWidth="1"/>
    <col min="8195" max="8195" width="12.140625" style="67" customWidth="1"/>
    <col min="8196" max="8196" width="12.7109375" style="67" customWidth="1"/>
    <col min="8197" max="8197" width="14.28515625" style="67" customWidth="1"/>
    <col min="8198" max="8448" width="9.140625" style="67"/>
    <col min="8449" max="8449" width="6.28515625" style="67" customWidth="1"/>
    <col min="8450" max="8450" width="72.28515625" style="67" customWidth="1"/>
    <col min="8451" max="8451" width="12.140625" style="67" customWidth="1"/>
    <col min="8452" max="8452" width="12.7109375" style="67" customWidth="1"/>
    <col min="8453" max="8453" width="14.28515625" style="67" customWidth="1"/>
    <col min="8454" max="8704" width="9.140625" style="67"/>
    <col min="8705" max="8705" width="6.28515625" style="67" customWidth="1"/>
    <col min="8706" max="8706" width="72.28515625" style="67" customWidth="1"/>
    <col min="8707" max="8707" width="12.140625" style="67" customWidth="1"/>
    <col min="8708" max="8708" width="12.7109375" style="67" customWidth="1"/>
    <col min="8709" max="8709" width="14.28515625" style="67" customWidth="1"/>
    <col min="8710" max="8960" width="9.140625" style="67"/>
    <col min="8961" max="8961" width="6.28515625" style="67" customWidth="1"/>
    <col min="8962" max="8962" width="72.28515625" style="67" customWidth="1"/>
    <col min="8963" max="8963" width="12.140625" style="67" customWidth="1"/>
    <col min="8964" max="8964" width="12.7109375" style="67" customWidth="1"/>
    <col min="8965" max="8965" width="14.28515625" style="67" customWidth="1"/>
    <col min="8966" max="9216" width="9.140625" style="67"/>
    <col min="9217" max="9217" width="6.28515625" style="67" customWidth="1"/>
    <col min="9218" max="9218" width="72.28515625" style="67" customWidth="1"/>
    <col min="9219" max="9219" width="12.140625" style="67" customWidth="1"/>
    <col min="9220" max="9220" width="12.7109375" style="67" customWidth="1"/>
    <col min="9221" max="9221" width="14.28515625" style="67" customWidth="1"/>
    <col min="9222" max="9472" width="9.140625" style="67"/>
    <col min="9473" max="9473" width="6.28515625" style="67" customWidth="1"/>
    <col min="9474" max="9474" width="72.28515625" style="67" customWidth="1"/>
    <col min="9475" max="9475" width="12.140625" style="67" customWidth="1"/>
    <col min="9476" max="9476" width="12.7109375" style="67" customWidth="1"/>
    <col min="9477" max="9477" width="14.28515625" style="67" customWidth="1"/>
    <col min="9478" max="9728" width="9.140625" style="67"/>
    <col min="9729" max="9729" width="6.28515625" style="67" customWidth="1"/>
    <col min="9730" max="9730" width="72.28515625" style="67" customWidth="1"/>
    <col min="9731" max="9731" width="12.140625" style="67" customWidth="1"/>
    <col min="9732" max="9732" width="12.7109375" style="67" customWidth="1"/>
    <col min="9733" max="9733" width="14.28515625" style="67" customWidth="1"/>
    <col min="9734" max="9984" width="9.140625" style="67"/>
    <col min="9985" max="9985" width="6.28515625" style="67" customWidth="1"/>
    <col min="9986" max="9986" width="72.28515625" style="67" customWidth="1"/>
    <col min="9987" max="9987" width="12.140625" style="67" customWidth="1"/>
    <col min="9988" max="9988" width="12.7109375" style="67" customWidth="1"/>
    <col min="9989" max="9989" width="14.28515625" style="67" customWidth="1"/>
    <col min="9990" max="10240" width="9.140625" style="67"/>
    <col min="10241" max="10241" width="6.28515625" style="67" customWidth="1"/>
    <col min="10242" max="10242" width="72.28515625" style="67" customWidth="1"/>
    <col min="10243" max="10243" width="12.140625" style="67" customWidth="1"/>
    <col min="10244" max="10244" width="12.7109375" style="67" customWidth="1"/>
    <col min="10245" max="10245" width="14.28515625" style="67" customWidth="1"/>
    <col min="10246" max="10496" width="9.140625" style="67"/>
    <col min="10497" max="10497" width="6.28515625" style="67" customWidth="1"/>
    <col min="10498" max="10498" width="72.28515625" style="67" customWidth="1"/>
    <col min="10499" max="10499" width="12.140625" style="67" customWidth="1"/>
    <col min="10500" max="10500" width="12.7109375" style="67" customWidth="1"/>
    <col min="10501" max="10501" width="14.28515625" style="67" customWidth="1"/>
    <col min="10502" max="10752" width="9.140625" style="67"/>
    <col min="10753" max="10753" width="6.28515625" style="67" customWidth="1"/>
    <col min="10754" max="10754" width="72.28515625" style="67" customWidth="1"/>
    <col min="10755" max="10755" width="12.140625" style="67" customWidth="1"/>
    <col min="10756" max="10756" width="12.7109375" style="67" customWidth="1"/>
    <col min="10757" max="10757" width="14.28515625" style="67" customWidth="1"/>
    <col min="10758" max="11008" width="9.140625" style="67"/>
    <col min="11009" max="11009" width="6.28515625" style="67" customWidth="1"/>
    <col min="11010" max="11010" width="72.28515625" style="67" customWidth="1"/>
    <col min="11011" max="11011" width="12.140625" style="67" customWidth="1"/>
    <col min="11012" max="11012" width="12.7109375" style="67" customWidth="1"/>
    <col min="11013" max="11013" width="14.28515625" style="67" customWidth="1"/>
    <col min="11014" max="11264" width="9.140625" style="67"/>
    <col min="11265" max="11265" width="6.28515625" style="67" customWidth="1"/>
    <col min="11266" max="11266" width="72.28515625" style="67" customWidth="1"/>
    <col min="11267" max="11267" width="12.140625" style="67" customWidth="1"/>
    <col min="11268" max="11268" width="12.7109375" style="67" customWidth="1"/>
    <col min="11269" max="11269" width="14.28515625" style="67" customWidth="1"/>
    <col min="11270" max="11520" width="9.140625" style="67"/>
    <col min="11521" max="11521" width="6.28515625" style="67" customWidth="1"/>
    <col min="11522" max="11522" width="72.28515625" style="67" customWidth="1"/>
    <col min="11523" max="11523" width="12.140625" style="67" customWidth="1"/>
    <col min="11524" max="11524" width="12.7109375" style="67" customWidth="1"/>
    <col min="11525" max="11525" width="14.28515625" style="67" customWidth="1"/>
    <col min="11526" max="11776" width="9.140625" style="67"/>
    <col min="11777" max="11777" width="6.28515625" style="67" customWidth="1"/>
    <col min="11778" max="11778" width="72.28515625" style="67" customWidth="1"/>
    <col min="11779" max="11779" width="12.140625" style="67" customWidth="1"/>
    <col min="11780" max="11780" width="12.7109375" style="67" customWidth="1"/>
    <col min="11781" max="11781" width="14.28515625" style="67" customWidth="1"/>
    <col min="11782" max="12032" width="9.140625" style="67"/>
    <col min="12033" max="12033" width="6.28515625" style="67" customWidth="1"/>
    <col min="12034" max="12034" width="72.28515625" style="67" customWidth="1"/>
    <col min="12035" max="12035" width="12.140625" style="67" customWidth="1"/>
    <col min="12036" max="12036" width="12.7109375" style="67" customWidth="1"/>
    <col min="12037" max="12037" width="14.28515625" style="67" customWidth="1"/>
    <col min="12038" max="12288" width="9.140625" style="67"/>
    <col min="12289" max="12289" width="6.28515625" style="67" customWidth="1"/>
    <col min="12290" max="12290" width="72.28515625" style="67" customWidth="1"/>
    <col min="12291" max="12291" width="12.140625" style="67" customWidth="1"/>
    <col min="12292" max="12292" width="12.7109375" style="67" customWidth="1"/>
    <col min="12293" max="12293" width="14.28515625" style="67" customWidth="1"/>
    <col min="12294" max="12544" width="9.140625" style="67"/>
    <col min="12545" max="12545" width="6.28515625" style="67" customWidth="1"/>
    <col min="12546" max="12546" width="72.28515625" style="67" customWidth="1"/>
    <col min="12547" max="12547" width="12.140625" style="67" customWidth="1"/>
    <col min="12548" max="12548" width="12.7109375" style="67" customWidth="1"/>
    <col min="12549" max="12549" width="14.28515625" style="67" customWidth="1"/>
    <col min="12550" max="12800" width="9.140625" style="67"/>
    <col min="12801" max="12801" width="6.28515625" style="67" customWidth="1"/>
    <col min="12802" max="12802" width="72.28515625" style="67" customWidth="1"/>
    <col min="12803" max="12803" width="12.140625" style="67" customWidth="1"/>
    <col min="12804" max="12804" width="12.7109375" style="67" customWidth="1"/>
    <col min="12805" max="12805" width="14.28515625" style="67" customWidth="1"/>
    <col min="12806" max="13056" width="9.140625" style="67"/>
    <col min="13057" max="13057" width="6.28515625" style="67" customWidth="1"/>
    <col min="13058" max="13058" width="72.28515625" style="67" customWidth="1"/>
    <col min="13059" max="13059" width="12.140625" style="67" customWidth="1"/>
    <col min="13060" max="13060" width="12.7109375" style="67" customWidth="1"/>
    <col min="13061" max="13061" width="14.28515625" style="67" customWidth="1"/>
    <col min="13062" max="13312" width="9.140625" style="67"/>
    <col min="13313" max="13313" width="6.28515625" style="67" customWidth="1"/>
    <col min="13314" max="13314" width="72.28515625" style="67" customWidth="1"/>
    <col min="13315" max="13315" width="12.140625" style="67" customWidth="1"/>
    <col min="13316" max="13316" width="12.7109375" style="67" customWidth="1"/>
    <col min="13317" max="13317" width="14.28515625" style="67" customWidth="1"/>
    <col min="13318" max="13568" width="9.140625" style="67"/>
    <col min="13569" max="13569" width="6.28515625" style="67" customWidth="1"/>
    <col min="13570" max="13570" width="72.28515625" style="67" customWidth="1"/>
    <col min="13571" max="13571" width="12.140625" style="67" customWidth="1"/>
    <col min="13572" max="13572" width="12.7109375" style="67" customWidth="1"/>
    <col min="13573" max="13573" width="14.28515625" style="67" customWidth="1"/>
    <col min="13574" max="13824" width="9.140625" style="67"/>
    <col min="13825" max="13825" width="6.28515625" style="67" customWidth="1"/>
    <col min="13826" max="13826" width="72.28515625" style="67" customWidth="1"/>
    <col min="13827" max="13827" width="12.140625" style="67" customWidth="1"/>
    <col min="13828" max="13828" width="12.7109375" style="67" customWidth="1"/>
    <col min="13829" max="13829" width="14.28515625" style="67" customWidth="1"/>
    <col min="13830" max="14080" width="9.140625" style="67"/>
    <col min="14081" max="14081" width="6.28515625" style="67" customWidth="1"/>
    <col min="14082" max="14082" width="72.28515625" style="67" customWidth="1"/>
    <col min="14083" max="14083" width="12.140625" style="67" customWidth="1"/>
    <col min="14084" max="14084" width="12.7109375" style="67" customWidth="1"/>
    <col min="14085" max="14085" width="14.28515625" style="67" customWidth="1"/>
    <col min="14086" max="14336" width="9.140625" style="67"/>
    <col min="14337" max="14337" width="6.28515625" style="67" customWidth="1"/>
    <col min="14338" max="14338" width="72.28515625" style="67" customWidth="1"/>
    <col min="14339" max="14339" width="12.140625" style="67" customWidth="1"/>
    <col min="14340" max="14340" width="12.7109375" style="67" customWidth="1"/>
    <col min="14341" max="14341" width="14.28515625" style="67" customWidth="1"/>
    <col min="14342" max="14592" width="9.140625" style="67"/>
    <col min="14593" max="14593" width="6.28515625" style="67" customWidth="1"/>
    <col min="14594" max="14594" width="72.28515625" style="67" customWidth="1"/>
    <col min="14595" max="14595" width="12.140625" style="67" customWidth="1"/>
    <col min="14596" max="14596" width="12.7109375" style="67" customWidth="1"/>
    <col min="14597" max="14597" width="14.28515625" style="67" customWidth="1"/>
    <col min="14598" max="14848" width="9.140625" style="67"/>
    <col min="14849" max="14849" width="6.28515625" style="67" customWidth="1"/>
    <col min="14850" max="14850" width="72.28515625" style="67" customWidth="1"/>
    <col min="14851" max="14851" width="12.140625" style="67" customWidth="1"/>
    <col min="14852" max="14852" width="12.7109375" style="67" customWidth="1"/>
    <col min="14853" max="14853" width="14.28515625" style="67" customWidth="1"/>
    <col min="14854" max="15104" width="9.140625" style="67"/>
    <col min="15105" max="15105" width="6.28515625" style="67" customWidth="1"/>
    <col min="15106" max="15106" width="72.28515625" style="67" customWidth="1"/>
    <col min="15107" max="15107" width="12.140625" style="67" customWidth="1"/>
    <col min="15108" max="15108" width="12.7109375" style="67" customWidth="1"/>
    <col min="15109" max="15109" width="14.28515625" style="67" customWidth="1"/>
    <col min="15110" max="15360" width="9.140625" style="67"/>
    <col min="15361" max="15361" width="6.28515625" style="67" customWidth="1"/>
    <col min="15362" max="15362" width="72.28515625" style="67" customWidth="1"/>
    <col min="15363" max="15363" width="12.140625" style="67" customWidth="1"/>
    <col min="15364" max="15364" width="12.7109375" style="67" customWidth="1"/>
    <col min="15365" max="15365" width="14.28515625" style="67" customWidth="1"/>
    <col min="15366" max="15616" width="9.140625" style="67"/>
    <col min="15617" max="15617" width="6.28515625" style="67" customWidth="1"/>
    <col min="15618" max="15618" width="72.28515625" style="67" customWidth="1"/>
    <col min="15619" max="15619" width="12.140625" style="67" customWidth="1"/>
    <col min="15620" max="15620" width="12.7109375" style="67" customWidth="1"/>
    <col min="15621" max="15621" width="14.28515625" style="67" customWidth="1"/>
    <col min="15622" max="15872" width="9.140625" style="67"/>
    <col min="15873" max="15873" width="6.28515625" style="67" customWidth="1"/>
    <col min="15874" max="15874" width="72.28515625" style="67" customWidth="1"/>
    <col min="15875" max="15875" width="12.140625" style="67" customWidth="1"/>
    <col min="15876" max="15876" width="12.7109375" style="67" customWidth="1"/>
    <col min="15877" max="15877" width="14.28515625" style="67" customWidth="1"/>
    <col min="15878" max="16128" width="9.140625" style="67"/>
    <col min="16129" max="16129" width="6.28515625" style="67" customWidth="1"/>
    <col min="16130" max="16130" width="72.28515625" style="67" customWidth="1"/>
    <col min="16131" max="16131" width="12.140625" style="67" customWidth="1"/>
    <col min="16132" max="16132" width="12.7109375" style="67" customWidth="1"/>
    <col min="16133" max="16133" width="14.28515625" style="67" customWidth="1"/>
    <col min="16134" max="16384" width="9.140625" style="67"/>
  </cols>
  <sheetData>
    <row r="1" spans="1:79" s="34" customFormat="1" ht="36" customHeight="1" x14ac:dyDescent="0.3">
      <c r="A1" s="33"/>
      <c r="B1" s="1025" t="s">
        <v>4177</v>
      </c>
      <c r="C1" s="1025"/>
      <c r="D1" s="1025"/>
      <c r="E1" s="1025"/>
    </row>
    <row r="2" spans="1:79" s="34" customFormat="1" ht="21" customHeight="1" x14ac:dyDescent="0.3">
      <c r="A2" s="33"/>
      <c r="B2" s="1025" t="s">
        <v>4100</v>
      </c>
      <c r="C2" s="1025"/>
      <c r="D2" s="1025"/>
      <c r="E2" s="1025"/>
    </row>
    <row r="3" spans="1:79" ht="9" customHeight="1" x14ac:dyDescent="0.2"/>
    <row r="4" spans="1:79" ht="75" customHeight="1" x14ac:dyDescent="0.35">
      <c r="A4" s="1056" t="s">
        <v>4178</v>
      </c>
      <c r="B4" s="1057"/>
      <c r="C4" s="1057"/>
      <c r="D4" s="1057"/>
      <c r="E4" s="1057"/>
    </row>
    <row r="5" spans="1:79" ht="27" customHeight="1" thickBot="1" x14ac:dyDescent="0.35">
      <c r="A5" s="1058" t="s">
        <v>5368</v>
      </c>
      <c r="B5" s="1058"/>
      <c r="C5" s="1058"/>
      <c r="D5" s="1058"/>
      <c r="E5" s="1058"/>
    </row>
    <row r="6" spans="1:79" s="240" customFormat="1" ht="24.75" customHeight="1" x14ac:dyDescent="0.25">
      <c r="A6" s="1027" t="s">
        <v>2</v>
      </c>
      <c r="B6" s="1193" t="s">
        <v>549</v>
      </c>
      <c r="C6" s="1112" t="s">
        <v>550</v>
      </c>
      <c r="D6" s="1112"/>
      <c r="E6" s="1112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</row>
    <row r="7" spans="1:79" s="66" customFormat="1" ht="81" customHeight="1" x14ac:dyDescent="0.25">
      <c r="A7" s="1027"/>
      <c r="B7" s="1193"/>
      <c r="C7" s="27" t="s">
        <v>5373</v>
      </c>
      <c r="D7" s="27" t="s">
        <v>885</v>
      </c>
      <c r="E7" s="773" t="s">
        <v>2062</v>
      </c>
    </row>
    <row r="8" spans="1:79" s="50" customFormat="1" ht="38.25" customHeight="1" x14ac:dyDescent="0.25">
      <c r="A8" s="908">
        <v>1</v>
      </c>
      <c r="B8" s="914" t="s">
        <v>4227</v>
      </c>
      <c r="C8" s="915">
        <v>2227000</v>
      </c>
      <c r="D8" s="909">
        <v>0</v>
      </c>
      <c r="E8" s="909">
        <v>0</v>
      </c>
    </row>
    <row r="9" spans="1:79" s="50" customFormat="1" ht="24" customHeight="1" x14ac:dyDescent="0.25">
      <c r="A9" s="908">
        <f>A8+1</f>
        <v>2</v>
      </c>
      <c r="B9" s="914" t="s">
        <v>4181</v>
      </c>
      <c r="C9" s="915">
        <v>1322000</v>
      </c>
      <c r="D9" s="909">
        <v>0</v>
      </c>
      <c r="E9" s="909">
        <v>0</v>
      </c>
    </row>
    <row r="10" spans="1:79" s="50" customFormat="1" ht="24" customHeight="1" x14ac:dyDescent="0.25">
      <c r="A10" s="908">
        <f t="shared" ref="A10:A51" si="0">A9+1</f>
        <v>3</v>
      </c>
      <c r="B10" s="914" t="s">
        <v>4182</v>
      </c>
      <c r="C10" s="915">
        <v>1322000</v>
      </c>
      <c r="D10" s="909">
        <v>0</v>
      </c>
      <c r="E10" s="909">
        <v>0</v>
      </c>
    </row>
    <row r="11" spans="1:79" s="50" customFormat="1" ht="76.5" customHeight="1" x14ac:dyDescent="0.25">
      <c r="A11" s="908">
        <f t="shared" si="0"/>
        <v>4</v>
      </c>
      <c r="B11" s="914" t="s">
        <v>4183</v>
      </c>
      <c r="C11" s="915">
        <v>2227000</v>
      </c>
      <c r="D11" s="909">
        <v>0</v>
      </c>
      <c r="E11" s="909">
        <v>0</v>
      </c>
    </row>
    <row r="12" spans="1:79" s="50" customFormat="1" ht="66.75" customHeight="1" x14ac:dyDescent="0.25">
      <c r="A12" s="908">
        <f t="shared" si="0"/>
        <v>5</v>
      </c>
      <c r="B12" s="914" t="s">
        <v>4184</v>
      </c>
      <c r="C12" s="915">
        <v>1322000</v>
      </c>
      <c r="D12" s="909">
        <v>0</v>
      </c>
      <c r="E12" s="909">
        <v>0</v>
      </c>
    </row>
    <row r="13" spans="1:79" s="50" customFormat="1" ht="34.5" customHeight="1" x14ac:dyDescent="0.25">
      <c r="A13" s="908">
        <f t="shared" si="0"/>
        <v>6</v>
      </c>
      <c r="B13" s="914" t="s">
        <v>4185</v>
      </c>
      <c r="C13" s="915">
        <v>2227000</v>
      </c>
      <c r="D13" s="909">
        <v>0</v>
      </c>
      <c r="E13" s="909">
        <v>0</v>
      </c>
    </row>
    <row r="14" spans="1:79" s="50" customFormat="1" ht="37.5" customHeight="1" x14ac:dyDescent="0.25">
      <c r="A14" s="908">
        <f t="shared" si="0"/>
        <v>7</v>
      </c>
      <c r="B14" s="914" t="s">
        <v>4186</v>
      </c>
      <c r="C14" s="915">
        <v>2227000</v>
      </c>
      <c r="D14" s="909">
        <v>0</v>
      </c>
      <c r="E14" s="909">
        <v>0</v>
      </c>
    </row>
    <row r="15" spans="1:79" s="50" customFormat="1" ht="24.75" customHeight="1" x14ac:dyDescent="0.25">
      <c r="A15" s="908">
        <f t="shared" si="0"/>
        <v>8</v>
      </c>
      <c r="B15" s="914" t="s">
        <v>4187</v>
      </c>
      <c r="C15" s="915">
        <v>1322000</v>
      </c>
      <c r="D15" s="909">
        <v>0</v>
      </c>
      <c r="E15" s="909">
        <v>0</v>
      </c>
    </row>
    <row r="16" spans="1:79" s="50" customFormat="1" ht="34.5" customHeight="1" x14ac:dyDescent="0.25">
      <c r="A16" s="908">
        <f t="shared" si="0"/>
        <v>9</v>
      </c>
      <c r="B16" s="914" t="s">
        <v>4188</v>
      </c>
      <c r="C16" s="915">
        <v>2227000</v>
      </c>
      <c r="D16" s="909">
        <v>0</v>
      </c>
      <c r="E16" s="909">
        <v>0</v>
      </c>
    </row>
    <row r="17" spans="1:5" s="50" customFormat="1" ht="24.75" customHeight="1" x14ac:dyDescent="0.25">
      <c r="A17" s="908">
        <f t="shared" si="0"/>
        <v>10</v>
      </c>
      <c r="B17" s="914" t="s">
        <v>4189</v>
      </c>
      <c r="C17" s="915">
        <v>2227000</v>
      </c>
      <c r="D17" s="909">
        <v>0</v>
      </c>
      <c r="E17" s="909">
        <v>0</v>
      </c>
    </row>
    <row r="18" spans="1:5" s="50" customFormat="1" ht="24.75" customHeight="1" x14ac:dyDescent="0.25">
      <c r="A18" s="908">
        <f t="shared" si="0"/>
        <v>11</v>
      </c>
      <c r="B18" s="914" t="s">
        <v>4190</v>
      </c>
      <c r="C18" s="915">
        <v>1322000</v>
      </c>
      <c r="D18" s="909">
        <v>0</v>
      </c>
      <c r="E18" s="909">
        <v>0</v>
      </c>
    </row>
    <row r="19" spans="1:5" s="50" customFormat="1" ht="57" customHeight="1" x14ac:dyDescent="0.25">
      <c r="A19" s="908">
        <f t="shared" si="0"/>
        <v>12</v>
      </c>
      <c r="B19" s="914" t="s">
        <v>4191</v>
      </c>
      <c r="C19" s="915">
        <v>2227000</v>
      </c>
      <c r="D19" s="909">
        <v>0</v>
      </c>
      <c r="E19" s="909">
        <v>0</v>
      </c>
    </row>
    <row r="20" spans="1:5" s="50" customFormat="1" ht="61.5" customHeight="1" x14ac:dyDescent="0.25">
      <c r="A20" s="908">
        <f t="shared" si="0"/>
        <v>13</v>
      </c>
      <c r="B20" s="914" t="s">
        <v>4192</v>
      </c>
      <c r="C20" s="915">
        <v>1322000</v>
      </c>
      <c r="D20" s="909">
        <v>0</v>
      </c>
      <c r="E20" s="909">
        <v>0</v>
      </c>
    </row>
    <row r="21" spans="1:5" s="50" customFormat="1" ht="60" customHeight="1" x14ac:dyDescent="0.25">
      <c r="A21" s="908">
        <f t="shared" si="0"/>
        <v>14</v>
      </c>
      <c r="B21" s="914" t="s">
        <v>4193</v>
      </c>
      <c r="C21" s="915">
        <v>2227000</v>
      </c>
      <c r="D21" s="909">
        <v>0</v>
      </c>
      <c r="E21" s="909">
        <v>0</v>
      </c>
    </row>
    <row r="22" spans="1:5" s="50" customFormat="1" ht="32.25" customHeight="1" x14ac:dyDescent="0.25">
      <c r="A22" s="908">
        <f t="shared" si="0"/>
        <v>15</v>
      </c>
      <c r="B22" s="914" t="s">
        <v>4194</v>
      </c>
      <c r="C22" s="915">
        <v>2227000</v>
      </c>
      <c r="D22" s="909">
        <v>0</v>
      </c>
      <c r="E22" s="909">
        <v>0</v>
      </c>
    </row>
    <row r="23" spans="1:5" s="50" customFormat="1" ht="24" customHeight="1" x14ac:dyDescent="0.25">
      <c r="A23" s="908">
        <f t="shared" si="0"/>
        <v>16</v>
      </c>
      <c r="B23" s="914" t="s">
        <v>4195</v>
      </c>
      <c r="C23" s="915">
        <v>1322000</v>
      </c>
      <c r="D23" s="909">
        <v>0</v>
      </c>
      <c r="E23" s="909">
        <v>0</v>
      </c>
    </row>
    <row r="24" spans="1:5" s="50" customFormat="1" ht="34.5" customHeight="1" x14ac:dyDescent="0.25">
      <c r="A24" s="908">
        <f t="shared" si="0"/>
        <v>17</v>
      </c>
      <c r="B24" s="914" t="s">
        <v>4196</v>
      </c>
      <c r="C24" s="915">
        <v>3191000</v>
      </c>
      <c r="D24" s="909">
        <v>0</v>
      </c>
      <c r="E24" s="909">
        <v>0</v>
      </c>
    </row>
    <row r="25" spans="1:5" s="50" customFormat="1" ht="34.5" customHeight="1" x14ac:dyDescent="0.25">
      <c r="A25" s="908">
        <f t="shared" si="0"/>
        <v>18</v>
      </c>
      <c r="B25" s="914" t="s">
        <v>4197</v>
      </c>
      <c r="C25" s="915">
        <v>2227000</v>
      </c>
      <c r="D25" s="909">
        <v>0</v>
      </c>
      <c r="E25" s="909">
        <v>0</v>
      </c>
    </row>
    <row r="26" spans="1:5" s="50" customFormat="1" ht="24" customHeight="1" x14ac:dyDescent="0.25">
      <c r="A26" s="908">
        <f t="shared" si="0"/>
        <v>19</v>
      </c>
      <c r="B26" s="914" t="s">
        <v>4198</v>
      </c>
      <c r="C26" s="915">
        <v>1322000</v>
      </c>
      <c r="D26" s="909">
        <v>0</v>
      </c>
      <c r="E26" s="909">
        <v>0</v>
      </c>
    </row>
    <row r="27" spans="1:5" s="50" customFormat="1" ht="38.25" customHeight="1" x14ac:dyDescent="0.25">
      <c r="A27" s="908">
        <f t="shared" si="0"/>
        <v>20</v>
      </c>
      <c r="B27" s="914" t="s">
        <v>4199</v>
      </c>
      <c r="C27" s="915">
        <v>1322000</v>
      </c>
      <c r="D27" s="909">
        <v>0</v>
      </c>
      <c r="E27" s="909">
        <v>0</v>
      </c>
    </row>
    <row r="28" spans="1:5" s="50" customFormat="1" ht="38.25" customHeight="1" x14ac:dyDescent="0.25">
      <c r="A28" s="908">
        <f t="shared" si="0"/>
        <v>21</v>
      </c>
      <c r="B28" s="914" t="s">
        <v>4200</v>
      </c>
      <c r="C28" s="915">
        <v>2227000</v>
      </c>
      <c r="D28" s="909">
        <v>0</v>
      </c>
      <c r="E28" s="909">
        <v>0</v>
      </c>
    </row>
    <row r="29" spans="1:5" s="50" customFormat="1" ht="38.25" customHeight="1" x14ac:dyDescent="0.25">
      <c r="A29" s="908">
        <f t="shared" si="0"/>
        <v>22</v>
      </c>
      <c r="B29" s="914" t="s">
        <v>4201</v>
      </c>
      <c r="C29" s="915">
        <v>1322000</v>
      </c>
      <c r="D29" s="909">
        <v>0</v>
      </c>
      <c r="E29" s="909">
        <v>0</v>
      </c>
    </row>
    <row r="30" spans="1:5" s="50" customFormat="1" ht="38.25" customHeight="1" x14ac:dyDescent="0.25">
      <c r="A30" s="908">
        <f t="shared" si="0"/>
        <v>23</v>
      </c>
      <c r="B30" s="914" t="s">
        <v>4202</v>
      </c>
      <c r="C30" s="915">
        <v>2227000</v>
      </c>
      <c r="D30" s="909">
        <v>0</v>
      </c>
      <c r="E30" s="909">
        <v>0</v>
      </c>
    </row>
    <row r="31" spans="1:5" s="50" customFormat="1" ht="36" customHeight="1" x14ac:dyDescent="0.25">
      <c r="A31" s="908">
        <f t="shared" si="0"/>
        <v>24</v>
      </c>
      <c r="B31" s="914" t="s">
        <v>4203</v>
      </c>
      <c r="C31" s="915">
        <v>2227000</v>
      </c>
      <c r="D31" s="909">
        <v>0</v>
      </c>
      <c r="E31" s="909">
        <v>0</v>
      </c>
    </row>
    <row r="32" spans="1:5" s="50" customFormat="1" ht="24.75" customHeight="1" x14ac:dyDescent="0.25">
      <c r="A32" s="908">
        <f t="shared" si="0"/>
        <v>25</v>
      </c>
      <c r="B32" s="914" t="s">
        <v>4204</v>
      </c>
      <c r="C32" s="915">
        <v>1322000</v>
      </c>
      <c r="D32" s="909">
        <v>0</v>
      </c>
      <c r="E32" s="909">
        <v>0</v>
      </c>
    </row>
    <row r="33" spans="1:5" s="50" customFormat="1" ht="43.5" customHeight="1" x14ac:dyDescent="0.25">
      <c r="A33" s="908">
        <f t="shared" si="0"/>
        <v>26</v>
      </c>
      <c r="B33" s="914" t="s">
        <v>4205</v>
      </c>
      <c r="C33" s="915">
        <v>2227000</v>
      </c>
      <c r="D33" s="909">
        <v>0</v>
      </c>
      <c r="E33" s="909">
        <v>0</v>
      </c>
    </row>
    <row r="34" spans="1:5" s="50" customFormat="1" ht="35.25" customHeight="1" x14ac:dyDescent="0.25">
      <c r="A34" s="908">
        <f t="shared" si="0"/>
        <v>27</v>
      </c>
      <c r="B34" s="914" t="s">
        <v>4206</v>
      </c>
      <c r="C34" s="915">
        <v>1322000</v>
      </c>
      <c r="D34" s="909">
        <v>0</v>
      </c>
      <c r="E34" s="909">
        <v>0</v>
      </c>
    </row>
    <row r="35" spans="1:5" s="50" customFormat="1" ht="34.5" customHeight="1" x14ac:dyDescent="0.25">
      <c r="A35" s="908">
        <f t="shared" si="0"/>
        <v>28</v>
      </c>
      <c r="B35" s="914" t="s">
        <v>4207</v>
      </c>
      <c r="C35" s="915">
        <v>1322000</v>
      </c>
      <c r="D35" s="909">
        <v>0</v>
      </c>
      <c r="E35" s="909">
        <v>0</v>
      </c>
    </row>
    <row r="36" spans="1:5" s="50" customFormat="1" ht="34.5" customHeight="1" x14ac:dyDescent="0.25">
      <c r="A36" s="908">
        <f t="shared" si="0"/>
        <v>29</v>
      </c>
      <c r="B36" s="914" t="s">
        <v>4208</v>
      </c>
      <c r="C36" s="915">
        <v>2227000</v>
      </c>
      <c r="D36" s="909">
        <v>0</v>
      </c>
      <c r="E36" s="909">
        <v>0</v>
      </c>
    </row>
    <row r="37" spans="1:5" s="50" customFormat="1" ht="24" customHeight="1" x14ac:dyDescent="0.25">
      <c r="A37" s="908">
        <f t="shared" si="0"/>
        <v>30</v>
      </c>
      <c r="B37" s="914" t="s">
        <v>4209</v>
      </c>
      <c r="C37" s="915">
        <v>2227000</v>
      </c>
      <c r="D37" s="909">
        <v>0</v>
      </c>
      <c r="E37" s="909">
        <v>0</v>
      </c>
    </row>
    <row r="38" spans="1:5" s="50" customFormat="1" ht="24" customHeight="1" x14ac:dyDescent="0.25">
      <c r="A38" s="908">
        <f t="shared" si="0"/>
        <v>31</v>
      </c>
      <c r="B38" s="914" t="s">
        <v>4210</v>
      </c>
      <c r="C38" s="915">
        <v>2214000</v>
      </c>
      <c r="D38" s="909">
        <v>0</v>
      </c>
      <c r="E38" s="909">
        <v>0</v>
      </c>
    </row>
    <row r="39" spans="1:5" s="50" customFormat="1" ht="34.5" customHeight="1" x14ac:dyDescent="0.25">
      <c r="A39" s="908">
        <f t="shared" si="0"/>
        <v>32</v>
      </c>
      <c r="B39" s="914" t="s">
        <v>4211</v>
      </c>
      <c r="C39" s="915">
        <v>2227000</v>
      </c>
      <c r="D39" s="909">
        <v>0</v>
      </c>
      <c r="E39" s="909">
        <v>0</v>
      </c>
    </row>
    <row r="40" spans="1:5" s="50" customFormat="1" ht="24" customHeight="1" x14ac:dyDescent="0.25">
      <c r="A40" s="908">
        <f t="shared" si="0"/>
        <v>33</v>
      </c>
      <c r="B40" s="914" t="s">
        <v>4212</v>
      </c>
      <c r="C40" s="915">
        <v>1322000</v>
      </c>
      <c r="D40" s="909">
        <v>0</v>
      </c>
      <c r="E40" s="909">
        <v>0</v>
      </c>
    </row>
    <row r="41" spans="1:5" s="50" customFormat="1" ht="34.5" customHeight="1" x14ac:dyDescent="0.25">
      <c r="A41" s="908">
        <f t="shared" si="0"/>
        <v>34</v>
      </c>
      <c r="B41" s="914" t="s">
        <v>4213</v>
      </c>
      <c r="C41" s="915">
        <v>2227000</v>
      </c>
      <c r="D41" s="909">
        <v>0</v>
      </c>
      <c r="E41" s="909">
        <v>0</v>
      </c>
    </row>
    <row r="42" spans="1:5" s="50" customFormat="1" ht="24" customHeight="1" x14ac:dyDescent="0.25">
      <c r="A42" s="908">
        <f t="shared" si="0"/>
        <v>35</v>
      </c>
      <c r="B42" s="914" t="s">
        <v>4214</v>
      </c>
      <c r="C42" s="915">
        <v>1322000</v>
      </c>
      <c r="D42" s="909">
        <v>0</v>
      </c>
      <c r="E42" s="909">
        <v>0</v>
      </c>
    </row>
    <row r="43" spans="1:5" s="50" customFormat="1" ht="43.5" customHeight="1" x14ac:dyDescent="0.25">
      <c r="A43" s="908">
        <f t="shared" si="0"/>
        <v>36</v>
      </c>
      <c r="B43" s="914" t="s">
        <v>4215</v>
      </c>
      <c r="C43" s="915">
        <v>1322000</v>
      </c>
      <c r="D43" s="909">
        <v>0</v>
      </c>
      <c r="E43" s="909">
        <v>0</v>
      </c>
    </row>
    <row r="44" spans="1:5" s="50" customFormat="1" ht="24" customHeight="1" x14ac:dyDescent="0.25">
      <c r="A44" s="908">
        <f t="shared" si="0"/>
        <v>37</v>
      </c>
      <c r="B44" s="914" t="s">
        <v>4216</v>
      </c>
      <c r="C44" s="915">
        <v>2227000</v>
      </c>
      <c r="D44" s="909">
        <v>0</v>
      </c>
      <c r="E44" s="909">
        <v>0</v>
      </c>
    </row>
    <row r="45" spans="1:5" s="50" customFormat="1" ht="39.75" customHeight="1" x14ac:dyDescent="0.25">
      <c r="A45" s="908">
        <f t="shared" si="0"/>
        <v>38</v>
      </c>
      <c r="B45" s="914" t="s">
        <v>4217</v>
      </c>
      <c r="C45" s="915">
        <v>2227000</v>
      </c>
      <c r="D45" s="909">
        <v>0</v>
      </c>
      <c r="E45" s="909">
        <v>0</v>
      </c>
    </row>
    <row r="46" spans="1:5" s="50" customFormat="1" ht="24" customHeight="1" x14ac:dyDescent="0.25">
      <c r="A46" s="908">
        <f t="shared" si="0"/>
        <v>39</v>
      </c>
      <c r="B46" s="914" t="s">
        <v>4218</v>
      </c>
      <c r="C46" s="915">
        <v>1322000</v>
      </c>
      <c r="D46" s="909">
        <v>0</v>
      </c>
      <c r="E46" s="909">
        <v>0</v>
      </c>
    </row>
    <row r="47" spans="1:5" s="50" customFormat="1" ht="34.5" customHeight="1" x14ac:dyDescent="0.25">
      <c r="A47" s="908">
        <f t="shared" si="0"/>
        <v>40</v>
      </c>
      <c r="B47" s="914" t="s">
        <v>4219</v>
      </c>
      <c r="C47" s="915">
        <v>2214000</v>
      </c>
      <c r="D47" s="909">
        <v>0</v>
      </c>
      <c r="E47" s="909">
        <v>0</v>
      </c>
    </row>
    <row r="48" spans="1:5" s="50" customFormat="1" ht="24" customHeight="1" x14ac:dyDescent="0.25">
      <c r="A48" s="908">
        <f t="shared" si="0"/>
        <v>41</v>
      </c>
      <c r="B48" s="914" t="s">
        <v>4220</v>
      </c>
      <c r="C48" s="915">
        <v>1322000</v>
      </c>
      <c r="D48" s="909">
        <v>0</v>
      </c>
      <c r="E48" s="909">
        <v>0</v>
      </c>
    </row>
    <row r="49" spans="1:5" s="50" customFormat="1" ht="36.75" customHeight="1" x14ac:dyDescent="0.25">
      <c r="A49" s="908">
        <f t="shared" si="0"/>
        <v>42</v>
      </c>
      <c r="B49" s="914" t="s">
        <v>4221</v>
      </c>
      <c r="C49" s="915">
        <v>2227000</v>
      </c>
      <c r="D49" s="909">
        <v>0</v>
      </c>
      <c r="E49" s="909">
        <v>0</v>
      </c>
    </row>
    <row r="50" spans="1:5" s="50" customFormat="1" ht="24" customHeight="1" x14ac:dyDescent="0.25">
      <c r="A50" s="908">
        <f t="shared" si="0"/>
        <v>43</v>
      </c>
      <c r="B50" s="914" t="s">
        <v>4222</v>
      </c>
      <c r="C50" s="915">
        <v>1322000</v>
      </c>
      <c r="D50" s="909">
        <v>0</v>
      </c>
      <c r="E50" s="909">
        <v>0</v>
      </c>
    </row>
    <row r="51" spans="1:5" s="50" customFormat="1" ht="57.75" customHeight="1" x14ac:dyDescent="0.25">
      <c r="A51" s="908">
        <f t="shared" si="0"/>
        <v>44</v>
      </c>
      <c r="B51" s="914" t="s">
        <v>4223</v>
      </c>
      <c r="C51" s="915">
        <v>3191000</v>
      </c>
      <c r="D51" s="909">
        <v>0</v>
      </c>
      <c r="E51" s="909">
        <v>0</v>
      </c>
    </row>
    <row r="52" spans="1:5" ht="29.25" customHeight="1" x14ac:dyDescent="0.35">
      <c r="A52" s="1214" t="s">
        <v>4226</v>
      </c>
      <c r="B52" s="1214"/>
      <c r="C52" s="1214"/>
      <c r="D52" s="1214"/>
      <c r="E52" s="1214"/>
    </row>
    <row r="53" spans="1:5" ht="29.25" customHeight="1" x14ac:dyDescent="0.35">
      <c r="A53" s="256" t="s">
        <v>4224</v>
      </c>
      <c r="B53" s="779"/>
      <c r="C53" s="779"/>
      <c r="D53" s="779"/>
      <c r="E53" s="779"/>
    </row>
    <row r="54" spans="1:5" s="255" customFormat="1" ht="25.5" customHeight="1" x14ac:dyDescent="0.35">
      <c r="A54" s="257" t="s">
        <v>4225</v>
      </c>
      <c r="B54" s="258"/>
      <c r="C54" s="258"/>
      <c r="D54" s="258"/>
      <c r="E54" s="258"/>
    </row>
    <row r="55" spans="1:5" s="255" customFormat="1" ht="11.25" customHeight="1" x14ac:dyDescent="0.35">
      <c r="A55" s="253"/>
      <c r="B55" s="254"/>
      <c r="C55" s="254"/>
      <c r="D55" s="254"/>
      <c r="E55" s="254"/>
    </row>
    <row r="56" spans="1:5" s="50" customFormat="1" ht="21" customHeight="1" x14ac:dyDescent="0.3">
      <c r="A56" s="112"/>
      <c r="B56" s="1212" t="s">
        <v>5377</v>
      </c>
      <c r="C56" s="1212"/>
      <c r="D56" s="1212"/>
      <c r="E56" s="1212"/>
    </row>
    <row r="57" spans="1:5" s="50" customFormat="1" ht="21" customHeight="1" x14ac:dyDescent="0.3">
      <c r="A57" s="1006" t="s">
        <v>463</v>
      </c>
      <c r="B57" s="1006"/>
      <c r="C57" s="1006" t="s">
        <v>44</v>
      </c>
      <c r="D57" s="1006"/>
      <c r="E57" s="1006"/>
    </row>
    <row r="58" spans="1:5" s="50" customFormat="1" ht="29.25" customHeight="1" x14ac:dyDescent="0.3">
      <c r="A58" s="112"/>
      <c r="B58" s="155"/>
      <c r="C58" s="780"/>
      <c r="D58" s="155"/>
      <c r="E58" s="155"/>
    </row>
    <row r="59" spans="1:5" s="50" customFormat="1" ht="21" customHeight="1" x14ac:dyDescent="0.3">
      <c r="A59" s="112"/>
      <c r="B59" s="155"/>
      <c r="C59" s="155"/>
      <c r="D59" s="155"/>
      <c r="E59" s="155"/>
    </row>
    <row r="60" spans="1:5" s="50" customFormat="1" ht="21" customHeight="1" x14ac:dyDescent="0.3">
      <c r="A60" s="112"/>
      <c r="B60" s="155"/>
      <c r="C60" s="155"/>
      <c r="D60" s="155"/>
      <c r="E60" s="155"/>
    </row>
    <row r="61" spans="1:5" s="51" customFormat="1" ht="21" customHeight="1" x14ac:dyDescent="0.3">
      <c r="A61" s="1006" t="s">
        <v>431</v>
      </c>
      <c r="B61" s="1006"/>
      <c r="C61" s="1006" t="s">
        <v>5177</v>
      </c>
      <c r="D61" s="1006"/>
      <c r="E61" s="1006"/>
    </row>
  </sheetData>
  <mergeCells count="13">
    <mergeCell ref="B56:E56"/>
    <mergeCell ref="A57:B57"/>
    <mergeCell ref="C57:E57"/>
    <mergeCell ref="A61:B61"/>
    <mergeCell ref="C61:E61"/>
    <mergeCell ref="A52:E52"/>
    <mergeCell ref="B1:E1"/>
    <mergeCell ref="B2:E2"/>
    <mergeCell ref="A4:E4"/>
    <mergeCell ref="A5:E5"/>
    <mergeCell ref="A6:A7"/>
    <mergeCell ref="B6:B7"/>
    <mergeCell ref="C6:E6"/>
  </mergeCells>
  <pageMargins left="0.3" right="0.19" top="0.28999999999999998" bottom="0.16" header="0.2" footer="0.16"/>
  <pageSetup paperSize="9" scale="95" orientation="portrait" verticalDpi="18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Q52"/>
  <sheetViews>
    <sheetView topLeftCell="A37" workbookViewId="0">
      <selection activeCell="E33" sqref="E33"/>
    </sheetView>
  </sheetViews>
  <sheetFormatPr defaultRowHeight="12.75" x14ac:dyDescent="0.2"/>
  <cols>
    <col min="1" max="1" width="6.42578125" style="67" customWidth="1"/>
    <col min="2" max="2" width="56.140625" style="67" customWidth="1"/>
    <col min="3" max="3" width="11.42578125" style="272" customWidth="1"/>
    <col min="4" max="5" width="11.42578125" style="71" customWidth="1"/>
    <col min="6" max="6" width="12.7109375" style="71" customWidth="1"/>
    <col min="7" max="9" width="12.5703125" style="263" customWidth="1"/>
    <col min="10" max="10" width="14.42578125" style="272" customWidth="1"/>
    <col min="11" max="11" width="15.5703125" style="71" customWidth="1"/>
    <col min="12" max="12" width="14.7109375" style="71" customWidth="1"/>
    <col min="13" max="13" width="10.5703125" style="67" customWidth="1"/>
    <col min="14" max="14" width="12.85546875" style="67" customWidth="1"/>
    <col min="15" max="15" width="12.42578125" style="67" customWidth="1"/>
    <col min="16" max="256" width="9.140625" style="67"/>
    <col min="257" max="257" width="6.42578125" style="67" customWidth="1"/>
    <col min="258" max="258" width="62.28515625" style="67" customWidth="1"/>
    <col min="259" max="260" width="13.140625" style="67" customWidth="1"/>
    <col min="261" max="261" width="14.7109375" style="67" customWidth="1"/>
    <col min="262" max="262" width="12.7109375" style="67" customWidth="1"/>
    <col min="263" max="265" width="12.5703125" style="67" customWidth="1"/>
    <col min="266" max="266" width="14.42578125" style="67" customWidth="1"/>
    <col min="267" max="267" width="15.5703125" style="67" customWidth="1"/>
    <col min="268" max="268" width="14.7109375" style="67" customWidth="1"/>
    <col min="269" max="269" width="10.5703125" style="67" customWidth="1"/>
    <col min="270" max="270" width="12.85546875" style="67" customWidth="1"/>
    <col min="271" max="271" width="12.42578125" style="67" customWidth="1"/>
    <col min="272" max="512" width="9.140625" style="67"/>
    <col min="513" max="513" width="6.42578125" style="67" customWidth="1"/>
    <col min="514" max="514" width="62.28515625" style="67" customWidth="1"/>
    <col min="515" max="516" width="13.140625" style="67" customWidth="1"/>
    <col min="517" max="517" width="14.7109375" style="67" customWidth="1"/>
    <col min="518" max="518" width="12.7109375" style="67" customWidth="1"/>
    <col min="519" max="521" width="12.5703125" style="67" customWidth="1"/>
    <col min="522" max="522" width="14.42578125" style="67" customWidth="1"/>
    <col min="523" max="523" width="15.5703125" style="67" customWidth="1"/>
    <col min="524" max="524" width="14.7109375" style="67" customWidth="1"/>
    <col min="525" max="525" width="10.5703125" style="67" customWidth="1"/>
    <col min="526" max="526" width="12.85546875" style="67" customWidth="1"/>
    <col min="527" max="527" width="12.42578125" style="67" customWidth="1"/>
    <col min="528" max="768" width="9.140625" style="67"/>
    <col min="769" max="769" width="6.42578125" style="67" customWidth="1"/>
    <col min="770" max="770" width="62.28515625" style="67" customWidth="1"/>
    <col min="771" max="772" width="13.140625" style="67" customWidth="1"/>
    <col min="773" max="773" width="14.7109375" style="67" customWidth="1"/>
    <col min="774" max="774" width="12.7109375" style="67" customWidth="1"/>
    <col min="775" max="777" width="12.5703125" style="67" customWidth="1"/>
    <col min="778" max="778" width="14.42578125" style="67" customWidth="1"/>
    <col min="779" max="779" width="15.5703125" style="67" customWidth="1"/>
    <col min="780" max="780" width="14.7109375" style="67" customWidth="1"/>
    <col min="781" max="781" width="10.5703125" style="67" customWidth="1"/>
    <col min="782" max="782" width="12.85546875" style="67" customWidth="1"/>
    <col min="783" max="783" width="12.42578125" style="67" customWidth="1"/>
    <col min="784" max="1024" width="9.140625" style="67"/>
    <col min="1025" max="1025" width="6.42578125" style="67" customWidth="1"/>
    <col min="1026" max="1026" width="62.28515625" style="67" customWidth="1"/>
    <col min="1027" max="1028" width="13.140625" style="67" customWidth="1"/>
    <col min="1029" max="1029" width="14.7109375" style="67" customWidth="1"/>
    <col min="1030" max="1030" width="12.7109375" style="67" customWidth="1"/>
    <col min="1031" max="1033" width="12.5703125" style="67" customWidth="1"/>
    <col min="1034" max="1034" width="14.42578125" style="67" customWidth="1"/>
    <col min="1035" max="1035" width="15.5703125" style="67" customWidth="1"/>
    <col min="1036" max="1036" width="14.7109375" style="67" customWidth="1"/>
    <col min="1037" max="1037" width="10.5703125" style="67" customWidth="1"/>
    <col min="1038" max="1038" width="12.85546875" style="67" customWidth="1"/>
    <col min="1039" max="1039" width="12.42578125" style="67" customWidth="1"/>
    <col min="1040" max="1280" width="9.140625" style="67"/>
    <col min="1281" max="1281" width="6.42578125" style="67" customWidth="1"/>
    <col min="1282" max="1282" width="62.28515625" style="67" customWidth="1"/>
    <col min="1283" max="1284" width="13.140625" style="67" customWidth="1"/>
    <col min="1285" max="1285" width="14.7109375" style="67" customWidth="1"/>
    <col min="1286" max="1286" width="12.7109375" style="67" customWidth="1"/>
    <col min="1287" max="1289" width="12.5703125" style="67" customWidth="1"/>
    <col min="1290" max="1290" width="14.42578125" style="67" customWidth="1"/>
    <col min="1291" max="1291" width="15.5703125" style="67" customWidth="1"/>
    <col min="1292" max="1292" width="14.7109375" style="67" customWidth="1"/>
    <col min="1293" max="1293" width="10.5703125" style="67" customWidth="1"/>
    <col min="1294" max="1294" width="12.85546875" style="67" customWidth="1"/>
    <col min="1295" max="1295" width="12.42578125" style="67" customWidth="1"/>
    <col min="1296" max="1536" width="9.140625" style="67"/>
    <col min="1537" max="1537" width="6.42578125" style="67" customWidth="1"/>
    <col min="1538" max="1538" width="62.28515625" style="67" customWidth="1"/>
    <col min="1539" max="1540" width="13.140625" style="67" customWidth="1"/>
    <col min="1541" max="1541" width="14.7109375" style="67" customWidth="1"/>
    <col min="1542" max="1542" width="12.7109375" style="67" customWidth="1"/>
    <col min="1543" max="1545" width="12.5703125" style="67" customWidth="1"/>
    <col min="1546" max="1546" width="14.42578125" style="67" customWidth="1"/>
    <col min="1547" max="1547" width="15.5703125" style="67" customWidth="1"/>
    <col min="1548" max="1548" width="14.7109375" style="67" customWidth="1"/>
    <col min="1549" max="1549" width="10.5703125" style="67" customWidth="1"/>
    <col min="1550" max="1550" width="12.85546875" style="67" customWidth="1"/>
    <col min="1551" max="1551" width="12.42578125" style="67" customWidth="1"/>
    <col min="1552" max="1792" width="9.140625" style="67"/>
    <col min="1793" max="1793" width="6.42578125" style="67" customWidth="1"/>
    <col min="1794" max="1794" width="62.28515625" style="67" customWidth="1"/>
    <col min="1795" max="1796" width="13.140625" style="67" customWidth="1"/>
    <col min="1797" max="1797" width="14.7109375" style="67" customWidth="1"/>
    <col min="1798" max="1798" width="12.7109375" style="67" customWidth="1"/>
    <col min="1799" max="1801" width="12.5703125" style="67" customWidth="1"/>
    <col min="1802" max="1802" width="14.42578125" style="67" customWidth="1"/>
    <col min="1803" max="1803" width="15.5703125" style="67" customWidth="1"/>
    <col min="1804" max="1804" width="14.7109375" style="67" customWidth="1"/>
    <col min="1805" max="1805" width="10.5703125" style="67" customWidth="1"/>
    <col min="1806" max="1806" width="12.85546875" style="67" customWidth="1"/>
    <col min="1807" max="1807" width="12.42578125" style="67" customWidth="1"/>
    <col min="1808" max="2048" width="9.140625" style="67"/>
    <col min="2049" max="2049" width="6.42578125" style="67" customWidth="1"/>
    <col min="2050" max="2050" width="62.28515625" style="67" customWidth="1"/>
    <col min="2051" max="2052" width="13.140625" style="67" customWidth="1"/>
    <col min="2053" max="2053" width="14.7109375" style="67" customWidth="1"/>
    <col min="2054" max="2054" width="12.7109375" style="67" customWidth="1"/>
    <col min="2055" max="2057" width="12.5703125" style="67" customWidth="1"/>
    <col min="2058" max="2058" width="14.42578125" style="67" customWidth="1"/>
    <col min="2059" max="2059" width="15.5703125" style="67" customWidth="1"/>
    <col min="2060" max="2060" width="14.7109375" style="67" customWidth="1"/>
    <col min="2061" max="2061" width="10.5703125" style="67" customWidth="1"/>
    <col min="2062" max="2062" width="12.85546875" style="67" customWidth="1"/>
    <col min="2063" max="2063" width="12.42578125" style="67" customWidth="1"/>
    <col min="2064" max="2304" width="9.140625" style="67"/>
    <col min="2305" max="2305" width="6.42578125" style="67" customWidth="1"/>
    <col min="2306" max="2306" width="62.28515625" style="67" customWidth="1"/>
    <col min="2307" max="2308" width="13.140625" style="67" customWidth="1"/>
    <col min="2309" max="2309" width="14.7109375" style="67" customWidth="1"/>
    <col min="2310" max="2310" width="12.7109375" style="67" customWidth="1"/>
    <col min="2311" max="2313" width="12.5703125" style="67" customWidth="1"/>
    <col min="2314" max="2314" width="14.42578125" style="67" customWidth="1"/>
    <col min="2315" max="2315" width="15.5703125" style="67" customWidth="1"/>
    <col min="2316" max="2316" width="14.7109375" style="67" customWidth="1"/>
    <col min="2317" max="2317" width="10.5703125" style="67" customWidth="1"/>
    <col min="2318" max="2318" width="12.85546875" style="67" customWidth="1"/>
    <col min="2319" max="2319" width="12.42578125" style="67" customWidth="1"/>
    <col min="2320" max="2560" width="9.140625" style="67"/>
    <col min="2561" max="2561" width="6.42578125" style="67" customWidth="1"/>
    <col min="2562" max="2562" width="62.28515625" style="67" customWidth="1"/>
    <col min="2563" max="2564" width="13.140625" style="67" customWidth="1"/>
    <col min="2565" max="2565" width="14.7109375" style="67" customWidth="1"/>
    <col min="2566" max="2566" width="12.7109375" style="67" customWidth="1"/>
    <col min="2567" max="2569" width="12.5703125" style="67" customWidth="1"/>
    <col min="2570" max="2570" width="14.42578125" style="67" customWidth="1"/>
    <col min="2571" max="2571" width="15.5703125" style="67" customWidth="1"/>
    <col min="2572" max="2572" width="14.7109375" style="67" customWidth="1"/>
    <col min="2573" max="2573" width="10.5703125" style="67" customWidth="1"/>
    <col min="2574" max="2574" width="12.85546875" style="67" customWidth="1"/>
    <col min="2575" max="2575" width="12.42578125" style="67" customWidth="1"/>
    <col min="2576" max="2816" width="9.140625" style="67"/>
    <col min="2817" max="2817" width="6.42578125" style="67" customWidth="1"/>
    <col min="2818" max="2818" width="62.28515625" style="67" customWidth="1"/>
    <col min="2819" max="2820" width="13.140625" style="67" customWidth="1"/>
    <col min="2821" max="2821" width="14.7109375" style="67" customWidth="1"/>
    <col min="2822" max="2822" width="12.7109375" style="67" customWidth="1"/>
    <col min="2823" max="2825" width="12.5703125" style="67" customWidth="1"/>
    <col min="2826" max="2826" width="14.42578125" style="67" customWidth="1"/>
    <col min="2827" max="2827" width="15.5703125" style="67" customWidth="1"/>
    <col min="2828" max="2828" width="14.7109375" style="67" customWidth="1"/>
    <col min="2829" max="2829" width="10.5703125" style="67" customWidth="1"/>
    <col min="2830" max="2830" width="12.85546875" style="67" customWidth="1"/>
    <col min="2831" max="2831" width="12.42578125" style="67" customWidth="1"/>
    <col min="2832" max="3072" width="9.140625" style="67"/>
    <col min="3073" max="3073" width="6.42578125" style="67" customWidth="1"/>
    <col min="3074" max="3074" width="62.28515625" style="67" customWidth="1"/>
    <col min="3075" max="3076" width="13.140625" style="67" customWidth="1"/>
    <col min="3077" max="3077" width="14.7109375" style="67" customWidth="1"/>
    <col min="3078" max="3078" width="12.7109375" style="67" customWidth="1"/>
    <col min="3079" max="3081" width="12.5703125" style="67" customWidth="1"/>
    <col min="3082" max="3082" width="14.42578125" style="67" customWidth="1"/>
    <col min="3083" max="3083" width="15.5703125" style="67" customWidth="1"/>
    <col min="3084" max="3084" width="14.7109375" style="67" customWidth="1"/>
    <col min="3085" max="3085" width="10.5703125" style="67" customWidth="1"/>
    <col min="3086" max="3086" width="12.85546875" style="67" customWidth="1"/>
    <col min="3087" max="3087" width="12.42578125" style="67" customWidth="1"/>
    <col min="3088" max="3328" width="9.140625" style="67"/>
    <col min="3329" max="3329" width="6.42578125" style="67" customWidth="1"/>
    <col min="3330" max="3330" width="62.28515625" style="67" customWidth="1"/>
    <col min="3331" max="3332" width="13.140625" style="67" customWidth="1"/>
    <col min="3333" max="3333" width="14.7109375" style="67" customWidth="1"/>
    <col min="3334" max="3334" width="12.7109375" style="67" customWidth="1"/>
    <col min="3335" max="3337" width="12.5703125" style="67" customWidth="1"/>
    <col min="3338" max="3338" width="14.42578125" style="67" customWidth="1"/>
    <col min="3339" max="3339" width="15.5703125" style="67" customWidth="1"/>
    <col min="3340" max="3340" width="14.7109375" style="67" customWidth="1"/>
    <col min="3341" max="3341" width="10.5703125" style="67" customWidth="1"/>
    <col min="3342" max="3342" width="12.85546875" style="67" customWidth="1"/>
    <col min="3343" max="3343" width="12.42578125" style="67" customWidth="1"/>
    <col min="3344" max="3584" width="9.140625" style="67"/>
    <col min="3585" max="3585" width="6.42578125" style="67" customWidth="1"/>
    <col min="3586" max="3586" width="62.28515625" style="67" customWidth="1"/>
    <col min="3587" max="3588" width="13.140625" style="67" customWidth="1"/>
    <col min="3589" max="3589" width="14.7109375" style="67" customWidth="1"/>
    <col min="3590" max="3590" width="12.7109375" style="67" customWidth="1"/>
    <col min="3591" max="3593" width="12.5703125" style="67" customWidth="1"/>
    <col min="3594" max="3594" width="14.42578125" style="67" customWidth="1"/>
    <col min="3595" max="3595" width="15.5703125" style="67" customWidth="1"/>
    <col min="3596" max="3596" width="14.7109375" style="67" customWidth="1"/>
    <col min="3597" max="3597" width="10.5703125" style="67" customWidth="1"/>
    <col min="3598" max="3598" width="12.85546875" style="67" customWidth="1"/>
    <col min="3599" max="3599" width="12.42578125" style="67" customWidth="1"/>
    <col min="3600" max="3840" width="9.140625" style="67"/>
    <col min="3841" max="3841" width="6.42578125" style="67" customWidth="1"/>
    <col min="3842" max="3842" width="62.28515625" style="67" customWidth="1"/>
    <col min="3843" max="3844" width="13.140625" style="67" customWidth="1"/>
    <col min="3845" max="3845" width="14.7109375" style="67" customWidth="1"/>
    <col min="3846" max="3846" width="12.7109375" style="67" customWidth="1"/>
    <col min="3847" max="3849" width="12.5703125" style="67" customWidth="1"/>
    <col min="3850" max="3850" width="14.42578125" style="67" customWidth="1"/>
    <col min="3851" max="3851" width="15.5703125" style="67" customWidth="1"/>
    <col min="3852" max="3852" width="14.7109375" style="67" customWidth="1"/>
    <col min="3853" max="3853" width="10.5703125" style="67" customWidth="1"/>
    <col min="3854" max="3854" width="12.85546875" style="67" customWidth="1"/>
    <col min="3855" max="3855" width="12.42578125" style="67" customWidth="1"/>
    <col min="3856" max="4096" width="9.140625" style="67"/>
    <col min="4097" max="4097" width="6.42578125" style="67" customWidth="1"/>
    <col min="4098" max="4098" width="62.28515625" style="67" customWidth="1"/>
    <col min="4099" max="4100" width="13.140625" style="67" customWidth="1"/>
    <col min="4101" max="4101" width="14.7109375" style="67" customWidth="1"/>
    <col min="4102" max="4102" width="12.7109375" style="67" customWidth="1"/>
    <col min="4103" max="4105" width="12.5703125" style="67" customWidth="1"/>
    <col min="4106" max="4106" width="14.42578125" style="67" customWidth="1"/>
    <col min="4107" max="4107" width="15.5703125" style="67" customWidth="1"/>
    <col min="4108" max="4108" width="14.7109375" style="67" customWidth="1"/>
    <col min="4109" max="4109" width="10.5703125" style="67" customWidth="1"/>
    <col min="4110" max="4110" width="12.85546875" style="67" customWidth="1"/>
    <col min="4111" max="4111" width="12.42578125" style="67" customWidth="1"/>
    <col min="4112" max="4352" width="9.140625" style="67"/>
    <col min="4353" max="4353" width="6.42578125" style="67" customWidth="1"/>
    <col min="4354" max="4354" width="62.28515625" style="67" customWidth="1"/>
    <col min="4355" max="4356" width="13.140625" style="67" customWidth="1"/>
    <col min="4357" max="4357" width="14.7109375" style="67" customWidth="1"/>
    <col min="4358" max="4358" width="12.7109375" style="67" customWidth="1"/>
    <col min="4359" max="4361" width="12.5703125" style="67" customWidth="1"/>
    <col min="4362" max="4362" width="14.42578125" style="67" customWidth="1"/>
    <col min="4363" max="4363" width="15.5703125" style="67" customWidth="1"/>
    <col min="4364" max="4364" width="14.7109375" style="67" customWidth="1"/>
    <col min="4365" max="4365" width="10.5703125" style="67" customWidth="1"/>
    <col min="4366" max="4366" width="12.85546875" style="67" customWidth="1"/>
    <col min="4367" max="4367" width="12.42578125" style="67" customWidth="1"/>
    <col min="4368" max="4608" width="9.140625" style="67"/>
    <col min="4609" max="4609" width="6.42578125" style="67" customWidth="1"/>
    <col min="4610" max="4610" width="62.28515625" style="67" customWidth="1"/>
    <col min="4611" max="4612" width="13.140625" style="67" customWidth="1"/>
    <col min="4613" max="4613" width="14.7109375" style="67" customWidth="1"/>
    <col min="4614" max="4614" width="12.7109375" style="67" customWidth="1"/>
    <col min="4615" max="4617" width="12.5703125" style="67" customWidth="1"/>
    <col min="4618" max="4618" width="14.42578125" style="67" customWidth="1"/>
    <col min="4619" max="4619" width="15.5703125" style="67" customWidth="1"/>
    <col min="4620" max="4620" width="14.7109375" style="67" customWidth="1"/>
    <col min="4621" max="4621" width="10.5703125" style="67" customWidth="1"/>
    <col min="4622" max="4622" width="12.85546875" style="67" customWidth="1"/>
    <col min="4623" max="4623" width="12.42578125" style="67" customWidth="1"/>
    <col min="4624" max="4864" width="9.140625" style="67"/>
    <col min="4865" max="4865" width="6.42578125" style="67" customWidth="1"/>
    <col min="4866" max="4866" width="62.28515625" style="67" customWidth="1"/>
    <col min="4867" max="4868" width="13.140625" style="67" customWidth="1"/>
    <col min="4869" max="4869" width="14.7109375" style="67" customWidth="1"/>
    <col min="4870" max="4870" width="12.7109375" style="67" customWidth="1"/>
    <col min="4871" max="4873" width="12.5703125" style="67" customWidth="1"/>
    <col min="4874" max="4874" width="14.42578125" style="67" customWidth="1"/>
    <col min="4875" max="4875" width="15.5703125" style="67" customWidth="1"/>
    <col min="4876" max="4876" width="14.7109375" style="67" customWidth="1"/>
    <col min="4877" max="4877" width="10.5703125" style="67" customWidth="1"/>
    <col min="4878" max="4878" width="12.85546875" style="67" customWidth="1"/>
    <col min="4879" max="4879" width="12.42578125" style="67" customWidth="1"/>
    <col min="4880" max="5120" width="9.140625" style="67"/>
    <col min="5121" max="5121" width="6.42578125" style="67" customWidth="1"/>
    <col min="5122" max="5122" width="62.28515625" style="67" customWidth="1"/>
    <col min="5123" max="5124" width="13.140625" style="67" customWidth="1"/>
    <col min="5125" max="5125" width="14.7109375" style="67" customWidth="1"/>
    <col min="5126" max="5126" width="12.7109375" style="67" customWidth="1"/>
    <col min="5127" max="5129" width="12.5703125" style="67" customWidth="1"/>
    <col min="5130" max="5130" width="14.42578125" style="67" customWidth="1"/>
    <col min="5131" max="5131" width="15.5703125" style="67" customWidth="1"/>
    <col min="5132" max="5132" width="14.7109375" style="67" customWidth="1"/>
    <col min="5133" max="5133" width="10.5703125" style="67" customWidth="1"/>
    <col min="5134" max="5134" width="12.85546875" style="67" customWidth="1"/>
    <col min="5135" max="5135" width="12.42578125" style="67" customWidth="1"/>
    <col min="5136" max="5376" width="9.140625" style="67"/>
    <col min="5377" max="5377" width="6.42578125" style="67" customWidth="1"/>
    <col min="5378" max="5378" width="62.28515625" style="67" customWidth="1"/>
    <col min="5379" max="5380" width="13.140625" style="67" customWidth="1"/>
    <col min="5381" max="5381" width="14.7109375" style="67" customWidth="1"/>
    <col min="5382" max="5382" width="12.7109375" style="67" customWidth="1"/>
    <col min="5383" max="5385" width="12.5703125" style="67" customWidth="1"/>
    <col min="5386" max="5386" width="14.42578125" style="67" customWidth="1"/>
    <col min="5387" max="5387" width="15.5703125" style="67" customWidth="1"/>
    <col min="5388" max="5388" width="14.7109375" style="67" customWidth="1"/>
    <col min="5389" max="5389" width="10.5703125" style="67" customWidth="1"/>
    <col min="5390" max="5390" width="12.85546875" style="67" customWidth="1"/>
    <col min="5391" max="5391" width="12.42578125" style="67" customWidth="1"/>
    <col min="5392" max="5632" width="9.140625" style="67"/>
    <col min="5633" max="5633" width="6.42578125" style="67" customWidth="1"/>
    <col min="5634" max="5634" width="62.28515625" style="67" customWidth="1"/>
    <col min="5635" max="5636" width="13.140625" style="67" customWidth="1"/>
    <col min="5637" max="5637" width="14.7109375" style="67" customWidth="1"/>
    <col min="5638" max="5638" width="12.7109375" style="67" customWidth="1"/>
    <col min="5639" max="5641" width="12.5703125" style="67" customWidth="1"/>
    <col min="5642" max="5642" width="14.42578125" style="67" customWidth="1"/>
    <col min="5643" max="5643" width="15.5703125" style="67" customWidth="1"/>
    <col min="5644" max="5644" width="14.7109375" style="67" customWidth="1"/>
    <col min="5645" max="5645" width="10.5703125" style="67" customWidth="1"/>
    <col min="5646" max="5646" width="12.85546875" style="67" customWidth="1"/>
    <col min="5647" max="5647" width="12.42578125" style="67" customWidth="1"/>
    <col min="5648" max="5888" width="9.140625" style="67"/>
    <col min="5889" max="5889" width="6.42578125" style="67" customWidth="1"/>
    <col min="5890" max="5890" width="62.28515625" style="67" customWidth="1"/>
    <col min="5891" max="5892" width="13.140625" style="67" customWidth="1"/>
    <col min="5893" max="5893" width="14.7109375" style="67" customWidth="1"/>
    <col min="5894" max="5894" width="12.7109375" style="67" customWidth="1"/>
    <col min="5895" max="5897" width="12.5703125" style="67" customWidth="1"/>
    <col min="5898" max="5898" width="14.42578125" style="67" customWidth="1"/>
    <col min="5899" max="5899" width="15.5703125" style="67" customWidth="1"/>
    <col min="5900" max="5900" width="14.7109375" style="67" customWidth="1"/>
    <col min="5901" max="5901" width="10.5703125" style="67" customWidth="1"/>
    <col min="5902" max="5902" width="12.85546875" style="67" customWidth="1"/>
    <col min="5903" max="5903" width="12.42578125" style="67" customWidth="1"/>
    <col min="5904" max="6144" width="9.140625" style="67"/>
    <col min="6145" max="6145" width="6.42578125" style="67" customWidth="1"/>
    <col min="6146" max="6146" width="62.28515625" style="67" customWidth="1"/>
    <col min="6147" max="6148" width="13.140625" style="67" customWidth="1"/>
    <col min="6149" max="6149" width="14.7109375" style="67" customWidth="1"/>
    <col min="6150" max="6150" width="12.7109375" style="67" customWidth="1"/>
    <col min="6151" max="6153" width="12.5703125" style="67" customWidth="1"/>
    <col min="6154" max="6154" width="14.42578125" style="67" customWidth="1"/>
    <col min="6155" max="6155" width="15.5703125" style="67" customWidth="1"/>
    <col min="6156" max="6156" width="14.7109375" style="67" customWidth="1"/>
    <col min="6157" max="6157" width="10.5703125" style="67" customWidth="1"/>
    <col min="6158" max="6158" width="12.85546875" style="67" customWidth="1"/>
    <col min="6159" max="6159" width="12.42578125" style="67" customWidth="1"/>
    <col min="6160" max="6400" width="9.140625" style="67"/>
    <col min="6401" max="6401" width="6.42578125" style="67" customWidth="1"/>
    <col min="6402" max="6402" width="62.28515625" style="67" customWidth="1"/>
    <col min="6403" max="6404" width="13.140625" style="67" customWidth="1"/>
    <col min="6405" max="6405" width="14.7109375" style="67" customWidth="1"/>
    <col min="6406" max="6406" width="12.7109375" style="67" customWidth="1"/>
    <col min="6407" max="6409" width="12.5703125" style="67" customWidth="1"/>
    <col min="6410" max="6410" width="14.42578125" style="67" customWidth="1"/>
    <col min="6411" max="6411" width="15.5703125" style="67" customWidth="1"/>
    <col min="6412" max="6412" width="14.7109375" style="67" customWidth="1"/>
    <col min="6413" max="6413" width="10.5703125" style="67" customWidth="1"/>
    <col min="6414" max="6414" width="12.85546875" style="67" customWidth="1"/>
    <col min="6415" max="6415" width="12.42578125" style="67" customWidth="1"/>
    <col min="6416" max="6656" width="9.140625" style="67"/>
    <col min="6657" max="6657" width="6.42578125" style="67" customWidth="1"/>
    <col min="6658" max="6658" width="62.28515625" style="67" customWidth="1"/>
    <col min="6659" max="6660" width="13.140625" style="67" customWidth="1"/>
    <col min="6661" max="6661" width="14.7109375" style="67" customWidth="1"/>
    <col min="6662" max="6662" width="12.7109375" style="67" customWidth="1"/>
    <col min="6663" max="6665" width="12.5703125" style="67" customWidth="1"/>
    <col min="6666" max="6666" width="14.42578125" style="67" customWidth="1"/>
    <col min="6667" max="6667" width="15.5703125" style="67" customWidth="1"/>
    <col min="6668" max="6668" width="14.7109375" style="67" customWidth="1"/>
    <col min="6669" max="6669" width="10.5703125" style="67" customWidth="1"/>
    <col min="6670" max="6670" width="12.85546875" style="67" customWidth="1"/>
    <col min="6671" max="6671" width="12.42578125" style="67" customWidth="1"/>
    <col min="6672" max="6912" width="9.140625" style="67"/>
    <col min="6913" max="6913" width="6.42578125" style="67" customWidth="1"/>
    <col min="6914" max="6914" width="62.28515625" style="67" customWidth="1"/>
    <col min="6915" max="6916" width="13.140625" style="67" customWidth="1"/>
    <col min="6917" max="6917" width="14.7109375" style="67" customWidth="1"/>
    <col min="6918" max="6918" width="12.7109375" style="67" customWidth="1"/>
    <col min="6919" max="6921" width="12.5703125" style="67" customWidth="1"/>
    <col min="6922" max="6922" width="14.42578125" style="67" customWidth="1"/>
    <col min="6923" max="6923" width="15.5703125" style="67" customWidth="1"/>
    <col min="6924" max="6924" width="14.7109375" style="67" customWidth="1"/>
    <col min="6925" max="6925" width="10.5703125" style="67" customWidth="1"/>
    <col min="6926" max="6926" width="12.85546875" style="67" customWidth="1"/>
    <col min="6927" max="6927" width="12.42578125" style="67" customWidth="1"/>
    <col min="6928" max="7168" width="9.140625" style="67"/>
    <col min="7169" max="7169" width="6.42578125" style="67" customWidth="1"/>
    <col min="7170" max="7170" width="62.28515625" style="67" customWidth="1"/>
    <col min="7171" max="7172" width="13.140625" style="67" customWidth="1"/>
    <col min="7173" max="7173" width="14.7109375" style="67" customWidth="1"/>
    <col min="7174" max="7174" width="12.7109375" style="67" customWidth="1"/>
    <col min="7175" max="7177" width="12.5703125" style="67" customWidth="1"/>
    <col min="7178" max="7178" width="14.42578125" style="67" customWidth="1"/>
    <col min="7179" max="7179" width="15.5703125" style="67" customWidth="1"/>
    <col min="7180" max="7180" width="14.7109375" style="67" customWidth="1"/>
    <col min="7181" max="7181" width="10.5703125" style="67" customWidth="1"/>
    <col min="7182" max="7182" width="12.85546875" style="67" customWidth="1"/>
    <col min="7183" max="7183" width="12.42578125" style="67" customWidth="1"/>
    <col min="7184" max="7424" width="9.140625" style="67"/>
    <col min="7425" max="7425" width="6.42578125" style="67" customWidth="1"/>
    <col min="7426" max="7426" width="62.28515625" style="67" customWidth="1"/>
    <col min="7427" max="7428" width="13.140625" style="67" customWidth="1"/>
    <col min="7429" max="7429" width="14.7109375" style="67" customWidth="1"/>
    <col min="7430" max="7430" width="12.7109375" style="67" customWidth="1"/>
    <col min="7431" max="7433" width="12.5703125" style="67" customWidth="1"/>
    <col min="7434" max="7434" width="14.42578125" style="67" customWidth="1"/>
    <col min="7435" max="7435" width="15.5703125" style="67" customWidth="1"/>
    <col min="7436" max="7436" width="14.7109375" style="67" customWidth="1"/>
    <col min="7437" max="7437" width="10.5703125" style="67" customWidth="1"/>
    <col min="7438" max="7438" width="12.85546875" style="67" customWidth="1"/>
    <col min="7439" max="7439" width="12.42578125" style="67" customWidth="1"/>
    <col min="7440" max="7680" width="9.140625" style="67"/>
    <col min="7681" max="7681" width="6.42578125" style="67" customWidth="1"/>
    <col min="7682" max="7682" width="62.28515625" style="67" customWidth="1"/>
    <col min="7683" max="7684" width="13.140625" style="67" customWidth="1"/>
    <col min="7685" max="7685" width="14.7109375" style="67" customWidth="1"/>
    <col min="7686" max="7686" width="12.7109375" style="67" customWidth="1"/>
    <col min="7687" max="7689" width="12.5703125" style="67" customWidth="1"/>
    <col min="7690" max="7690" width="14.42578125" style="67" customWidth="1"/>
    <col min="7691" max="7691" width="15.5703125" style="67" customWidth="1"/>
    <col min="7692" max="7692" width="14.7109375" style="67" customWidth="1"/>
    <col min="7693" max="7693" width="10.5703125" style="67" customWidth="1"/>
    <col min="7694" max="7694" width="12.85546875" style="67" customWidth="1"/>
    <col min="7695" max="7695" width="12.42578125" style="67" customWidth="1"/>
    <col min="7696" max="7936" width="9.140625" style="67"/>
    <col min="7937" max="7937" width="6.42578125" style="67" customWidth="1"/>
    <col min="7938" max="7938" width="62.28515625" style="67" customWidth="1"/>
    <col min="7939" max="7940" width="13.140625" style="67" customWidth="1"/>
    <col min="7941" max="7941" width="14.7109375" style="67" customWidth="1"/>
    <col min="7942" max="7942" width="12.7109375" style="67" customWidth="1"/>
    <col min="7943" max="7945" width="12.5703125" style="67" customWidth="1"/>
    <col min="7946" max="7946" width="14.42578125" style="67" customWidth="1"/>
    <col min="7947" max="7947" width="15.5703125" style="67" customWidth="1"/>
    <col min="7948" max="7948" width="14.7109375" style="67" customWidth="1"/>
    <col min="7949" max="7949" width="10.5703125" style="67" customWidth="1"/>
    <col min="7950" max="7950" width="12.85546875" style="67" customWidth="1"/>
    <col min="7951" max="7951" width="12.42578125" style="67" customWidth="1"/>
    <col min="7952" max="8192" width="9.140625" style="67"/>
    <col min="8193" max="8193" width="6.42578125" style="67" customWidth="1"/>
    <col min="8194" max="8194" width="62.28515625" style="67" customWidth="1"/>
    <col min="8195" max="8196" width="13.140625" style="67" customWidth="1"/>
    <col min="8197" max="8197" width="14.7109375" style="67" customWidth="1"/>
    <col min="8198" max="8198" width="12.7109375" style="67" customWidth="1"/>
    <col min="8199" max="8201" width="12.5703125" style="67" customWidth="1"/>
    <col min="8202" max="8202" width="14.42578125" style="67" customWidth="1"/>
    <col min="8203" max="8203" width="15.5703125" style="67" customWidth="1"/>
    <col min="8204" max="8204" width="14.7109375" style="67" customWidth="1"/>
    <col min="8205" max="8205" width="10.5703125" style="67" customWidth="1"/>
    <col min="8206" max="8206" width="12.85546875" style="67" customWidth="1"/>
    <col min="8207" max="8207" width="12.42578125" style="67" customWidth="1"/>
    <col min="8208" max="8448" width="9.140625" style="67"/>
    <col min="8449" max="8449" width="6.42578125" style="67" customWidth="1"/>
    <col min="8450" max="8450" width="62.28515625" style="67" customWidth="1"/>
    <col min="8451" max="8452" width="13.140625" style="67" customWidth="1"/>
    <col min="8453" max="8453" width="14.7109375" style="67" customWidth="1"/>
    <col min="8454" max="8454" width="12.7109375" style="67" customWidth="1"/>
    <col min="8455" max="8457" width="12.5703125" style="67" customWidth="1"/>
    <col min="8458" max="8458" width="14.42578125" style="67" customWidth="1"/>
    <col min="8459" max="8459" width="15.5703125" style="67" customWidth="1"/>
    <col min="8460" max="8460" width="14.7109375" style="67" customWidth="1"/>
    <col min="8461" max="8461" width="10.5703125" style="67" customWidth="1"/>
    <col min="8462" max="8462" width="12.85546875" style="67" customWidth="1"/>
    <col min="8463" max="8463" width="12.42578125" style="67" customWidth="1"/>
    <col min="8464" max="8704" width="9.140625" style="67"/>
    <col min="8705" max="8705" width="6.42578125" style="67" customWidth="1"/>
    <col min="8706" max="8706" width="62.28515625" style="67" customWidth="1"/>
    <col min="8707" max="8708" width="13.140625" style="67" customWidth="1"/>
    <col min="8709" max="8709" width="14.7109375" style="67" customWidth="1"/>
    <col min="8710" max="8710" width="12.7109375" style="67" customWidth="1"/>
    <col min="8711" max="8713" width="12.5703125" style="67" customWidth="1"/>
    <col min="8714" max="8714" width="14.42578125" style="67" customWidth="1"/>
    <col min="8715" max="8715" width="15.5703125" style="67" customWidth="1"/>
    <col min="8716" max="8716" width="14.7109375" style="67" customWidth="1"/>
    <col min="8717" max="8717" width="10.5703125" style="67" customWidth="1"/>
    <col min="8718" max="8718" width="12.85546875" style="67" customWidth="1"/>
    <col min="8719" max="8719" width="12.42578125" style="67" customWidth="1"/>
    <col min="8720" max="8960" width="9.140625" style="67"/>
    <col min="8961" max="8961" width="6.42578125" style="67" customWidth="1"/>
    <col min="8962" max="8962" width="62.28515625" style="67" customWidth="1"/>
    <col min="8963" max="8964" width="13.140625" style="67" customWidth="1"/>
    <col min="8965" max="8965" width="14.7109375" style="67" customWidth="1"/>
    <col min="8966" max="8966" width="12.7109375" style="67" customWidth="1"/>
    <col min="8967" max="8969" width="12.5703125" style="67" customWidth="1"/>
    <col min="8970" max="8970" width="14.42578125" style="67" customWidth="1"/>
    <col min="8971" max="8971" width="15.5703125" style="67" customWidth="1"/>
    <col min="8972" max="8972" width="14.7109375" style="67" customWidth="1"/>
    <col min="8973" max="8973" width="10.5703125" style="67" customWidth="1"/>
    <col min="8974" max="8974" width="12.85546875" style="67" customWidth="1"/>
    <col min="8975" max="8975" width="12.42578125" style="67" customWidth="1"/>
    <col min="8976" max="9216" width="9.140625" style="67"/>
    <col min="9217" max="9217" width="6.42578125" style="67" customWidth="1"/>
    <col min="9218" max="9218" width="62.28515625" style="67" customWidth="1"/>
    <col min="9219" max="9220" width="13.140625" style="67" customWidth="1"/>
    <col min="9221" max="9221" width="14.7109375" style="67" customWidth="1"/>
    <col min="9222" max="9222" width="12.7109375" style="67" customWidth="1"/>
    <col min="9223" max="9225" width="12.5703125" style="67" customWidth="1"/>
    <col min="9226" max="9226" width="14.42578125" style="67" customWidth="1"/>
    <col min="9227" max="9227" width="15.5703125" style="67" customWidth="1"/>
    <col min="9228" max="9228" width="14.7109375" style="67" customWidth="1"/>
    <col min="9229" max="9229" width="10.5703125" style="67" customWidth="1"/>
    <col min="9230" max="9230" width="12.85546875" style="67" customWidth="1"/>
    <col min="9231" max="9231" width="12.42578125" style="67" customWidth="1"/>
    <col min="9232" max="9472" width="9.140625" style="67"/>
    <col min="9473" max="9473" width="6.42578125" style="67" customWidth="1"/>
    <col min="9474" max="9474" width="62.28515625" style="67" customWidth="1"/>
    <col min="9475" max="9476" width="13.140625" style="67" customWidth="1"/>
    <col min="9477" max="9477" width="14.7109375" style="67" customWidth="1"/>
    <col min="9478" max="9478" width="12.7109375" style="67" customWidth="1"/>
    <col min="9479" max="9481" width="12.5703125" style="67" customWidth="1"/>
    <col min="9482" max="9482" width="14.42578125" style="67" customWidth="1"/>
    <col min="9483" max="9483" width="15.5703125" style="67" customWidth="1"/>
    <col min="9484" max="9484" width="14.7109375" style="67" customWidth="1"/>
    <col min="9485" max="9485" width="10.5703125" style="67" customWidth="1"/>
    <col min="9486" max="9486" width="12.85546875" style="67" customWidth="1"/>
    <col min="9487" max="9487" width="12.42578125" style="67" customWidth="1"/>
    <col min="9488" max="9728" width="9.140625" style="67"/>
    <col min="9729" max="9729" width="6.42578125" style="67" customWidth="1"/>
    <col min="9730" max="9730" width="62.28515625" style="67" customWidth="1"/>
    <col min="9731" max="9732" width="13.140625" style="67" customWidth="1"/>
    <col min="9733" max="9733" width="14.7109375" style="67" customWidth="1"/>
    <col min="9734" max="9734" width="12.7109375" style="67" customWidth="1"/>
    <col min="9735" max="9737" width="12.5703125" style="67" customWidth="1"/>
    <col min="9738" max="9738" width="14.42578125" style="67" customWidth="1"/>
    <col min="9739" max="9739" width="15.5703125" style="67" customWidth="1"/>
    <col min="9740" max="9740" width="14.7109375" style="67" customWidth="1"/>
    <col min="9741" max="9741" width="10.5703125" style="67" customWidth="1"/>
    <col min="9742" max="9742" width="12.85546875" style="67" customWidth="1"/>
    <col min="9743" max="9743" width="12.42578125" style="67" customWidth="1"/>
    <col min="9744" max="9984" width="9.140625" style="67"/>
    <col min="9985" max="9985" width="6.42578125" style="67" customWidth="1"/>
    <col min="9986" max="9986" width="62.28515625" style="67" customWidth="1"/>
    <col min="9987" max="9988" width="13.140625" style="67" customWidth="1"/>
    <col min="9989" max="9989" width="14.7109375" style="67" customWidth="1"/>
    <col min="9990" max="9990" width="12.7109375" style="67" customWidth="1"/>
    <col min="9991" max="9993" width="12.5703125" style="67" customWidth="1"/>
    <col min="9994" max="9994" width="14.42578125" style="67" customWidth="1"/>
    <col min="9995" max="9995" width="15.5703125" style="67" customWidth="1"/>
    <col min="9996" max="9996" width="14.7109375" style="67" customWidth="1"/>
    <col min="9997" max="9997" width="10.5703125" style="67" customWidth="1"/>
    <col min="9998" max="9998" width="12.85546875" style="67" customWidth="1"/>
    <col min="9999" max="9999" width="12.42578125" style="67" customWidth="1"/>
    <col min="10000" max="10240" width="9.140625" style="67"/>
    <col min="10241" max="10241" width="6.42578125" style="67" customWidth="1"/>
    <col min="10242" max="10242" width="62.28515625" style="67" customWidth="1"/>
    <col min="10243" max="10244" width="13.140625" style="67" customWidth="1"/>
    <col min="10245" max="10245" width="14.7109375" style="67" customWidth="1"/>
    <col min="10246" max="10246" width="12.7109375" style="67" customWidth="1"/>
    <col min="10247" max="10249" width="12.5703125" style="67" customWidth="1"/>
    <col min="10250" max="10250" width="14.42578125" style="67" customWidth="1"/>
    <col min="10251" max="10251" width="15.5703125" style="67" customWidth="1"/>
    <col min="10252" max="10252" width="14.7109375" style="67" customWidth="1"/>
    <col min="10253" max="10253" width="10.5703125" style="67" customWidth="1"/>
    <col min="10254" max="10254" width="12.85546875" style="67" customWidth="1"/>
    <col min="10255" max="10255" width="12.42578125" style="67" customWidth="1"/>
    <col min="10256" max="10496" width="9.140625" style="67"/>
    <col min="10497" max="10497" width="6.42578125" style="67" customWidth="1"/>
    <col min="10498" max="10498" width="62.28515625" style="67" customWidth="1"/>
    <col min="10499" max="10500" width="13.140625" style="67" customWidth="1"/>
    <col min="10501" max="10501" width="14.7109375" style="67" customWidth="1"/>
    <col min="10502" max="10502" width="12.7109375" style="67" customWidth="1"/>
    <col min="10503" max="10505" width="12.5703125" style="67" customWidth="1"/>
    <col min="10506" max="10506" width="14.42578125" style="67" customWidth="1"/>
    <col min="10507" max="10507" width="15.5703125" style="67" customWidth="1"/>
    <col min="10508" max="10508" width="14.7109375" style="67" customWidth="1"/>
    <col min="10509" max="10509" width="10.5703125" style="67" customWidth="1"/>
    <col min="10510" max="10510" width="12.85546875" style="67" customWidth="1"/>
    <col min="10511" max="10511" width="12.42578125" style="67" customWidth="1"/>
    <col min="10512" max="10752" width="9.140625" style="67"/>
    <col min="10753" max="10753" width="6.42578125" style="67" customWidth="1"/>
    <col min="10754" max="10754" width="62.28515625" style="67" customWidth="1"/>
    <col min="10755" max="10756" width="13.140625" style="67" customWidth="1"/>
    <col min="10757" max="10757" width="14.7109375" style="67" customWidth="1"/>
    <col min="10758" max="10758" width="12.7109375" style="67" customWidth="1"/>
    <col min="10759" max="10761" width="12.5703125" style="67" customWidth="1"/>
    <col min="10762" max="10762" width="14.42578125" style="67" customWidth="1"/>
    <col min="10763" max="10763" width="15.5703125" style="67" customWidth="1"/>
    <col min="10764" max="10764" width="14.7109375" style="67" customWidth="1"/>
    <col min="10765" max="10765" width="10.5703125" style="67" customWidth="1"/>
    <col min="10766" max="10766" width="12.85546875" style="67" customWidth="1"/>
    <col min="10767" max="10767" width="12.42578125" style="67" customWidth="1"/>
    <col min="10768" max="11008" width="9.140625" style="67"/>
    <col min="11009" max="11009" width="6.42578125" style="67" customWidth="1"/>
    <col min="11010" max="11010" width="62.28515625" style="67" customWidth="1"/>
    <col min="11011" max="11012" width="13.140625" style="67" customWidth="1"/>
    <col min="11013" max="11013" width="14.7109375" style="67" customWidth="1"/>
    <col min="11014" max="11014" width="12.7109375" style="67" customWidth="1"/>
    <col min="11015" max="11017" width="12.5703125" style="67" customWidth="1"/>
    <col min="11018" max="11018" width="14.42578125" style="67" customWidth="1"/>
    <col min="11019" max="11019" width="15.5703125" style="67" customWidth="1"/>
    <col min="11020" max="11020" width="14.7109375" style="67" customWidth="1"/>
    <col min="11021" max="11021" width="10.5703125" style="67" customWidth="1"/>
    <col min="11022" max="11022" width="12.85546875" style="67" customWidth="1"/>
    <col min="11023" max="11023" width="12.42578125" style="67" customWidth="1"/>
    <col min="11024" max="11264" width="9.140625" style="67"/>
    <col min="11265" max="11265" width="6.42578125" style="67" customWidth="1"/>
    <col min="11266" max="11266" width="62.28515625" style="67" customWidth="1"/>
    <col min="11267" max="11268" width="13.140625" style="67" customWidth="1"/>
    <col min="11269" max="11269" width="14.7109375" style="67" customWidth="1"/>
    <col min="11270" max="11270" width="12.7109375" style="67" customWidth="1"/>
    <col min="11271" max="11273" width="12.5703125" style="67" customWidth="1"/>
    <col min="11274" max="11274" width="14.42578125" style="67" customWidth="1"/>
    <col min="11275" max="11275" width="15.5703125" style="67" customWidth="1"/>
    <col min="11276" max="11276" width="14.7109375" style="67" customWidth="1"/>
    <col min="11277" max="11277" width="10.5703125" style="67" customWidth="1"/>
    <col min="11278" max="11278" width="12.85546875" style="67" customWidth="1"/>
    <col min="11279" max="11279" width="12.42578125" style="67" customWidth="1"/>
    <col min="11280" max="11520" width="9.140625" style="67"/>
    <col min="11521" max="11521" width="6.42578125" style="67" customWidth="1"/>
    <col min="11522" max="11522" width="62.28515625" style="67" customWidth="1"/>
    <col min="11523" max="11524" width="13.140625" style="67" customWidth="1"/>
    <col min="11525" max="11525" width="14.7109375" style="67" customWidth="1"/>
    <col min="11526" max="11526" width="12.7109375" style="67" customWidth="1"/>
    <col min="11527" max="11529" width="12.5703125" style="67" customWidth="1"/>
    <col min="11530" max="11530" width="14.42578125" style="67" customWidth="1"/>
    <col min="11531" max="11531" width="15.5703125" style="67" customWidth="1"/>
    <col min="11532" max="11532" width="14.7109375" style="67" customWidth="1"/>
    <col min="11533" max="11533" width="10.5703125" style="67" customWidth="1"/>
    <col min="11534" max="11534" width="12.85546875" style="67" customWidth="1"/>
    <col min="11535" max="11535" width="12.42578125" style="67" customWidth="1"/>
    <col min="11536" max="11776" width="9.140625" style="67"/>
    <col min="11777" max="11777" width="6.42578125" style="67" customWidth="1"/>
    <col min="11778" max="11778" width="62.28515625" style="67" customWidth="1"/>
    <col min="11779" max="11780" width="13.140625" style="67" customWidth="1"/>
    <col min="11781" max="11781" width="14.7109375" style="67" customWidth="1"/>
    <col min="11782" max="11782" width="12.7109375" style="67" customWidth="1"/>
    <col min="11783" max="11785" width="12.5703125" style="67" customWidth="1"/>
    <col min="11786" max="11786" width="14.42578125" style="67" customWidth="1"/>
    <col min="11787" max="11787" width="15.5703125" style="67" customWidth="1"/>
    <col min="11788" max="11788" width="14.7109375" style="67" customWidth="1"/>
    <col min="11789" max="11789" width="10.5703125" style="67" customWidth="1"/>
    <col min="11790" max="11790" width="12.85546875" style="67" customWidth="1"/>
    <col min="11791" max="11791" width="12.42578125" style="67" customWidth="1"/>
    <col min="11792" max="12032" width="9.140625" style="67"/>
    <col min="12033" max="12033" width="6.42578125" style="67" customWidth="1"/>
    <col min="12034" max="12034" width="62.28515625" style="67" customWidth="1"/>
    <col min="12035" max="12036" width="13.140625" style="67" customWidth="1"/>
    <col min="12037" max="12037" width="14.7109375" style="67" customWidth="1"/>
    <col min="12038" max="12038" width="12.7109375" style="67" customWidth="1"/>
    <col min="12039" max="12041" width="12.5703125" style="67" customWidth="1"/>
    <col min="12042" max="12042" width="14.42578125" style="67" customWidth="1"/>
    <col min="12043" max="12043" width="15.5703125" style="67" customWidth="1"/>
    <col min="12044" max="12044" width="14.7109375" style="67" customWidth="1"/>
    <col min="12045" max="12045" width="10.5703125" style="67" customWidth="1"/>
    <col min="12046" max="12046" width="12.85546875" style="67" customWidth="1"/>
    <col min="12047" max="12047" width="12.42578125" style="67" customWidth="1"/>
    <col min="12048" max="12288" width="9.140625" style="67"/>
    <col min="12289" max="12289" width="6.42578125" style="67" customWidth="1"/>
    <col min="12290" max="12290" width="62.28515625" style="67" customWidth="1"/>
    <col min="12291" max="12292" width="13.140625" style="67" customWidth="1"/>
    <col min="12293" max="12293" width="14.7109375" style="67" customWidth="1"/>
    <col min="12294" max="12294" width="12.7109375" style="67" customWidth="1"/>
    <col min="12295" max="12297" width="12.5703125" style="67" customWidth="1"/>
    <col min="12298" max="12298" width="14.42578125" style="67" customWidth="1"/>
    <col min="12299" max="12299" width="15.5703125" style="67" customWidth="1"/>
    <col min="12300" max="12300" width="14.7109375" style="67" customWidth="1"/>
    <col min="12301" max="12301" width="10.5703125" style="67" customWidth="1"/>
    <col min="12302" max="12302" width="12.85546875" style="67" customWidth="1"/>
    <col min="12303" max="12303" width="12.42578125" style="67" customWidth="1"/>
    <col min="12304" max="12544" width="9.140625" style="67"/>
    <col min="12545" max="12545" width="6.42578125" style="67" customWidth="1"/>
    <col min="12546" max="12546" width="62.28515625" style="67" customWidth="1"/>
    <col min="12547" max="12548" width="13.140625" style="67" customWidth="1"/>
    <col min="12549" max="12549" width="14.7109375" style="67" customWidth="1"/>
    <col min="12550" max="12550" width="12.7109375" style="67" customWidth="1"/>
    <col min="12551" max="12553" width="12.5703125" style="67" customWidth="1"/>
    <col min="12554" max="12554" width="14.42578125" style="67" customWidth="1"/>
    <col min="12555" max="12555" width="15.5703125" style="67" customWidth="1"/>
    <col min="12556" max="12556" width="14.7109375" style="67" customWidth="1"/>
    <col min="12557" max="12557" width="10.5703125" style="67" customWidth="1"/>
    <col min="12558" max="12558" width="12.85546875" style="67" customWidth="1"/>
    <col min="12559" max="12559" width="12.42578125" style="67" customWidth="1"/>
    <col min="12560" max="12800" width="9.140625" style="67"/>
    <col min="12801" max="12801" width="6.42578125" style="67" customWidth="1"/>
    <col min="12802" max="12802" width="62.28515625" style="67" customWidth="1"/>
    <col min="12803" max="12804" width="13.140625" style="67" customWidth="1"/>
    <col min="12805" max="12805" width="14.7109375" style="67" customWidth="1"/>
    <col min="12806" max="12806" width="12.7109375" style="67" customWidth="1"/>
    <col min="12807" max="12809" width="12.5703125" style="67" customWidth="1"/>
    <col min="12810" max="12810" width="14.42578125" style="67" customWidth="1"/>
    <col min="12811" max="12811" width="15.5703125" style="67" customWidth="1"/>
    <col min="12812" max="12812" width="14.7109375" style="67" customWidth="1"/>
    <col min="12813" max="12813" width="10.5703125" style="67" customWidth="1"/>
    <col min="12814" max="12814" width="12.85546875" style="67" customWidth="1"/>
    <col min="12815" max="12815" width="12.42578125" style="67" customWidth="1"/>
    <col min="12816" max="13056" width="9.140625" style="67"/>
    <col min="13057" max="13057" width="6.42578125" style="67" customWidth="1"/>
    <col min="13058" max="13058" width="62.28515625" style="67" customWidth="1"/>
    <col min="13059" max="13060" width="13.140625" style="67" customWidth="1"/>
    <col min="13061" max="13061" width="14.7109375" style="67" customWidth="1"/>
    <col min="13062" max="13062" width="12.7109375" style="67" customWidth="1"/>
    <col min="13063" max="13065" width="12.5703125" style="67" customWidth="1"/>
    <col min="13066" max="13066" width="14.42578125" style="67" customWidth="1"/>
    <col min="13067" max="13067" width="15.5703125" style="67" customWidth="1"/>
    <col min="13068" max="13068" width="14.7109375" style="67" customWidth="1"/>
    <col min="13069" max="13069" width="10.5703125" style="67" customWidth="1"/>
    <col min="13070" max="13070" width="12.85546875" style="67" customWidth="1"/>
    <col min="13071" max="13071" width="12.42578125" style="67" customWidth="1"/>
    <col min="13072" max="13312" width="9.140625" style="67"/>
    <col min="13313" max="13313" width="6.42578125" style="67" customWidth="1"/>
    <col min="13314" max="13314" width="62.28515625" style="67" customWidth="1"/>
    <col min="13315" max="13316" width="13.140625" style="67" customWidth="1"/>
    <col min="13317" max="13317" width="14.7109375" style="67" customWidth="1"/>
    <col min="13318" max="13318" width="12.7109375" style="67" customWidth="1"/>
    <col min="13319" max="13321" width="12.5703125" style="67" customWidth="1"/>
    <col min="13322" max="13322" width="14.42578125" style="67" customWidth="1"/>
    <col min="13323" max="13323" width="15.5703125" style="67" customWidth="1"/>
    <col min="13324" max="13324" width="14.7109375" style="67" customWidth="1"/>
    <col min="13325" max="13325" width="10.5703125" style="67" customWidth="1"/>
    <col min="13326" max="13326" width="12.85546875" style="67" customWidth="1"/>
    <col min="13327" max="13327" width="12.42578125" style="67" customWidth="1"/>
    <col min="13328" max="13568" width="9.140625" style="67"/>
    <col min="13569" max="13569" width="6.42578125" style="67" customWidth="1"/>
    <col min="13570" max="13570" width="62.28515625" style="67" customWidth="1"/>
    <col min="13571" max="13572" width="13.140625" style="67" customWidth="1"/>
    <col min="13573" max="13573" width="14.7109375" style="67" customWidth="1"/>
    <col min="13574" max="13574" width="12.7109375" style="67" customWidth="1"/>
    <col min="13575" max="13577" width="12.5703125" style="67" customWidth="1"/>
    <col min="13578" max="13578" width="14.42578125" style="67" customWidth="1"/>
    <col min="13579" max="13579" width="15.5703125" style="67" customWidth="1"/>
    <col min="13580" max="13580" width="14.7109375" style="67" customWidth="1"/>
    <col min="13581" max="13581" width="10.5703125" style="67" customWidth="1"/>
    <col min="13582" max="13582" width="12.85546875" style="67" customWidth="1"/>
    <col min="13583" max="13583" width="12.42578125" style="67" customWidth="1"/>
    <col min="13584" max="13824" width="9.140625" style="67"/>
    <col min="13825" max="13825" width="6.42578125" style="67" customWidth="1"/>
    <col min="13826" max="13826" width="62.28515625" style="67" customWidth="1"/>
    <col min="13827" max="13828" width="13.140625" style="67" customWidth="1"/>
    <col min="13829" max="13829" width="14.7109375" style="67" customWidth="1"/>
    <col min="13830" max="13830" width="12.7109375" style="67" customWidth="1"/>
    <col min="13831" max="13833" width="12.5703125" style="67" customWidth="1"/>
    <col min="13834" max="13834" width="14.42578125" style="67" customWidth="1"/>
    <col min="13835" max="13835" width="15.5703125" style="67" customWidth="1"/>
    <col min="13836" max="13836" width="14.7109375" style="67" customWidth="1"/>
    <col min="13837" max="13837" width="10.5703125" style="67" customWidth="1"/>
    <col min="13838" max="13838" width="12.85546875" style="67" customWidth="1"/>
    <col min="13839" max="13839" width="12.42578125" style="67" customWidth="1"/>
    <col min="13840" max="14080" width="9.140625" style="67"/>
    <col min="14081" max="14081" width="6.42578125" style="67" customWidth="1"/>
    <col min="14082" max="14082" width="62.28515625" style="67" customWidth="1"/>
    <col min="14083" max="14084" width="13.140625" style="67" customWidth="1"/>
    <col min="14085" max="14085" width="14.7109375" style="67" customWidth="1"/>
    <col min="14086" max="14086" width="12.7109375" style="67" customWidth="1"/>
    <col min="14087" max="14089" width="12.5703125" style="67" customWidth="1"/>
    <col min="14090" max="14090" width="14.42578125" style="67" customWidth="1"/>
    <col min="14091" max="14091" width="15.5703125" style="67" customWidth="1"/>
    <col min="14092" max="14092" width="14.7109375" style="67" customWidth="1"/>
    <col min="14093" max="14093" width="10.5703125" style="67" customWidth="1"/>
    <col min="14094" max="14094" width="12.85546875" style="67" customWidth="1"/>
    <col min="14095" max="14095" width="12.42578125" style="67" customWidth="1"/>
    <col min="14096" max="14336" width="9.140625" style="67"/>
    <col min="14337" max="14337" width="6.42578125" style="67" customWidth="1"/>
    <col min="14338" max="14338" width="62.28515625" style="67" customWidth="1"/>
    <col min="14339" max="14340" width="13.140625" style="67" customWidth="1"/>
    <col min="14341" max="14341" width="14.7109375" style="67" customWidth="1"/>
    <col min="14342" max="14342" width="12.7109375" style="67" customWidth="1"/>
    <col min="14343" max="14345" width="12.5703125" style="67" customWidth="1"/>
    <col min="14346" max="14346" width="14.42578125" style="67" customWidth="1"/>
    <col min="14347" max="14347" width="15.5703125" style="67" customWidth="1"/>
    <col min="14348" max="14348" width="14.7109375" style="67" customWidth="1"/>
    <col min="14349" max="14349" width="10.5703125" style="67" customWidth="1"/>
    <col min="14350" max="14350" width="12.85546875" style="67" customWidth="1"/>
    <col min="14351" max="14351" width="12.42578125" style="67" customWidth="1"/>
    <col min="14352" max="14592" width="9.140625" style="67"/>
    <col min="14593" max="14593" width="6.42578125" style="67" customWidth="1"/>
    <col min="14594" max="14594" width="62.28515625" style="67" customWidth="1"/>
    <col min="14595" max="14596" width="13.140625" style="67" customWidth="1"/>
    <col min="14597" max="14597" width="14.7109375" style="67" customWidth="1"/>
    <col min="14598" max="14598" width="12.7109375" style="67" customWidth="1"/>
    <col min="14599" max="14601" width="12.5703125" style="67" customWidth="1"/>
    <col min="14602" max="14602" width="14.42578125" style="67" customWidth="1"/>
    <col min="14603" max="14603" width="15.5703125" style="67" customWidth="1"/>
    <col min="14604" max="14604" width="14.7109375" style="67" customWidth="1"/>
    <col min="14605" max="14605" width="10.5703125" style="67" customWidth="1"/>
    <col min="14606" max="14606" width="12.85546875" style="67" customWidth="1"/>
    <col min="14607" max="14607" width="12.42578125" style="67" customWidth="1"/>
    <col min="14608" max="14848" width="9.140625" style="67"/>
    <col min="14849" max="14849" width="6.42578125" style="67" customWidth="1"/>
    <col min="14850" max="14850" width="62.28515625" style="67" customWidth="1"/>
    <col min="14851" max="14852" width="13.140625" style="67" customWidth="1"/>
    <col min="14853" max="14853" width="14.7109375" style="67" customWidth="1"/>
    <col min="14854" max="14854" width="12.7109375" style="67" customWidth="1"/>
    <col min="14855" max="14857" width="12.5703125" style="67" customWidth="1"/>
    <col min="14858" max="14858" width="14.42578125" style="67" customWidth="1"/>
    <col min="14859" max="14859" width="15.5703125" style="67" customWidth="1"/>
    <col min="14860" max="14860" width="14.7109375" style="67" customWidth="1"/>
    <col min="14861" max="14861" width="10.5703125" style="67" customWidth="1"/>
    <col min="14862" max="14862" width="12.85546875" style="67" customWidth="1"/>
    <col min="14863" max="14863" width="12.42578125" style="67" customWidth="1"/>
    <col min="14864" max="15104" width="9.140625" style="67"/>
    <col min="15105" max="15105" width="6.42578125" style="67" customWidth="1"/>
    <col min="15106" max="15106" width="62.28515625" style="67" customWidth="1"/>
    <col min="15107" max="15108" width="13.140625" style="67" customWidth="1"/>
    <col min="15109" max="15109" width="14.7109375" style="67" customWidth="1"/>
    <col min="15110" max="15110" width="12.7109375" style="67" customWidth="1"/>
    <col min="15111" max="15113" width="12.5703125" style="67" customWidth="1"/>
    <col min="15114" max="15114" width="14.42578125" style="67" customWidth="1"/>
    <col min="15115" max="15115" width="15.5703125" style="67" customWidth="1"/>
    <col min="15116" max="15116" width="14.7109375" style="67" customWidth="1"/>
    <col min="15117" max="15117" width="10.5703125" style="67" customWidth="1"/>
    <col min="15118" max="15118" width="12.85546875" style="67" customWidth="1"/>
    <col min="15119" max="15119" width="12.42578125" style="67" customWidth="1"/>
    <col min="15120" max="15360" width="9.140625" style="67"/>
    <col min="15361" max="15361" width="6.42578125" style="67" customWidth="1"/>
    <col min="15362" max="15362" width="62.28515625" style="67" customWidth="1"/>
    <col min="15363" max="15364" width="13.140625" style="67" customWidth="1"/>
    <col min="15365" max="15365" width="14.7109375" style="67" customWidth="1"/>
    <col min="15366" max="15366" width="12.7109375" style="67" customWidth="1"/>
    <col min="15367" max="15369" width="12.5703125" style="67" customWidth="1"/>
    <col min="15370" max="15370" width="14.42578125" style="67" customWidth="1"/>
    <col min="15371" max="15371" width="15.5703125" style="67" customWidth="1"/>
    <col min="15372" max="15372" width="14.7109375" style="67" customWidth="1"/>
    <col min="15373" max="15373" width="10.5703125" style="67" customWidth="1"/>
    <col min="15374" max="15374" width="12.85546875" style="67" customWidth="1"/>
    <col min="15375" max="15375" width="12.42578125" style="67" customWidth="1"/>
    <col min="15376" max="15616" width="9.140625" style="67"/>
    <col min="15617" max="15617" width="6.42578125" style="67" customWidth="1"/>
    <col min="15618" max="15618" width="62.28515625" style="67" customWidth="1"/>
    <col min="15619" max="15620" width="13.140625" style="67" customWidth="1"/>
    <col min="15621" max="15621" width="14.7109375" style="67" customWidth="1"/>
    <col min="15622" max="15622" width="12.7109375" style="67" customWidth="1"/>
    <col min="15623" max="15625" width="12.5703125" style="67" customWidth="1"/>
    <col min="15626" max="15626" width="14.42578125" style="67" customWidth="1"/>
    <col min="15627" max="15627" width="15.5703125" style="67" customWidth="1"/>
    <col min="15628" max="15628" width="14.7109375" style="67" customWidth="1"/>
    <col min="15629" max="15629" width="10.5703125" style="67" customWidth="1"/>
    <col min="15630" max="15630" width="12.85546875" style="67" customWidth="1"/>
    <col min="15631" max="15631" width="12.42578125" style="67" customWidth="1"/>
    <col min="15632" max="15872" width="9.140625" style="67"/>
    <col min="15873" max="15873" width="6.42578125" style="67" customWidth="1"/>
    <col min="15874" max="15874" width="62.28515625" style="67" customWidth="1"/>
    <col min="15875" max="15876" width="13.140625" style="67" customWidth="1"/>
    <col min="15877" max="15877" width="14.7109375" style="67" customWidth="1"/>
    <col min="15878" max="15878" width="12.7109375" style="67" customWidth="1"/>
    <col min="15879" max="15881" width="12.5703125" style="67" customWidth="1"/>
    <col min="15882" max="15882" width="14.42578125" style="67" customWidth="1"/>
    <col min="15883" max="15883" width="15.5703125" style="67" customWidth="1"/>
    <col min="15884" max="15884" width="14.7109375" style="67" customWidth="1"/>
    <col min="15885" max="15885" width="10.5703125" style="67" customWidth="1"/>
    <col min="15886" max="15886" width="12.85546875" style="67" customWidth="1"/>
    <col min="15887" max="15887" width="12.42578125" style="67" customWidth="1"/>
    <col min="15888" max="16128" width="9.140625" style="67"/>
    <col min="16129" max="16129" width="6.42578125" style="67" customWidth="1"/>
    <col min="16130" max="16130" width="62.28515625" style="67" customWidth="1"/>
    <col min="16131" max="16132" width="13.140625" style="67" customWidth="1"/>
    <col min="16133" max="16133" width="14.7109375" style="67" customWidth="1"/>
    <col min="16134" max="16134" width="12.7109375" style="67" customWidth="1"/>
    <col min="16135" max="16137" width="12.5703125" style="67" customWidth="1"/>
    <col min="16138" max="16138" width="14.42578125" style="67" customWidth="1"/>
    <col min="16139" max="16139" width="15.5703125" style="67" customWidth="1"/>
    <col min="16140" max="16140" width="14.7109375" style="67" customWidth="1"/>
    <col min="16141" max="16141" width="10.5703125" style="67" customWidth="1"/>
    <col min="16142" max="16142" width="12.85546875" style="67" customWidth="1"/>
    <col min="16143" max="16143" width="12.42578125" style="67" customWidth="1"/>
    <col min="16144" max="16384" width="9.140625" style="67"/>
  </cols>
  <sheetData>
    <row r="1" spans="1:17" s="34" customFormat="1" ht="36" customHeight="1" x14ac:dyDescent="0.3">
      <c r="A1" s="33"/>
      <c r="B1" s="32" t="s">
        <v>4301</v>
      </c>
      <c r="C1" s="35"/>
      <c r="D1" s="36"/>
      <c r="J1" s="35"/>
      <c r="K1" s="36"/>
    </row>
    <row r="2" spans="1:17" s="34" customFormat="1" ht="26.25" customHeight="1" x14ac:dyDescent="0.3">
      <c r="A2" s="33"/>
      <c r="B2" s="32" t="s">
        <v>4302</v>
      </c>
      <c r="C2" s="35"/>
      <c r="D2" s="36"/>
      <c r="J2" s="35"/>
      <c r="K2" s="36"/>
    </row>
    <row r="3" spans="1:17" s="112" customFormat="1" ht="15.75" customHeight="1" x14ac:dyDescent="0.25">
      <c r="C3" s="726"/>
      <c r="D3" s="726"/>
      <c r="J3" s="726"/>
      <c r="K3" s="726"/>
    </row>
    <row r="4" spans="1:17" s="112" customFormat="1" ht="21" customHeight="1" x14ac:dyDescent="0.25">
      <c r="C4" s="726"/>
      <c r="D4" s="726"/>
      <c r="J4" s="726"/>
      <c r="K4" s="726"/>
    </row>
    <row r="5" spans="1:17" s="112" customFormat="1" ht="34.5" customHeight="1" x14ac:dyDescent="0.35">
      <c r="A5" s="1057" t="s">
        <v>4246</v>
      </c>
      <c r="B5" s="1057"/>
      <c r="C5" s="1057"/>
      <c r="D5" s="1057"/>
      <c r="E5" s="1057"/>
      <c r="F5" s="766"/>
    </row>
    <row r="6" spans="1:17" s="112" customFormat="1" ht="27" customHeight="1" x14ac:dyDescent="0.3">
      <c r="A6" s="1058" t="s">
        <v>5651</v>
      </c>
      <c r="B6" s="1058"/>
      <c r="C6" s="1058"/>
      <c r="D6" s="1058"/>
      <c r="E6" s="1058"/>
      <c r="F6" s="771"/>
    </row>
    <row r="7" spans="1:17" ht="24" customHeight="1" x14ac:dyDescent="0.25">
      <c r="A7" s="1215"/>
      <c r="B7" s="1215"/>
      <c r="C7" s="1215"/>
      <c r="D7" s="1215"/>
      <c r="E7" s="1215"/>
      <c r="F7" s="781"/>
      <c r="J7" s="263"/>
      <c r="K7" s="263"/>
      <c r="L7" s="67"/>
    </row>
    <row r="8" spans="1:17" s="26" customFormat="1" ht="28.5" customHeight="1" x14ac:dyDescent="0.25">
      <c r="A8" s="1027" t="s">
        <v>2</v>
      </c>
      <c r="B8" s="1193" t="s">
        <v>427</v>
      </c>
      <c r="C8" s="999" t="s">
        <v>425</v>
      </c>
      <c r="D8" s="1090"/>
      <c r="E8" s="1000"/>
      <c r="F8" s="765"/>
      <c r="J8" s="999" t="s">
        <v>4247</v>
      </c>
      <c r="K8" s="1090"/>
      <c r="L8" s="1000"/>
    </row>
    <row r="9" spans="1:17" s="26" customFormat="1" ht="75.75" customHeight="1" x14ac:dyDescent="0.25">
      <c r="A9" s="1023"/>
      <c r="B9" s="1193"/>
      <c r="C9" s="27" t="s">
        <v>5373</v>
      </c>
      <c r="D9" s="27" t="s">
        <v>5414</v>
      </c>
      <c r="E9" s="27" t="s">
        <v>5351</v>
      </c>
      <c r="F9" s="261" t="s">
        <v>577</v>
      </c>
      <c r="G9" s="26" t="s">
        <v>422</v>
      </c>
      <c r="H9" s="26" t="s">
        <v>4248</v>
      </c>
      <c r="I9" s="26" t="s">
        <v>2727</v>
      </c>
      <c r="J9" s="27" t="s">
        <v>1096</v>
      </c>
      <c r="K9" s="27" t="s">
        <v>1097</v>
      </c>
      <c r="L9" s="773" t="s">
        <v>46</v>
      </c>
      <c r="M9" s="262"/>
      <c r="N9" s="262"/>
      <c r="O9" s="262"/>
    </row>
    <row r="10" spans="1:17" s="81" customFormat="1" ht="36" customHeight="1" x14ac:dyDescent="0.25">
      <c r="A10" s="634">
        <v>1</v>
      </c>
      <c r="B10" s="916" t="s">
        <v>4249</v>
      </c>
      <c r="C10" s="147">
        <v>49300</v>
      </c>
      <c r="D10" s="147">
        <v>49300</v>
      </c>
      <c r="E10" s="190">
        <v>70000</v>
      </c>
      <c r="F10" s="264" t="s">
        <v>819</v>
      </c>
      <c r="G10" s="264" t="s">
        <v>4250</v>
      </c>
      <c r="H10" s="264" t="s">
        <v>819</v>
      </c>
      <c r="I10" s="264" t="s">
        <v>4251</v>
      </c>
      <c r="J10" s="147">
        <v>42100</v>
      </c>
      <c r="K10" s="147">
        <v>42100</v>
      </c>
      <c r="L10" s="190">
        <v>50000</v>
      </c>
      <c r="M10" s="146"/>
      <c r="N10" s="265"/>
      <c r="O10" s="265"/>
      <c r="Q10" s="266"/>
    </row>
    <row r="11" spans="1:17" s="81" customFormat="1" ht="21" customHeight="1" x14ac:dyDescent="0.25">
      <c r="A11" s="634">
        <f>A10+1</f>
        <v>2</v>
      </c>
      <c r="B11" s="76" t="s">
        <v>4252</v>
      </c>
      <c r="C11" s="147">
        <v>49300</v>
      </c>
      <c r="D11" s="147">
        <v>49300</v>
      </c>
      <c r="E11" s="190">
        <v>70000</v>
      </c>
      <c r="F11" s="264" t="s">
        <v>819</v>
      </c>
      <c r="G11" s="264" t="s">
        <v>4253</v>
      </c>
      <c r="H11" s="264" t="s">
        <v>819</v>
      </c>
      <c r="I11" s="264" t="s">
        <v>4251</v>
      </c>
      <c r="J11" s="147">
        <v>42100</v>
      </c>
      <c r="K11" s="147">
        <v>42100</v>
      </c>
      <c r="L11" s="190">
        <v>50000</v>
      </c>
      <c r="M11" s="146"/>
      <c r="N11" s="265"/>
      <c r="O11" s="265"/>
      <c r="Q11" s="266"/>
    </row>
    <row r="12" spans="1:17" s="81" customFormat="1" ht="21" customHeight="1" x14ac:dyDescent="0.25">
      <c r="A12" s="634">
        <f t="shared" ref="A12:A45" si="0">A11+1</f>
        <v>3</v>
      </c>
      <c r="B12" s="96" t="s">
        <v>4254</v>
      </c>
      <c r="C12" s="147">
        <v>49300</v>
      </c>
      <c r="D12" s="147">
        <v>49300</v>
      </c>
      <c r="E12" s="190">
        <v>70000</v>
      </c>
      <c r="F12" s="264" t="s">
        <v>819</v>
      </c>
      <c r="G12" s="264" t="s">
        <v>4253</v>
      </c>
      <c r="H12" s="264" t="s">
        <v>819</v>
      </c>
      <c r="I12" s="264" t="s">
        <v>4251</v>
      </c>
      <c r="J12" s="147">
        <v>42100</v>
      </c>
      <c r="K12" s="147">
        <v>42100</v>
      </c>
      <c r="L12" s="190">
        <v>50000</v>
      </c>
      <c r="M12" s="146"/>
      <c r="N12" s="265"/>
      <c r="O12" s="265"/>
      <c r="Q12" s="266"/>
    </row>
    <row r="13" spans="1:17" s="81" customFormat="1" ht="21" customHeight="1" x14ac:dyDescent="0.25">
      <c r="A13" s="634">
        <f t="shared" si="0"/>
        <v>4</v>
      </c>
      <c r="B13" s="96" t="s">
        <v>4255</v>
      </c>
      <c r="C13" s="147">
        <v>49300</v>
      </c>
      <c r="D13" s="147">
        <v>49300</v>
      </c>
      <c r="E13" s="190">
        <v>70000</v>
      </c>
      <c r="F13" s="264" t="s">
        <v>819</v>
      </c>
      <c r="G13" s="264" t="s">
        <v>4256</v>
      </c>
      <c r="H13" s="264" t="s">
        <v>819</v>
      </c>
      <c r="I13" s="264" t="s">
        <v>4251</v>
      </c>
      <c r="J13" s="147">
        <v>42100</v>
      </c>
      <c r="K13" s="147">
        <v>42100</v>
      </c>
      <c r="L13" s="190">
        <v>50000</v>
      </c>
      <c r="M13" s="146"/>
      <c r="N13" s="265"/>
      <c r="O13" s="265"/>
      <c r="Q13" s="266"/>
    </row>
    <row r="14" spans="1:17" s="81" customFormat="1" ht="36" customHeight="1" x14ac:dyDescent="0.25">
      <c r="A14" s="634">
        <f t="shared" si="0"/>
        <v>5</v>
      </c>
      <c r="B14" s="76" t="s">
        <v>4257</v>
      </c>
      <c r="C14" s="147">
        <v>49300</v>
      </c>
      <c r="D14" s="147">
        <v>49300</v>
      </c>
      <c r="E14" s="190">
        <v>70000</v>
      </c>
      <c r="F14" s="264" t="s">
        <v>819</v>
      </c>
      <c r="G14" s="264" t="s">
        <v>4258</v>
      </c>
      <c r="H14" s="264" t="s">
        <v>819</v>
      </c>
      <c r="I14" s="264" t="s">
        <v>4251</v>
      </c>
      <c r="J14" s="147">
        <v>42100</v>
      </c>
      <c r="K14" s="147">
        <v>42100</v>
      </c>
      <c r="L14" s="190">
        <v>50000</v>
      </c>
      <c r="M14" s="146"/>
      <c r="N14" s="265"/>
      <c r="O14" s="265"/>
      <c r="Q14" s="266"/>
    </row>
    <row r="15" spans="1:17" s="81" customFormat="1" ht="21" customHeight="1" x14ac:dyDescent="0.25">
      <c r="A15" s="634">
        <f t="shared" si="0"/>
        <v>6</v>
      </c>
      <c r="B15" s="76" t="s">
        <v>4259</v>
      </c>
      <c r="C15" s="147">
        <v>49300</v>
      </c>
      <c r="D15" s="147">
        <v>49300</v>
      </c>
      <c r="E15" s="190">
        <v>70000</v>
      </c>
      <c r="F15" s="264" t="s">
        <v>819</v>
      </c>
      <c r="G15" s="264" t="s">
        <v>4260</v>
      </c>
      <c r="H15" s="264" t="s">
        <v>819</v>
      </c>
      <c r="I15" s="264" t="s">
        <v>4251</v>
      </c>
      <c r="J15" s="147">
        <v>42100</v>
      </c>
      <c r="K15" s="147">
        <v>42100</v>
      </c>
      <c r="L15" s="190">
        <v>50000</v>
      </c>
      <c r="M15" s="146"/>
      <c r="N15" s="265"/>
      <c r="O15" s="265"/>
      <c r="Q15" s="266"/>
    </row>
    <row r="16" spans="1:17" s="81" customFormat="1" ht="21" customHeight="1" x14ac:dyDescent="0.25">
      <c r="A16" s="634">
        <f t="shared" si="0"/>
        <v>7</v>
      </c>
      <c r="B16" s="76" t="s">
        <v>4261</v>
      </c>
      <c r="C16" s="147">
        <v>49300</v>
      </c>
      <c r="D16" s="147">
        <v>49300</v>
      </c>
      <c r="E16" s="190">
        <v>70000</v>
      </c>
      <c r="F16" s="264" t="s">
        <v>819</v>
      </c>
      <c r="G16" s="264" t="s">
        <v>4262</v>
      </c>
      <c r="H16" s="264" t="s">
        <v>819</v>
      </c>
      <c r="I16" s="264" t="s">
        <v>4251</v>
      </c>
      <c r="J16" s="147">
        <v>42100</v>
      </c>
      <c r="K16" s="147">
        <v>42100</v>
      </c>
      <c r="L16" s="115">
        <v>50000</v>
      </c>
      <c r="M16" s="146"/>
      <c r="N16" s="265"/>
      <c r="O16" s="265"/>
      <c r="Q16" s="266"/>
    </row>
    <row r="17" spans="1:17" s="81" customFormat="1" ht="37.5" x14ac:dyDescent="0.25">
      <c r="A17" s="634">
        <f t="shared" si="0"/>
        <v>8</v>
      </c>
      <c r="B17" s="76" t="s">
        <v>4263</v>
      </c>
      <c r="C17" s="147">
        <v>49300</v>
      </c>
      <c r="D17" s="147">
        <v>49300</v>
      </c>
      <c r="E17" s="190">
        <v>70000</v>
      </c>
      <c r="F17" s="264" t="s">
        <v>819</v>
      </c>
      <c r="G17" s="264" t="s">
        <v>4264</v>
      </c>
      <c r="H17" s="264" t="s">
        <v>819</v>
      </c>
      <c r="I17" s="264" t="s">
        <v>4251</v>
      </c>
      <c r="J17" s="147">
        <v>42100</v>
      </c>
      <c r="K17" s="147">
        <v>42100</v>
      </c>
      <c r="L17" s="115">
        <v>50000</v>
      </c>
      <c r="M17" s="146"/>
      <c r="N17" s="265"/>
      <c r="O17" s="265"/>
      <c r="Q17" s="266"/>
    </row>
    <row r="18" spans="1:17" s="81" customFormat="1" ht="21" customHeight="1" x14ac:dyDescent="0.25">
      <c r="A18" s="634">
        <f t="shared" si="0"/>
        <v>9</v>
      </c>
      <c r="B18" s="76" t="s">
        <v>4265</v>
      </c>
      <c r="C18" s="147">
        <v>49300</v>
      </c>
      <c r="D18" s="147">
        <v>49300</v>
      </c>
      <c r="E18" s="190">
        <v>70000</v>
      </c>
      <c r="F18" s="264" t="s">
        <v>819</v>
      </c>
      <c r="G18" s="264" t="s">
        <v>4266</v>
      </c>
      <c r="H18" s="264" t="s">
        <v>819</v>
      </c>
      <c r="I18" s="264" t="s">
        <v>4251</v>
      </c>
      <c r="J18" s="147">
        <v>42100</v>
      </c>
      <c r="K18" s="147">
        <v>42100</v>
      </c>
      <c r="L18" s="115">
        <v>50000</v>
      </c>
      <c r="M18" s="146"/>
      <c r="N18" s="265"/>
      <c r="O18" s="265"/>
      <c r="Q18" s="266"/>
    </row>
    <row r="19" spans="1:17" s="81" customFormat="1" ht="21" customHeight="1" x14ac:dyDescent="0.25">
      <c r="A19" s="634">
        <f t="shared" si="0"/>
        <v>10</v>
      </c>
      <c r="B19" s="76" t="s">
        <v>4267</v>
      </c>
      <c r="C19" s="147">
        <v>49300</v>
      </c>
      <c r="D19" s="147">
        <v>49300</v>
      </c>
      <c r="E19" s="190">
        <v>70000</v>
      </c>
      <c r="F19" s="264" t="s">
        <v>819</v>
      </c>
      <c r="G19" s="264" t="s">
        <v>4268</v>
      </c>
      <c r="H19" s="264" t="s">
        <v>819</v>
      </c>
      <c r="I19" s="264" t="s">
        <v>4251</v>
      </c>
      <c r="J19" s="147">
        <v>42100</v>
      </c>
      <c r="K19" s="147">
        <v>42100</v>
      </c>
      <c r="L19" s="115">
        <v>50000</v>
      </c>
      <c r="M19" s="146"/>
      <c r="N19" s="265"/>
      <c r="O19" s="265"/>
      <c r="Q19" s="266"/>
    </row>
    <row r="20" spans="1:17" s="81" customFormat="1" ht="21" customHeight="1" x14ac:dyDescent="0.25">
      <c r="A20" s="634">
        <f t="shared" si="0"/>
        <v>11</v>
      </c>
      <c r="B20" s="76" t="s">
        <v>4269</v>
      </c>
      <c r="C20" s="147">
        <v>49300</v>
      </c>
      <c r="D20" s="147">
        <v>49300</v>
      </c>
      <c r="E20" s="190">
        <v>70000</v>
      </c>
      <c r="F20" s="264" t="s">
        <v>819</v>
      </c>
      <c r="G20" s="264" t="s">
        <v>4270</v>
      </c>
      <c r="H20" s="264" t="s">
        <v>819</v>
      </c>
      <c r="I20" s="264" t="s">
        <v>4251</v>
      </c>
      <c r="J20" s="147">
        <v>42100</v>
      </c>
      <c r="K20" s="147">
        <v>42100</v>
      </c>
      <c r="L20" s="115">
        <v>50000</v>
      </c>
      <c r="M20" s="146"/>
      <c r="N20" s="265"/>
      <c r="O20" s="265"/>
      <c r="Q20" s="266"/>
    </row>
    <row r="21" spans="1:17" s="81" customFormat="1" ht="21" customHeight="1" x14ac:dyDescent="0.25">
      <c r="A21" s="634">
        <f t="shared" si="0"/>
        <v>12</v>
      </c>
      <c r="B21" s="96" t="s">
        <v>4271</v>
      </c>
      <c r="C21" s="147">
        <v>186000</v>
      </c>
      <c r="D21" s="147">
        <v>186000</v>
      </c>
      <c r="E21" s="147">
        <v>220000</v>
      </c>
      <c r="F21" s="264"/>
      <c r="G21" s="264" t="s">
        <v>4272</v>
      </c>
      <c r="H21" s="264"/>
      <c r="I21" s="264" t="s">
        <v>4273</v>
      </c>
      <c r="J21" s="147">
        <v>179000</v>
      </c>
      <c r="K21" s="147">
        <v>179000</v>
      </c>
      <c r="L21" s="267">
        <v>181000</v>
      </c>
      <c r="M21" s="146"/>
      <c r="N21" s="265"/>
      <c r="O21" s="265"/>
      <c r="Q21" s="266"/>
    </row>
    <row r="22" spans="1:17" s="81" customFormat="1" ht="21" customHeight="1" x14ac:dyDescent="0.25">
      <c r="A22" s="634">
        <f t="shared" si="0"/>
        <v>13</v>
      </c>
      <c r="B22" s="76" t="s">
        <v>4274</v>
      </c>
      <c r="C22" s="147">
        <v>49300</v>
      </c>
      <c r="D22" s="147">
        <v>90000</v>
      </c>
      <c r="E22" s="147">
        <v>120000</v>
      </c>
      <c r="F22" s="264" t="s">
        <v>819</v>
      </c>
      <c r="G22" s="264" t="s">
        <v>4275</v>
      </c>
      <c r="H22" s="264" t="s">
        <v>819</v>
      </c>
      <c r="I22" s="264" t="s">
        <v>4251</v>
      </c>
      <c r="J22" s="147">
        <v>42100</v>
      </c>
      <c r="K22" s="190">
        <v>90000</v>
      </c>
      <c r="L22" s="147">
        <v>100000</v>
      </c>
      <c r="M22" s="146"/>
      <c r="N22" s="146"/>
      <c r="O22" s="146"/>
      <c r="Q22" s="266"/>
    </row>
    <row r="23" spans="1:17" s="81" customFormat="1" ht="21" customHeight="1" x14ac:dyDescent="0.25">
      <c r="A23" s="634">
        <f t="shared" si="0"/>
        <v>14</v>
      </c>
      <c r="B23" s="96" t="s">
        <v>4276</v>
      </c>
      <c r="C23" s="147">
        <v>49300</v>
      </c>
      <c r="D23" s="147">
        <v>90000</v>
      </c>
      <c r="E23" s="147">
        <v>120000</v>
      </c>
      <c r="F23" s="264" t="s">
        <v>819</v>
      </c>
      <c r="G23" s="264" t="s">
        <v>4253</v>
      </c>
      <c r="H23" s="264" t="s">
        <v>819</v>
      </c>
      <c r="I23" s="264" t="s">
        <v>4251</v>
      </c>
      <c r="J23" s="147">
        <v>42100</v>
      </c>
      <c r="K23" s="190">
        <v>90000</v>
      </c>
      <c r="L23" s="147">
        <v>100000</v>
      </c>
      <c r="M23" s="146"/>
      <c r="N23" s="146"/>
      <c r="O23" s="146"/>
      <c r="Q23" s="266"/>
    </row>
    <row r="24" spans="1:17" s="81" customFormat="1" ht="21" customHeight="1" x14ac:dyDescent="0.25">
      <c r="A24" s="634">
        <f t="shared" si="0"/>
        <v>15</v>
      </c>
      <c r="B24" s="96" t="s">
        <v>4277</v>
      </c>
      <c r="C24" s="147">
        <v>49300</v>
      </c>
      <c r="D24" s="147">
        <v>90000</v>
      </c>
      <c r="E24" s="147">
        <v>120000</v>
      </c>
      <c r="F24" s="264" t="s">
        <v>819</v>
      </c>
      <c r="G24" s="264" t="s">
        <v>4256</v>
      </c>
      <c r="H24" s="264" t="s">
        <v>819</v>
      </c>
      <c r="I24" s="264" t="s">
        <v>4251</v>
      </c>
      <c r="J24" s="147">
        <v>42100</v>
      </c>
      <c r="K24" s="190">
        <v>90000</v>
      </c>
      <c r="L24" s="147">
        <v>100000</v>
      </c>
      <c r="M24" s="146"/>
      <c r="N24" s="146"/>
      <c r="O24" s="146"/>
      <c r="Q24" s="266"/>
    </row>
    <row r="25" spans="1:17" s="81" customFormat="1" ht="21" customHeight="1" x14ac:dyDescent="0.25">
      <c r="A25" s="634">
        <f t="shared" si="0"/>
        <v>16</v>
      </c>
      <c r="B25" s="76" t="s">
        <v>4278</v>
      </c>
      <c r="C25" s="147">
        <v>49300</v>
      </c>
      <c r="D25" s="147">
        <v>90000</v>
      </c>
      <c r="E25" s="147">
        <v>120000</v>
      </c>
      <c r="F25" s="264" t="s">
        <v>819</v>
      </c>
      <c r="G25" s="264" t="s">
        <v>4260</v>
      </c>
      <c r="H25" s="264" t="s">
        <v>819</v>
      </c>
      <c r="I25" s="264" t="s">
        <v>4251</v>
      </c>
      <c r="J25" s="147">
        <v>42100</v>
      </c>
      <c r="K25" s="190">
        <v>90000</v>
      </c>
      <c r="L25" s="147">
        <v>100000</v>
      </c>
      <c r="M25" s="146"/>
      <c r="N25" s="146"/>
      <c r="O25" s="146"/>
      <c r="Q25" s="266"/>
    </row>
    <row r="26" spans="1:17" s="81" customFormat="1" ht="35.25" customHeight="1" x14ac:dyDescent="0.25">
      <c r="A26" s="634">
        <f t="shared" si="0"/>
        <v>17</v>
      </c>
      <c r="B26" s="916" t="s">
        <v>4279</v>
      </c>
      <c r="C26" s="147">
        <v>49300</v>
      </c>
      <c r="D26" s="147">
        <v>90000</v>
      </c>
      <c r="E26" s="147">
        <v>120000</v>
      </c>
      <c r="F26" s="264" t="s">
        <v>819</v>
      </c>
      <c r="G26" s="264" t="s">
        <v>4250</v>
      </c>
      <c r="H26" s="264" t="s">
        <v>819</v>
      </c>
      <c r="I26" s="264" t="s">
        <v>4251</v>
      </c>
      <c r="J26" s="147">
        <v>42100</v>
      </c>
      <c r="K26" s="190">
        <v>90000</v>
      </c>
      <c r="L26" s="147">
        <v>100000</v>
      </c>
      <c r="M26" s="146"/>
      <c r="N26" s="146"/>
      <c r="O26" s="146"/>
      <c r="Q26" s="266"/>
    </row>
    <row r="27" spans="1:17" s="81" customFormat="1" ht="37.5" x14ac:dyDescent="0.25">
      <c r="A27" s="634">
        <f t="shared" si="0"/>
        <v>18</v>
      </c>
      <c r="B27" s="76" t="s">
        <v>4280</v>
      </c>
      <c r="C27" s="147">
        <v>49300</v>
      </c>
      <c r="D27" s="147">
        <v>90000</v>
      </c>
      <c r="E27" s="147">
        <v>120000</v>
      </c>
      <c r="F27" s="264" t="s">
        <v>819</v>
      </c>
      <c r="G27" s="264" t="s">
        <v>4258</v>
      </c>
      <c r="H27" s="264" t="s">
        <v>819</v>
      </c>
      <c r="I27" s="264" t="s">
        <v>4251</v>
      </c>
      <c r="J27" s="147">
        <v>42100</v>
      </c>
      <c r="K27" s="190">
        <v>90000</v>
      </c>
      <c r="L27" s="147">
        <v>100000</v>
      </c>
      <c r="M27" s="146"/>
      <c r="N27" s="146"/>
      <c r="O27" s="146"/>
      <c r="Q27" s="266"/>
    </row>
    <row r="28" spans="1:17" s="81" customFormat="1" ht="21" customHeight="1" x14ac:dyDescent="0.25">
      <c r="A28" s="634">
        <f t="shared" si="0"/>
        <v>19</v>
      </c>
      <c r="B28" s="76" t="s">
        <v>4281</v>
      </c>
      <c r="C28" s="147">
        <v>49300</v>
      </c>
      <c r="D28" s="147">
        <v>90000</v>
      </c>
      <c r="E28" s="147">
        <v>120000</v>
      </c>
      <c r="F28" s="264" t="s">
        <v>819</v>
      </c>
      <c r="G28" s="264" t="s">
        <v>4262</v>
      </c>
      <c r="H28" s="264" t="s">
        <v>819</v>
      </c>
      <c r="I28" s="264" t="s">
        <v>4251</v>
      </c>
      <c r="J28" s="147">
        <v>42100</v>
      </c>
      <c r="K28" s="190">
        <v>90000</v>
      </c>
      <c r="L28" s="147">
        <v>100000</v>
      </c>
      <c r="M28" s="146"/>
      <c r="N28" s="265"/>
      <c r="O28" s="265"/>
      <c r="Q28" s="266"/>
    </row>
    <row r="29" spans="1:17" s="81" customFormat="1" ht="21" customHeight="1" x14ac:dyDescent="0.25">
      <c r="A29" s="634">
        <f t="shared" si="0"/>
        <v>20</v>
      </c>
      <c r="B29" s="76" t="s">
        <v>4282</v>
      </c>
      <c r="C29" s="147">
        <v>43900</v>
      </c>
      <c r="D29" s="147">
        <v>90000</v>
      </c>
      <c r="E29" s="147">
        <v>120000</v>
      </c>
      <c r="F29" s="264" t="s">
        <v>819</v>
      </c>
      <c r="G29" s="264" t="s">
        <v>4264</v>
      </c>
      <c r="H29" s="264" t="s">
        <v>819</v>
      </c>
      <c r="I29" s="264" t="s">
        <v>4251</v>
      </c>
      <c r="J29" s="147">
        <v>42100</v>
      </c>
      <c r="K29" s="190">
        <v>90000</v>
      </c>
      <c r="L29" s="147">
        <v>100000</v>
      </c>
      <c r="M29" s="146"/>
      <c r="N29" s="265"/>
      <c r="O29" s="265"/>
      <c r="Q29" s="266"/>
    </row>
    <row r="30" spans="1:17" s="81" customFormat="1" ht="21" customHeight="1" x14ac:dyDescent="0.25">
      <c r="A30" s="634">
        <f t="shared" si="0"/>
        <v>21</v>
      </c>
      <c r="B30" s="76" t="s">
        <v>4283</v>
      </c>
      <c r="C30" s="147">
        <v>49300</v>
      </c>
      <c r="D30" s="147">
        <v>90000</v>
      </c>
      <c r="E30" s="147">
        <v>120000</v>
      </c>
      <c r="F30" s="264" t="s">
        <v>819</v>
      </c>
      <c r="G30" s="264" t="s">
        <v>4266</v>
      </c>
      <c r="H30" s="264" t="s">
        <v>819</v>
      </c>
      <c r="I30" s="264" t="s">
        <v>4251</v>
      </c>
      <c r="J30" s="147">
        <v>42100</v>
      </c>
      <c r="K30" s="190">
        <v>90000</v>
      </c>
      <c r="L30" s="147">
        <v>100000</v>
      </c>
      <c r="M30" s="146"/>
      <c r="N30" s="265"/>
      <c r="O30" s="265"/>
      <c r="Q30" s="266"/>
    </row>
    <row r="31" spans="1:17" s="81" customFormat="1" ht="21" customHeight="1" x14ac:dyDescent="0.25">
      <c r="A31" s="634">
        <f t="shared" si="0"/>
        <v>22</v>
      </c>
      <c r="B31" s="76" t="s">
        <v>4284</v>
      </c>
      <c r="C31" s="147">
        <v>49300</v>
      </c>
      <c r="D31" s="147">
        <v>90000</v>
      </c>
      <c r="E31" s="147">
        <v>120000</v>
      </c>
      <c r="F31" s="264" t="s">
        <v>819</v>
      </c>
      <c r="G31" s="264" t="s">
        <v>4268</v>
      </c>
      <c r="H31" s="264" t="s">
        <v>819</v>
      </c>
      <c r="I31" s="264" t="s">
        <v>4251</v>
      </c>
      <c r="J31" s="147">
        <v>42100</v>
      </c>
      <c r="K31" s="190">
        <v>90000</v>
      </c>
      <c r="L31" s="147">
        <v>100000</v>
      </c>
      <c r="M31" s="146"/>
      <c r="N31" s="265"/>
      <c r="O31" s="265"/>
      <c r="Q31" s="266"/>
    </row>
    <row r="32" spans="1:17" s="81" customFormat="1" ht="21" customHeight="1" x14ac:dyDescent="0.25">
      <c r="A32" s="634">
        <f t="shared" si="0"/>
        <v>23</v>
      </c>
      <c r="B32" s="76" t="s">
        <v>4285</v>
      </c>
      <c r="C32" s="147">
        <v>49300</v>
      </c>
      <c r="D32" s="147">
        <v>90000</v>
      </c>
      <c r="E32" s="147">
        <v>120000</v>
      </c>
      <c r="F32" s="264" t="s">
        <v>819</v>
      </c>
      <c r="G32" s="264" t="s">
        <v>4270</v>
      </c>
      <c r="H32" s="264" t="s">
        <v>819</v>
      </c>
      <c r="I32" s="264" t="s">
        <v>4251</v>
      </c>
      <c r="J32" s="147">
        <v>42100</v>
      </c>
      <c r="K32" s="190">
        <v>90000</v>
      </c>
      <c r="L32" s="147">
        <v>100000</v>
      </c>
      <c r="M32" s="146"/>
      <c r="N32" s="265"/>
      <c r="O32" s="265"/>
      <c r="Q32" s="266"/>
    </row>
    <row r="33" spans="1:17" s="81" customFormat="1" ht="26.25" customHeight="1" x14ac:dyDescent="0.25">
      <c r="A33" s="634">
        <f t="shared" si="0"/>
        <v>24</v>
      </c>
      <c r="B33" s="96" t="s">
        <v>4286</v>
      </c>
      <c r="C33" s="147">
        <v>233000</v>
      </c>
      <c r="D33" s="147">
        <v>233000</v>
      </c>
      <c r="E33" s="147">
        <v>300000</v>
      </c>
      <c r="F33" s="264" t="s">
        <v>4287</v>
      </c>
      <c r="G33" s="264" t="s">
        <v>4288</v>
      </c>
      <c r="H33" s="264" t="s">
        <v>4287</v>
      </c>
      <c r="I33" s="264" t="s">
        <v>4289</v>
      </c>
      <c r="J33" s="147">
        <v>219000</v>
      </c>
      <c r="K33" s="147">
        <v>219000</v>
      </c>
      <c r="L33" s="267">
        <v>222000</v>
      </c>
      <c r="M33" s="146"/>
      <c r="N33" s="146"/>
      <c r="O33" s="265"/>
      <c r="Q33" s="266"/>
    </row>
    <row r="34" spans="1:17" s="81" customFormat="1" ht="21" customHeight="1" x14ac:dyDescent="0.25">
      <c r="A34" s="634">
        <f t="shared" si="0"/>
        <v>25</v>
      </c>
      <c r="B34" s="917" t="s">
        <v>4290</v>
      </c>
      <c r="C34" s="147">
        <v>233000</v>
      </c>
      <c r="D34" s="147">
        <v>233000</v>
      </c>
      <c r="E34" s="147">
        <v>300000</v>
      </c>
      <c r="F34" s="264" t="s">
        <v>4287</v>
      </c>
      <c r="G34" s="264" t="s">
        <v>4291</v>
      </c>
      <c r="H34" s="264" t="s">
        <v>4287</v>
      </c>
      <c r="I34" s="264" t="s">
        <v>4289</v>
      </c>
      <c r="J34" s="147">
        <v>219000</v>
      </c>
      <c r="K34" s="147">
        <v>219000</v>
      </c>
      <c r="L34" s="267">
        <v>222000</v>
      </c>
      <c r="M34" s="146"/>
      <c r="N34" s="146"/>
      <c r="O34" s="265"/>
      <c r="Q34" s="266"/>
    </row>
    <row r="35" spans="1:17" s="81" customFormat="1" ht="21" customHeight="1" x14ac:dyDescent="0.25">
      <c r="A35" s="634">
        <f t="shared" si="0"/>
        <v>26</v>
      </c>
      <c r="B35" s="917" t="s">
        <v>4292</v>
      </c>
      <c r="C35" s="147"/>
      <c r="D35" s="147">
        <v>230000</v>
      </c>
      <c r="E35" s="147">
        <v>300000</v>
      </c>
      <c r="F35" s="264"/>
      <c r="G35" s="264"/>
      <c r="H35" s="264"/>
      <c r="I35" s="264"/>
      <c r="J35" s="147"/>
      <c r="K35" s="147">
        <v>180000</v>
      </c>
      <c r="L35" s="147">
        <v>250000</v>
      </c>
      <c r="M35" s="146"/>
      <c r="N35" s="146"/>
      <c r="O35" s="265"/>
      <c r="Q35" s="266"/>
    </row>
    <row r="36" spans="1:17" s="81" customFormat="1" ht="21" customHeight="1" x14ac:dyDescent="0.25">
      <c r="A36" s="634">
        <f t="shared" si="0"/>
        <v>27</v>
      </c>
      <c r="B36" s="917" t="s">
        <v>4293</v>
      </c>
      <c r="C36" s="147"/>
      <c r="D36" s="147">
        <v>250000</v>
      </c>
      <c r="E36" s="147">
        <v>350000</v>
      </c>
      <c r="F36" s="264"/>
      <c r="G36" s="264"/>
      <c r="H36" s="264"/>
      <c r="I36" s="264"/>
      <c r="J36" s="147"/>
      <c r="K36" s="147"/>
      <c r="L36" s="147">
        <v>270000</v>
      </c>
      <c r="M36" s="146"/>
      <c r="N36" s="146"/>
      <c r="O36" s="265"/>
      <c r="Q36" s="266"/>
    </row>
    <row r="37" spans="1:17" s="81" customFormat="1" ht="38.25" customHeight="1" x14ac:dyDescent="0.25">
      <c r="A37" s="634">
        <f t="shared" si="0"/>
        <v>28</v>
      </c>
      <c r="B37" s="918" t="s">
        <v>4294</v>
      </c>
      <c r="C37" s="147">
        <v>233000</v>
      </c>
      <c r="D37" s="147">
        <v>233000</v>
      </c>
      <c r="E37" s="147">
        <v>300000</v>
      </c>
      <c r="F37" s="264" t="s">
        <v>4287</v>
      </c>
      <c r="G37" s="264" t="s">
        <v>4295</v>
      </c>
      <c r="H37" s="264" t="s">
        <v>4287</v>
      </c>
      <c r="I37" s="264" t="s">
        <v>4289</v>
      </c>
      <c r="J37" s="147">
        <v>219000</v>
      </c>
      <c r="K37" s="147">
        <v>219000</v>
      </c>
      <c r="L37" s="267">
        <v>222000</v>
      </c>
      <c r="M37" s="146"/>
      <c r="N37" s="146"/>
      <c r="O37" s="265"/>
      <c r="Q37" s="266"/>
    </row>
    <row r="38" spans="1:17" s="81" customFormat="1" ht="21" customHeight="1" x14ac:dyDescent="0.25">
      <c r="A38" s="634">
        <f t="shared" si="0"/>
        <v>29</v>
      </c>
      <c r="B38" s="917" t="s">
        <v>4296</v>
      </c>
      <c r="C38" s="147">
        <v>233000</v>
      </c>
      <c r="D38" s="147">
        <v>233000</v>
      </c>
      <c r="E38" s="147">
        <v>300000</v>
      </c>
      <c r="F38" s="264" t="s">
        <v>4287</v>
      </c>
      <c r="G38" s="264" t="s">
        <v>4297</v>
      </c>
      <c r="H38" s="264" t="s">
        <v>4287</v>
      </c>
      <c r="I38" s="264" t="s">
        <v>4289</v>
      </c>
      <c r="J38" s="147">
        <v>219000</v>
      </c>
      <c r="K38" s="147">
        <v>219000</v>
      </c>
      <c r="L38" s="267">
        <v>222000</v>
      </c>
      <c r="M38" s="146"/>
      <c r="N38" s="146"/>
      <c r="O38" s="265"/>
      <c r="Q38" s="266"/>
    </row>
    <row r="39" spans="1:17" s="81" customFormat="1" ht="21" customHeight="1" x14ac:dyDescent="0.25">
      <c r="A39" s="634">
        <f t="shared" si="0"/>
        <v>30</v>
      </c>
      <c r="B39" s="96" t="s">
        <v>4298</v>
      </c>
      <c r="C39" s="147">
        <v>233000</v>
      </c>
      <c r="D39" s="147">
        <v>233000</v>
      </c>
      <c r="E39" s="147">
        <v>300000</v>
      </c>
      <c r="F39" s="264" t="s">
        <v>4287</v>
      </c>
      <c r="G39" s="264" t="s">
        <v>4299</v>
      </c>
      <c r="H39" s="264" t="s">
        <v>4287</v>
      </c>
      <c r="I39" s="264" t="s">
        <v>4289</v>
      </c>
      <c r="J39" s="147">
        <v>219000</v>
      </c>
      <c r="K39" s="147">
        <v>219000</v>
      </c>
      <c r="L39" s="267">
        <v>222000</v>
      </c>
      <c r="M39" s="146"/>
      <c r="N39" s="146"/>
      <c r="O39" s="265"/>
      <c r="Q39" s="266"/>
    </row>
    <row r="40" spans="1:17" s="81" customFormat="1" ht="21" customHeight="1" x14ac:dyDescent="0.25">
      <c r="A40" s="634">
        <f t="shared" si="0"/>
        <v>31</v>
      </c>
      <c r="B40" s="96" t="s">
        <v>4300</v>
      </c>
      <c r="C40" s="147"/>
      <c r="D40" s="147">
        <v>120000</v>
      </c>
      <c r="E40" s="147">
        <v>250000</v>
      </c>
      <c r="F40" s="269"/>
      <c r="G40" s="264"/>
      <c r="H40" s="264"/>
      <c r="I40" s="264"/>
      <c r="J40" s="147"/>
      <c r="K40" s="147">
        <v>120000</v>
      </c>
      <c r="L40" s="147">
        <v>140000</v>
      </c>
      <c r="M40" s="146"/>
      <c r="N40" s="146"/>
      <c r="O40" s="146"/>
      <c r="Q40" s="266"/>
    </row>
    <row r="41" spans="1:17" s="81" customFormat="1" ht="21" customHeight="1" x14ac:dyDescent="0.25">
      <c r="A41" s="634">
        <f t="shared" si="0"/>
        <v>32</v>
      </c>
      <c r="B41" s="96" t="s">
        <v>5293</v>
      </c>
      <c r="C41" s="147">
        <v>233000</v>
      </c>
      <c r="D41" s="147">
        <v>233000</v>
      </c>
      <c r="E41" s="147">
        <v>233000</v>
      </c>
      <c r="F41" s="269"/>
      <c r="G41" s="264" t="s">
        <v>5292</v>
      </c>
      <c r="H41" s="264"/>
      <c r="I41" s="264"/>
      <c r="J41" s="147"/>
      <c r="K41" s="147"/>
      <c r="L41" s="147"/>
      <c r="M41" s="146"/>
      <c r="N41" s="146"/>
      <c r="O41" s="146"/>
      <c r="Q41" s="266"/>
    </row>
    <row r="42" spans="1:17" s="81" customFormat="1" ht="21" customHeight="1" x14ac:dyDescent="0.25">
      <c r="A42" s="634">
        <f t="shared" si="0"/>
        <v>33</v>
      </c>
      <c r="B42" s="96" t="s">
        <v>5294</v>
      </c>
      <c r="C42" s="147">
        <v>233000</v>
      </c>
      <c r="D42" s="147">
        <v>233000</v>
      </c>
      <c r="E42" s="147">
        <v>233000</v>
      </c>
      <c r="F42" s="269"/>
      <c r="G42" s="264" t="s">
        <v>5296</v>
      </c>
      <c r="H42" s="264"/>
      <c r="I42" s="264"/>
      <c r="J42" s="147"/>
      <c r="K42" s="147"/>
      <c r="L42" s="147"/>
      <c r="M42" s="146"/>
      <c r="N42" s="146"/>
      <c r="O42" s="146"/>
      <c r="Q42" s="266"/>
    </row>
    <row r="43" spans="1:17" s="81" customFormat="1" ht="21" customHeight="1" x14ac:dyDescent="0.25">
      <c r="A43" s="634">
        <f t="shared" si="0"/>
        <v>34</v>
      </c>
      <c r="B43" s="96" t="s">
        <v>5295</v>
      </c>
      <c r="C43" s="147">
        <v>233000</v>
      </c>
      <c r="D43" s="147">
        <v>233000</v>
      </c>
      <c r="E43" s="147">
        <v>233000</v>
      </c>
      <c r="F43" s="269"/>
      <c r="G43" s="264" t="s">
        <v>5297</v>
      </c>
      <c r="H43" s="264"/>
      <c r="I43" s="264"/>
      <c r="J43" s="147"/>
      <c r="K43" s="147"/>
      <c r="L43" s="147"/>
      <c r="M43" s="146"/>
      <c r="N43" s="146"/>
      <c r="O43" s="146"/>
      <c r="Q43" s="266"/>
    </row>
    <row r="44" spans="1:17" s="81" customFormat="1" ht="21" customHeight="1" x14ac:dyDescent="0.25">
      <c r="A44" s="634">
        <f t="shared" si="0"/>
        <v>35</v>
      </c>
      <c r="B44" s="96" t="s">
        <v>5299</v>
      </c>
      <c r="C44" s="147">
        <v>49300</v>
      </c>
      <c r="D44" s="147">
        <v>49300</v>
      </c>
      <c r="E44" s="147">
        <v>49300</v>
      </c>
      <c r="F44" s="269"/>
      <c r="G44" s="264" t="s">
        <v>5298</v>
      </c>
      <c r="H44" s="264"/>
      <c r="I44" s="264"/>
      <c r="J44" s="147"/>
      <c r="K44" s="147"/>
      <c r="L44" s="147"/>
      <c r="M44" s="146"/>
      <c r="N44" s="146"/>
      <c r="O44" s="146"/>
      <c r="Q44" s="266"/>
    </row>
    <row r="45" spans="1:17" s="81" customFormat="1" ht="21" customHeight="1" x14ac:dyDescent="0.25">
      <c r="A45" s="634">
        <f t="shared" si="0"/>
        <v>36</v>
      </c>
      <c r="B45" s="96" t="s">
        <v>5338</v>
      </c>
      <c r="C45" s="147">
        <v>49300</v>
      </c>
      <c r="D45" s="147">
        <v>49300</v>
      </c>
      <c r="E45" s="147">
        <v>49300</v>
      </c>
      <c r="F45" s="269"/>
      <c r="G45" s="264" t="s">
        <v>5298</v>
      </c>
      <c r="H45" s="264"/>
      <c r="I45" s="264"/>
      <c r="J45" s="147"/>
      <c r="K45" s="147"/>
      <c r="L45" s="147"/>
      <c r="M45" s="146"/>
      <c r="N45" s="146"/>
      <c r="O45" s="146"/>
      <c r="Q45" s="266"/>
    </row>
    <row r="46" spans="1:17" s="66" customFormat="1" ht="18.75" x14ac:dyDescent="0.3">
      <c r="A46" s="155"/>
      <c r="B46" s="155"/>
      <c r="C46" s="1064"/>
      <c r="D46" s="1064"/>
      <c r="E46" s="271"/>
      <c r="F46" s="271"/>
      <c r="G46" s="263"/>
      <c r="H46" s="263"/>
      <c r="I46" s="263"/>
      <c r="J46" s="1064"/>
      <c r="K46" s="1064"/>
      <c r="L46" s="271"/>
    </row>
    <row r="47" spans="1:17" ht="18.75" x14ac:dyDescent="0.3">
      <c r="A47" s="112"/>
      <c r="B47" s="1212" t="s">
        <v>5686</v>
      </c>
      <c r="C47" s="1212"/>
      <c r="D47" s="1212"/>
      <c r="E47" s="1212"/>
    </row>
    <row r="48" spans="1:17" ht="18.75" x14ac:dyDescent="0.3">
      <c r="A48" s="1006" t="s">
        <v>463</v>
      </c>
      <c r="B48" s="1006"/>
      <c r="C48" s="1006" t="s">
        <v>44</v>
      </c>
      <c r="D48" s="1006"/>
      <c r="E48" s="1006"/>
    </row>
    <row r="49" spans="1:5" ht="18.75" x14ac:dyDescent="0.3">
      <c r="A49" s="112"/>
      <c r="B49" s="155"/>
      <c r="C49" s="780"/>
      <c r="D49" s="155"/>
      <c r="E49" s="155"/>
    </row>
    <row r="50" spans="1:5" ht="18.75" x14ac:dyDescent="0.3">
      <c r="A50" s="112"/>
      <c r="B50" s="155"/>
      <c r="C50" s="155"/>
      <c r="D50" s="155"/>
      <c r="E50" s="155"/>
    </row>
    <row r="51" spans="1:5" ht="18.75" x14ac:dyDescent="0.3">
      <c r="A51" s="112"/>
      <c r="B51" s="155"/>
      <c r="C51" s="155"/>
      <c r="D51" s="155"/>
      <c r="E51" s="155"/>
    </row>
    <row r="52" spans="1:5" ht="18.75" x14ac:dyDescent="0.3">
      <c r="A52" s="1006" t="s">
        <v>431</v>
      </c>
      <c r="B52" s="1006"/>
      <c r="C52" s="1006" t="s">
        <v>5177</v>
      </c>
      <c r="D52" s="1006"/>
      <c r="E52" s="1006"/>
    </row>
  </sheetData>
  <autoFilter ref="A9:WVW45"/>
  <mergeCells count="14">
    <mergeCell ref="B47:E47"/>
    <mergeCell ref="A48:B48"/>
    <mergeCell ref="C48:E48"/>
    <mergeCell ref="A52:B52"/>
    <mergeCell ref="C52:E52"/>
    <mergeCell ref="J8:L8"/>
    <mergeCell ref="C46:D46"/>
    <mergeCell ref="J46:K46"/>
    <mergeCell ref="A5:E5"/>
    <mergeCell ref="A6:E6"/>
    <mergeCell ref="A7:E7"/>
    <mergeCell ref="A8:A9"/>
    <mergeCell ref="B8:B9"/>
    <mergeCell ref="C8:E8"/>
  </mergeCells>
  <pageMargins left="0.3" right="0.16" top="0.23" bottom="0.28999999999999998" header="0.28999999999999998" footer="0.16"/>
  <pageSetup paperSize="9" orientation="portrait" verticalDpi="180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M44"/>
  <sheetViews>
    <sheetView tabSelected="1" topLeftCell="A4" workbookViewId="0">
      <selection activeCell="D6" sqref="D6"/>
    </sheetView>
  </sheetViews>
  <sheetFormatPr defaultRowHeight="12.75" x14ac:dyDescent="0.2"/>
  <cols>
    <col min="1" max="1" width="6" style="67" customWidth="1"/>
    <col min="2" max="2" width="84.5703125" style="67" customWidth="1"/>
    <col min="3" max="3" width="11.5703125" style="272" customWidth="1"/>
    <col min="4" max="4" width="12.140625" style="67" customWidth="1"/>
    <col min="5" max="5" width="14" style="67" customWidth="1"/>
    <col min="6" max="6" width="12.7109375" style="67" customWidth="1"/>
    <col min="7" max="7" width="13.85546875" style="67" customWidth="1"/>
    <col min="8" max="8" width="14.140625" style="67" customWidth="1"/>
    <col min="9" max="10" width="15.85546875" style="67" customWidth="1"/>
    <col min="11" max="11" width="16.28515625" style="272" customWidth="1"/>
    <col min="12" max="12" width="15.7109375" style="67" customWidth="1"/>
    <col min="13" max="13" width="15.5703125" style="67" customWidth="1"/>
    <col min="14" max="256" width="9.140625" style="67"/>
    <col min="257" max="257" width="6.85546875" style="67" customWidth="1"/>
    <col min="258" max="258" width="95.42578125" style="67" customWidth="1"/>
    <col min="259" max="260" width="13.7109375" style="67" customWidth="1"/>
    <col min="261" max="261" width="16" style="67" customWidth="1"/>
    <col min="262" max="262" width="14.28515625" style="67" customWidth="1"/>
    <col min="263" max="263" width="13.85546875" style="67" customWidth="1"/>
    <col min="264" max="264" width="14.140625" style="67" customWidth="1"/>
    <col min="265" max="266" width="15.85546875" style="67" customWidth="1"/>
    <col min="267" max="267" width="16.28515625" style="67" customWidth="1"/>
    <col min="268" max="268" width="15.7109375" style="67" customWidth="1"/>
    <col min="269" max="269" width="15.5703125" style="67" customWidth="1"/>
    <col min="270" max="512" width="9.140625" style="67"/>
    <col min="513" max="513" width="6.85546875" style="67" customWidth="1"/>
    <col min="514" max="514" width="95.42578125" style="67" customWidth="1"/>
    <col min="515" max="516" width="13.7109375" style="67" customWidth="1"/>
    <col min="517" max="517" width="16" style="67" customWidth="1"/>
    <col min="518" max="518" width="14.28515625" style="67" customWidth="1"/>
    <col min="519" max="519" width="13.85546875" style="67" customWidth="1"/>
    <col min="520" max="520" width="14.140625" style="67" customWidth="1"/>
    <col min="521" max="522" width="15.85546875" style="67" customWidth="1"/>
    <col min="523" max="523" width="16.28515625" style="67" customWidth="1"/>
    <col min="524" max="524" width="15.7109375" style="67" customWidth="1"/>
    <col min="525" max="525" width="15.5703125" style="67" customWidth="1"/>
    <col min="526" max="768" width="9.140625" style="67"/>
    <col min="769" max="769" width="6.85546875" style="67" customWidth="1"/>
    <col min="770" max="770" width="95.42578125" style="67" customWidth="1"/>
    <col min="771" max="772" width="13.7109375" style="67" customWidth="1"/>
    <col min="773" max="773" width="16" style="67" customWidth="1"/>
    <col min="774" max="774" width="14.28515625" style="67" customWidth="1"/>
    <col min="775" max="775" width="13.85546875" style="67" customWidth="1"/>
    <col min="776" max="776" width="14.140625" style="67" customWidth="1"/>
    <col min="777" max="778" width="15.85546875" style="67" customWidth="1"/>
    <col min="779" max="779" width="16.28515625" style="67" customWidth="1"/>
    <col min="780" max="780" width="15.7109375" style="67" customWidth="1"/>
    <col min="781" max="781" width="15.5703125" style="67" customWidth="1"/>
    <col min="782" max="1024" width="9.140625" style="67"/>
    <col min="1025" max="1025" width="6.85546875" style="67" customWidth="1"/>
    <col min="1026" max="1026" width="95.42578125" style="67" customWidth="1"/>
    <col min="1027" max="1028" width="13.7109375" style="67" customWidth="1"/>
    <col min="1029" max="1029" width="16" style="67" customWidth="1"/>
    <col min="1030" max="1030" width="14.28515625" style="67" customWidth="1"/>
    <col min="1031" max="1031" width="13.85546875" style="67" customWidth="1"/>
    <col min="1032" max="1032" width="14.140625" style="67" customWidth="1"/>
    <col min="1033" max="1034" width="15.85546875" style="67" customWidth="1"/>
    <col min="1035" max="1035" width="16.28515625" style="67" customWidth="1"/>
    <col min="1036" max="1036" width="15.7109375" style="67" customWidth="1"/>
    <col min="1037" max="1037" width="15.5703125" style="67" customWidth="1"/>
    <col min="1038" max="1280" width="9.140625" style="67"/>
    <col min="1281" max="1281" width="6.85546875" style="67" customWidth="1"/>
    <col min="1282" max="1282" width="95.42578125" style="67" customWidth="1"/>
    <col min="1283" max="1284" width="13.7109375" style="67" customWidth="1"/>
    <col min="1285" max="1285" width="16" style="67" customWidth="1"/>
    <col min="1286" max="1286" width="14.28515625" style="67" customWidth="1"/>
    <col min="1287" max="1287" width="13.85546875" style="67" customWidth="1"/>
    <col min="1288" max="1288" width="14.140625" style="67" customWidth="1"/>
    <col min="1289" max="1290" width="15.85546875" style="67" customWidth="1"/>
    <col min="1291" max="1291" width="16.28515625" style="67" customWidth="1"/>
    <col min="1292" max="1292" width="15.7109375" style="67" customWidth="1"/>
    <col min="1293" max="1293" width="15.5703125" style="67" customWidth="1"/>
    <col min="1294" max="1536" width="9.140625" style="67"/>
    <col min="1537" max="1537" width="6.85546875" style="67" customWidth="1"/>
    <col min="1538" max="1538" width="95.42578125" style="67" customWidth="1"/>
    <col min="1539" max="1540" width="13.7109375" style="67" customWidth="1"/>
    <col min="1541" max="1541" width="16" style="67" customWidth="1"/>
    <col min="1542" max="1542" width="14.28515625" style="67" customWidth="1"/>
    <col min="1543" max="1543" width="13.85546875" style="67" customWidth="1"/>
    <col min="1544" max="1544" width="14.140625" style="67" customWidth="1"/>
    <col min="1545" max="1546" width="15.85546875" style="67" customWidth="1"/>
    <col min="1547" max="1547" width="16.28515625" style="67" customWidth="1"/>
    <col min="1548" max="1548" width="15.7109375" style="67" customWidth="1"/>
    <col min="1549" max="1549" width="15.5703125" style="67" customWidth="1"/>
    <col min="1550" max="1792" width="9.140625" style="67"/>
    <col min="1793" max="1793" width="6.85546875" style="67" customWidth="1"/>
    <col min="1794" max="1794" width="95.42578125" style="67" customWidth="1"/>
    <col min="1795" max="1796" width="13.7109375" style="67" customWidth="1"/>
    <col min="1797" max="1797" width="16" style="67" customWidth="1"/>
    <col min="1798" max="1798" width="14.28515625" style="67" customWidth="1"/>
    <col min="1799" max="1799" width="13.85546875" style="67" customWidth="1"/>
    <col min="1800" max="1800" width="14.140625" style="67" customWidth="1"/>
    <col min="1801" max="1802" width="15.85546875" style="67" customWidth="1"/>
    <col min="1803" max="1803" width="16.28515625" style="67" customWidth="1"/>
    <col min="1804" max="1804" width="15.7109375" style="67" customWidth="1"/>
    <col min="1805" max="1805" width="15.5703125" style="67" customWidth="1"/>
    <col min="1806" max="2048" width="9.140625" style="67"/>
    <col min="2049" max="2049" width="6.85546875" style="67" customWidth="1"/>
    <col min="2050" max="2050" width="95.42578125" style="67" customWidth="1"/>
    <col min="2051" max="2052" width="13.7109375" style="67" customWidth="1"/>
    <col min="2053" max="2053" width="16" style="67" customWidth="1"/>
    <col min="2054" max="2054" width="14.28515625" style="67" customWidth="1"/>
    <col min="2055" max="2055" width="13.85546875" style="67" customWidth="1"/>
    <col min="2056" max="2056" width="14.140625" style="67" customWidth="1"/>
    <col min="2057" max="2058" width="15.85546875" style="67" customWidth="1"/>
    <col min="2059" max="2059" width="16.28515625" style="67" customWidth="1"/>
    <col min="2060" max="2060" width="15.7109375" style="67" customWidth="1"/>
    <col min="2061" max="2061" width="15.5703125" style="67" customWidth="1"/>
    <col min="2062" max="2304" width="9.140625" style="67"/>
    <col min="2305" max="2305" width="6.85546875" style="67" customWidth="1"/>
    <col min="2306" max="2306" width="95.42578125" style="67" customWidth="1"/>
    <col min="2307" max="2308" width="13.7109375" style="67" customWidth="1"/>
    <col min="2309" max="2309" width="16" style="67" customWidth="1"/>
    <col min="2310" max="2310" width="14.28515625" style="67" customWidth="1"/>
    <col min="2311" max="2311" width="13.85546875" style="67" customWidth="1"/>
    <col min="2312" max="2312" width="14.140625" style="67" customWidth="1"/>
    <col min="2313" max="2314" width="15.85546875" style="67" customWidth="1"/>
    <col min="2315" max="2315" width="16.28515625" style="67" customWidth="1"/>
    <col min="2316" max="2316" width="15.7109375" style="67" customWidth="1"/>
    <col min="2317" max="2317" width="15.5703125" style="67" customWidth="1"/>
    <col min="2318" max="2560" width="9.140625" style="67"/>
    <col min="2561" max="2561" width="6.85546875" style="67" customWidth="1"/>
    <col min="2562" max="2562" width="95.42578125" style="67" customWidth="1"/>
    <col min="2563" max="2564" width="13.7109375" style="67" customWidth="1"/>
    <col min="2565" max="2565" width="16" style="67" customWidth="1"/>
    <col min="2566" max="2566" width="14.28515625" style="67" customWidth="1"/>
    <col min="2567" max="2567" width="13.85546875" style="67" customWidth="1"/>
    <col min="2568" max="2568" width="14.140625" style="67" customWidth="1"/>
    <col min="2569" max="2570" width="15.85546875" style="67" customWidth="1"/>
    <col min="2571" max="2571" width="16.28515625" style="67" customWidth="1"/>
    <col min="2572" max="2572" width="15.7109375" style="67" customWidth="1"/>
    <col min="2573" max="2573" width="15.5703125" style="67" customWidth="1"/>
    <col min="2574" max="2816" width="9.140625" style="67"/>
    <col min="2817" max="2817" width="6.85546875" style="67" customWidth="1"/>
    <col min="2818" max="2818" width="95.42578125" style="67" customWidth="1"/>
    <col min="2819" max="2820" width="13.7109375" style="67" customWidth="1"/>
    <col min="2821" max="2821" width="16" style="67" customWidth="1"/>
    <col min="2822" max="2822" width="14.28515625" style="67" customWidth="1"/>
    <col min="2823" max="2823" width="13.85546875" style="67" customWidth="1"/>
    <col min="2824" max="2824" width="14.140625" style="67" customWidth="1"/>
    <col min="2825" max="2826" width="15.85546875" style="67" customWidth="1"/>
    <col min="2827" max="2827" width="16.28515625" style="67" customWidth="1"/>
    <col min="2828" max="2828" width="15.7109375" style="67" customWidth="1"/>
    <col min="2829" max="2829" width="15.5703125" style="67" customWidth="1"/>
    <col min="2830" max="3072" width="9.140625" style="67"/>
    <col min="3073" max="3073" width="6.85546875" style="67" customWidth="1"/>
    <col min="3074" max="3074" width="95.42578125" style="67" customWidth="1"/>
    <col min="3075" max="3076" width="13.7109375" style="67" customWidth="1"/>
    <col min="3077" max="3077" width="16" style="67" customWidth="1"/>
    <col min="3078" max="3078" width="14.28515625" style="67" customWidth="1"/>
    <col min="3079" max="3079" width="13.85546875" style="67" customWidth="1"/>
    <col min="3080" max="3080" width="14.140625" style="67" customWidth="1"/>
    <col min="3081" max="3082" width="15.85546875" style="67" customWidth="1"/>
    <col min="3083" max="3083" width="16.28515625" style="67" customWidth="1"/>
    <col min="3084" max="3084" width="15.7109375" style="67" customWidth="1"/>
    <col min="3085" max="3085" width="15.5703125" style="67" customWidth="1"/>
    <col min="3086" max="3328" width="9.140625" style="67"/>
    <col min="3329" max="3329" width="6.85546875" style="67" customWidth="1"/>
    <col min="3330" max="3330" width="95.42578125" style="67" customWidth="1"/>
    <col min="3331" max="3332" width="13.7109375" style="67" customWidth="1"/>
    <col min="3333" max="3333" width="16" style="67" customWidth="1"/>
    <col min="3334" max="3334" width="14.28515625" style="67" customWidth="1"/>
    <col min="3335" max="3335" width="13.85546875" style="67" customWidth="1"/>
    <col min="3336" max="3336" width="14.140625" style="67" customWidth="1"/>
    <col min="3337" max="3338" width="15.85546875" style="67" customWidth="1"/>
    <col min="3339" max="3339" width="16.28515625" style="67" customWidth="1"/>
    <col min="3340" max="3340" width="15.7109375" style="67" customWidth="1"/>
    <col min="3341" max="3341" width="15.5703125" style="67" customWidth="1"/>
    <col min="3342" max="3584" width="9.140625" style="67"/>
    <col min="3585" max="3585" width="6.85546875" style="67" customWidth="1"/>
    <col min="3586" max="3586" width="95.42578125" style="67" customWidth="1"/>
    <col min="3587" max="3588" width="13.7109375" style="67" customWidth="1"/>
    <col min="3589" max="3589" width="16" style="67" customWidth="1"/>
    <col min="3590" max="3590" width="14.28515625" style="67" customWidth="1"/>
    <col min="3591" max="3591" width="13.85546875" style="67" customWidth="1"/>
    <col min="3592" max="3592" width="14.140625" style="67" customWidth="1"/>
    <col min="3593" max="3594" width="15.85546875" style="67" customWidth="1"/>
    <col min="3595" max="3595" width="16.28515625" style="67" customWidth="1"/>
    <col min="3596" max="3596" width="15.7109375" style="67" customWidth="1"/>
    <col min="3597" max="3597" width="15.5703125" style="67" customWidth="1"/>
    <col min="3598" max="3840" width="9.140625" style="67"/>
    <col min="3841" max="3841" width="6.85546875" style="67" customWidth="1"/>
    <col min="3842" max="3842" width="95.42578125" style="67" customWidth="1"/>
    <col min="3843" max="3844" width="13.7109375" style="67" customWidth="1"/>
    <col min="3845" max="3845" width="16" style="67" customWidth="1"/>
    <col min="3846" max="3846" width="14.28515625" style="67" customWidth="1"/>
    <col min="3847" max="3847" width="13.85546875" style="67" customWidth="1"/>
    <col min="3848" max="3848" width="14.140625" style="67" customWidth="1"/>
    <col min="3849" max="3850" width="15.85546875" style="67" customWidth="1"/>
    <col min="3851" max="3851" width="16.28515625" style="67" customWidth="1"/>
    <col min="3852" max="3852" width="15.7109375" style="67" customWidth="1"/>
    <col min="3853" max="3853" width="15.5703125" style="67" customWidth="1"/>
    <col min="3854" max="4096" width="9.140625" style="67"/>
    <col min="4097" max="4097" width="6.85546875" style="67" customWidth="1"/>
    <col min="4098" max="4098" width="95.42578125" style="67" customWidth="1"/>
    <col min="4099" max="4100" width="13.7109375" style="67" customWidth="1"/>
    <col min="4101" max="4101" width="16" style="67" customWidth="1"/>
    <col min="4102" max="4102" width="14.28515625" style="67" customWidth="1"/>
    <col min="4103" max="4103" width="13.85546875" style="67" customWidth="1"/>
    <col min="4104" max="4104" width="14.140625" style="67" customWidth="1"/>
    <col min="4105" max="4106" width="15.85546875" style="67" customWidth="1"/>
    <col min="4107" max="4107" width="16.28515625" style="67" customWidth="1"/>
    <col min="4108" max="4108" width="15.7109375" style="67" customWidth="1"/>
    <col min="4109" max="4109" width="15.5703125" style="67" customWidth="1"/>
    <col min="4110" max="4352" width="9.140625" style="67"/>
    <col min="4353" max="4353" width="6.85546875" style="67" customWidth="1"/>
    <col min="4354" max="4354" width="95.42578125" style="67" customWidth="1"/>
    <col min="4355" max="4356" width="13.7109375" style="67" customWidth="1"/>
    <col min="4357" max="4357" width="16" style="67" customWidth="1"/>
    <col min="4358" max="4358" width="14.28515625" style="67" customWidth="1"/>
    <col min="4359" max="4359" width="13.85546875" style="67" customWidth="1"/>
    <col min="4360" max="4360" width="14.140625" style="67" customWidth="1"/>
    <col min="4361" max="4362" width="15.85546875" style="67" customWidth="1"/>
    <col min="4363" max="4363" width="16.28515625" style="67" customWidth="1"/>
    <col min="4364" max="4364" width="15.7109375" style="67" customWidth="1"/>
    <col min="4365" max="4365" width="15.5703125" style="67" customWidth="1"/>
    <col min="4366" max="4608" width="9.140625" style="67"/>
    <col min="4609" max="4609" width="6.85546875" style="67" customWidth="1"/>
    <col min="4610" max="4610" width="95.42578125" style="67" customWidth="1"/>
    <col min="4611" max="4612" width="13.7109375" style="67" customWidth="1"/>
    <col min="4613" max="4613" width="16" style="67" customWidth="1"/>
    <col min="4614" max="4614" width="14.28515625" style="67" customWidth="1"/>
    <col min="4615" max="4615" width="13.85546875" style="67" customWidth="1"/>
    <col min="4616" max="4616" width="14.140625" style="67" customWidth="1"/>
    <col min="4617" max="4618" width="15.85546875" style="67" customWidth="1"/>
    <col min="4619" max="4619" width="16.28515625" style="67" customWidth="1"/>
    <col min="4620" max="4620" width="15.7109375" style="67" customWidth="1"/>
    <col min="4621" max="4621" width="15.5703125" style="67" customWidth="1"/>
    <col min="4622" max="4864" width="9.140625" style="67"/>
    <col min="4865" max="4865" width="6.85546875" style="67" customWidth="1"/>
    <col min="4866" max="4866" width="95.42578125" style="67" customWidth="1"/>
    <col min="4867" max="4868" width="13.7109375" style="67" customWidth="1"/>
    <col min="4869" max="4869" width="16" style="67" customWidth="1"/>
    <col min="4870" max="4870" width="14.28515625" style="67" customWidth="1"/>
    <col min="4871" max="4871" width="13.85546875" style="67" customWidth="1"/>
    <col min="4872" max="4872" width="14.140625" style="67" customWidth="1"/>
    <col min="4873" max="4874" width="15.85546875" style="67" customWidth="1"/>
    <col min="4875" max="4875" width="16.28515625" style="67" customWidth="1"/>
    <col min="4876" max="4876" width="15.7109375" style="67" customWidth="1"/>
    <col min="4877" max="4877" width="15.5703125" style="67" customWidth="1"/>
    <col min="4878" max="5120" width="9.140625" style="67"/>
    <col min="5121" max="5121" width="6.85546875" style="67" customWidth="1"/>
    <col min="5122" max="5122" width="95.42578125" style="67" customWidth="1"/>
    <col min="5123" max="5124" width="13.7109375" style="67" customWidth="1"/>
    <col min="5125" max="5125" width="16" style="67" customWidth="1"/>
    <col min="5126" max="5126" width="14.28515625" style="67" customWidth="1"/>
    <col min="5127" max="5127" width="13.85546875" style="67" customWidth="1"/>
    <col min="5128" max="5128" width="14.140625" style="67" customWidth="1"/>
    <col min="5129" max="5130" width="15.85546875" style="67" customWidth="1"/>
    <col min="5131" max="5131" width="16.28515625" style="67" customWidth="1"/>
    <col min="5132" max="5132" width="15.7109375" style="67" customWidth="1"/>
    <col min="5133" max="5133" width="15.5703125" style="67" customWidth="1"/>
    <col min="5134" max="5376" width="9.140625" style="67"/>
    <col min="5377" max="5377" width="6.85546875" style="67" customWidth="1"/>
    <col min="5378" max="5378" width="95.42578125" style="67" customWidth="1"/>
    <col min="5379" max="5380" width="13.7109375" style="67" customWidth="1"/>
    <col min="5381" max="5381" width="16" style="67" customWidth="1"/>
    <col min="5382" max="5382" width="14.28515625" style="67" customWidth="1"/>
    <col min="5383" max="5383" width="13.85546875" style="67" customWidth="1"/>
    <col min="5384" max="5384" width="14.140625" style="67" customWidth="1"/>
    <col min="5385" max="5386" width="15.85546875" style="67" customWidth="1"/>
    <col min="5387" max="5387" width="16.28515625" style="67" customWidth="1"/>
    <col min="5388" max="5388" width="15.7109375" style="67" customWidth="1"/>
    <col min="5389" max="5389" width="15.5703125" style="67" customWidth="1"/>
    <col min="5390" max="5632" width="9.140625" style="67"/>
    <col min="5633" max="5633" width="6.85546875" style="67" customWidth="1"/>
    <col min="5634" max="5634" width="95.42578125" style="67" customWidth="1"/>
    <col min="5635" max="5636" width="13.7109375" style="67" customWidth="1"/>
    <col min="5637" max="5637" width="16" style="67" customWidth="1"/>
    <col min="5638" max="5638" width="14.28515625" style="67" customWidth="1"/>
    <col min="5639" max="5639" width="13.85546875" style="67" customWidth="1"/>
    <col min="5640" max="5640" width="14.140625" style="67" customWidth="1"/>
    <col min="5641" max="5642" width="15.85546875" style="67" customWidth="1"/>
    <col min="5643" max="5643" width="16.28515625" style="67" customWidth="1"/>
    <col min="5644" max="5644" width="15.7109375" style="67" customWidth="1"/>
    <col min="5645" max="5645" width="15.5703125" style="67" customWidth="1"/>
    <col min="5646" max="5888" width="9.140625" style="67"/>
    <col min="5889" max="5889" width="6.85546875" style="67" customWidth="1"/>
    <col min="5890" max="5890" width="95.42578125" style="67" customWidth="1"/>
    <col min="5891" max="5892" width="13.7109375" style="67" customWidth="1"/>
    <col min="5893" max="5893" width="16" style="67" customWidth="1"/>
    <col min="5894" max="5894" width="14.28515625" style="67" customWidth="1"/>
    <col min="5895" max="5895" width="13.85546875" style="67" customWidth="1"/>
    <col min="5896" max="5896" width="14.140625" style="67" customWidth="1"/>
    <col min="5897" max="5898" width="15.85546875" style="67" customWidth="1"/>
    <col min="5899" max="5899" width="16.28515625" style="67" customWidth="1"/>
    <col min="5900" max="5900" width="15.7109375" style="67" customWidth="1"/>
    <col min="5901" max="5901" width="15.5703125" style="67" customWidth="1"/>
    <col min="5902" max="6144" width="9.140625" style="67"/>
    <col min="6145" max="6145" width="6.85546875" style="67" customWidth="1"/>
    <col min="6146" max="6146" width="95.42578125" style="67" customWidth="1"/>
    <col min="6147" max="6148" width="13.7109375" style="67" customWidth="1"/>
    <col min="6149" max="6149" width="16" style="67" customWidth="1"/>
    <col min="6150" max="6150" width="14.28515625" style="67" customWidth="1"/>
    <col min="6151" max="6151" width="13.85546875" style="67" customWidth="1"/>
    <col min="6152" max="6152" width="14.140625" style="67" customWidth="1"/>
    <col min="6153" max="6154" width="15.85546875" style="67" customWidth="1"/>
    <col min="6155" max="6155" width="16.28515625" style="67" customWidth="1"/>
    <col min="6156" max="6156" width="15.7109375" style="67" customWidth="1"/>
    <col min="6157" max="6157" width="15.5703125" style="67" customWidth="1"/>
    <col min="6158" max="6400" width="9.140625" style="67"/>
    <col min="6401" max="6401" width="6.85546875" style="67" customWidth="1"/>
    <col min="6402" max="6402" width="95.42578125" style="67" customWidth="1"/>
    <col min="6403" max="6404" width="13.7109375" style="67" customWidth="1"/>
    <col min="6405" max="6405" width="16" style="67" customWidth="1"/>
    <col min="6406" max="6406" width="14.28515625" style="67" customWidth="1"/>
    <col min="6407" max="6407" width="13.85546875" style="67" customWidth="1"/>
    <col min="6408" max="6408" width="14.140625" style="67" customWidth="1"/>
    <col min="6409" max="6410" width="15.85546875" style="67" customWidth="1"/>
    <col min="6411" max="6411" width="16.28515625" style="67" customWidth="1"/>
    <col min="6412" max="6412" width="15.7109375" style="67" customWidth="1"/>
    <col min="6413" max="6413" width="15.5703125" style="67" customWidth="1"/>
    <col min="6414" max="6656" width="9.140625" style="67"/>
    <col min="6657" max="6657" width="6.85546875" style="67" customWidth="1"/>
    <col min="6658" max="6658" width="95.42578125" style="67" customWidth="1"/>
    <col min="6659" max="6660" width="13.7109375" style="67" customWidth="1"/>
    <col min="6661" max="6661" width="16" style="67" customWidth="1"/>
    <col min="6662" max="6662" width="14.28515625" style="67" customWidth="1"/>
    <col min="6663" max="6663" width="13.85546875" style="67" customWidth="1"/>
    <col min="6664" max="6664" width="14.140625" style="67" customWidth="1"/>
    <col min="6665" max="6666" width="15.85546875" style="67" customWidth="1"/>
    <col min="6667" max="6667" width="16.28515625" style="67" customWidth="1"/>
    <col min="6668" max="6668" width="15.7109375" style="67" customWidth="1"/>
    <col min="6669" max="6669" width="15.5703125" style="67" customWidth="1"/>
    <col min="6670" max="6912" width="9.140625" style="67"/>
    <col min="6913" max="6913" width="6.85546875" style="67" customWidth="1"/>
    <col min="6914" max="6914" width="95.42578125" style="67" customWidth="1"/>
    <col min="6915" max="6916" width="13.7109375" style="67" customWidth="1"/>
    <col min="6917" max="6917" width="16" style="67" customWidth="1"/>
    <col min="6918" max="6918" width="14.28515625" style="67" customWidth="1"/>
    <col min="6919" max="6919" width="13.85546875" style="67" customWidth="1"/>
    <col min="6920" max="6920" width="14.140625" style="67" customWidth="1"/>
    <col min="6921" max="6922" width="15.85546875" style="67" customWidth="1"/>
    <col min="6923" max="6923" width="16.28515625" style="67" customWidth="1"/>
    <col min="6924" max="6924" width="15.7109375" style="67" customWidth="1"/>
    <col min="6925" max="6925" width="15.5703125" style="67" customWidth="1"/>
    <col min="6926" max="7168" width="9.140625" style="67"/>
    <col min="7169" max="7169" width="6.85546875" style="67" customWidth="1"/>
    <col min="7170" max="7170" width="95.42578125" style="67" customWidth="1"/>
    <col min="7171" max="7172" width="13.7109375" style="67" customWidth="1"/>
    <col min="7173" max="7173" width="16" style="67" customWidth="1"/>
    <col min="7174" max="7174" width="14.28515625" style="67" customWidth="1"/>
    <col min="7175" max="7175" width="13.85546875" style="67" customWidth="1"/>
    <col min="7176" max="7176" width="14.140625" style="67" customWidth="1"/>
    <col min="7177" max="7178" width="15.85546875" style="67" customWidth="1"/>
    <col min="7179" max="7179" width="16.28515625" style="67" customWidth="1"/>
    <col min="7180" max="7180" width="15.7109375" style="67" customWidth="1"/>
    <col min="7181" max="7181" width="15.5703125" style="67" customWidth="1"/>
    <col min="7182" max="7424" width="9.140625" style="67"/>
    <col min="7425" max="7425" width="6.85546875" style="67" customWidth="1"/>
    <col min="7426" max="7426" width="95.42578125" style="67" customWidth="1"/>
    <col min="7427" max="7428" width="13.7109375" style="67" customWidth="1"/>
    <col min="7429" max="7429" width="16" style="67" customWidth="1"/>
    <col min="7430" max="7430" width="14.28515625" style="67" customWidth="1"/>
    <col min="7431" max="7431" width="13.85546875" style="67" customWidth="1"/>
    <col min="7432" max="7432" width="14.140625" style="67" customWidth="1"/>
    <col min="7433" max="7434" width="15.85546875" style="67" customWidth="1"/>
    <col min="7435" max="7435" width="16.28515625" style="67" customWidth="1"/>
    <col min="7436" max="7436" width="15.7109375" style="67" customWidth="1"/>
    <col min="7437" max="7437" width="15.5703125" style="67" customWidth="1"/>
    <col min="7438" max="7680" width="9.140625" style="67"/>
    <col min="7681" max="7681" width="6.85546875" style="67" customWidth="1"/>
    <col min="7682" max="7682" width="95.42578125" style="67" customWidth="1"/>
    <col min="7683" max="7684" width="13.7109375" style="67" customWidth="1"/>
    <col min="7685" max="7685" width="16" style="67" customWidth="1"/>
    <col min="7686" max="7686" width="14.28515625" style="67" customWidth="1"/>
    <col min="7687" max="7687" width="13.85546875" style="67" customWidth="1"/>
    <col min="7688" max="7688" width="14.140625" style="67" customWidth="1"/>
    <col min="7689" max="7690" width="15.85546875" style="67" customWidth="1"/>
    <col min="7691" max="7691" width="16.28515625" style="67" customWidth="1"/>
    <col min="7692" max="7692" width="15.7109375" style="67" customWidth="1"/>
    <col min="7693" max="7693" width="15.5703125" style="67" customWidth="1"/>
    <col min="7694" max="7936" width="9.140625" style="67"/>
    <col min="7937" max="7937" width="6.85546875" style="67" customWidth="1"/>
    <col min="7938" max="7938" width="95.42578125" style="67" customWidth="1"/>
    <col min="7939" max="7940" width="13.7109375" style="67" customWidth="1"/>
    <col min="7941" max="7941" width="16" style="67" customWidth="1"/>
    <col min="7942" max="7942" width="14.28515625" style="67" customWidth="1"/>
    <col min="7943" max="7943" width="13.85546875" style="67" customWidth="1"/>
    <col min="7944" max="7944" width="14.140625" style="67" customWidth="1"/>
    <col min="7945" max="7946" width="15.85546875" style="67" customWidth="1"/>
    <col min="7947" max="7947" width="16.28515625" style="67" customWidth="1"/>
    <col min="7948" max="7948" width="15.7109375" style="67" customWidth="1"/>
    <col min="7949" max="7949" width="15.5703125" style="67" customWidth="1"/>
    <col min="7950" max="8192" width="9.140625" style="67"/>
    <col min="8193" max="8193" width="6.85546875" style="67" customWidth="1"/>
    <col min="8194" max="8194" width="95.42578125" style="67" customWidth="1"/>
    <col min="8195" max="8196" width="13.7109375" style="67" customWidth="1"/>
    <col min="8197" max="8197" width="16" style="67" customWidth="1"/>
    <col min="8198" max="8198" width="14.28515625" style="67" customWidth="1"/>
    <col min="8199" max="8199" width="13.85546875" style="67" customWidth="1"/>
    <col min="8200" max="8200" width="14.140625" style="67" customWidth="1"/>
    <col min="8201" max="8202" width="15.85546875" style="67" customWidth="1"/>
    <col min="8203" max="8203" width="16.28515625" style="67" customWidth="1"/>
    <col min="8204" max="8204" width="15.7109375" style="67" customWidth="1"/>
    <col min="8205" max="8205" width="15.5703125" style="67" customWidth="1"/>
    <col min="8206" max="8448" width="9.140625" style="67"/>
    <col min="8449" max="8449" width="6.85546875" style="67" customWidth="1"/>
    <col min="8450" max="8450" width="95.42578125" style="67" customWidth="1"/>
    <col min="8451" max="8452" width="13.7109375" style="67" customWidth="1"/>
    <col min="8453" max="8453" width="16" style="67" customWidth="1"/>
    <col min="8454" max="8454" width="14.28515625" style="67" customWidth="1"/>
    <col min="8455" max="8455" width="13.85546875" style="67" customWidth="1"/>
    <col min="8456" max="8456" width="14.140625" style="67" customWidth="1"/>
    <col min="8457" max="8458" width="15.85546875" style="67" customWidth="1"/>
    <col min="8459" max="8459" width="16.28515625" style="67" customWidth="1"/>
    <col min="8460" max="8460" width="15.7109375" style="67" customWidth="1"/>
    <col min="8461" max="8461" width="15.5703125" style="67" customWidth="1"/>
    <col min="8462" max="8704" width="9.140625" style="67"/>
    <col min="8705" max="8705" width="6.85546875" style="67" customWidth="1"/>
    <col min="8706" max="8706" width="95.42578125" style="67" customWidth="1"/>
    <col min="8707" max="8708" width="13.7109375" style="67" customWidth="1"/>
    <col min="8709" max="8709" width="16" style="67" customWidth="1"/>
    <col min="8710" max="8710" width="14.28515625" style="67" customWidth="1"/>
    <col min="8711" max="8711" width="13.85546875" style="67" customWidth="1"/>
    <col min="8712" max="8712" width="14.140625" style="67" customWidth="1"/>
    <col min="8713" max="8714" width="15.85546875" style="67" customWidth="1"/>
    <col min="8715" max="8715" width="16.28515625" style="67" customWidth="1"/>
    <col min="8716" max="8716" width="15.7109375" style="67" customWidth="1"/>
    <col min="8717" max="8717" width="15.5703125" style="67" customWidth="1"/>
    <col min="8718" max="8960" width="9.140625" style="67"/>
    <col min="8961" max="8961" width="6.85546875" style="67" customWidth="1"/>
    <col min="8962" max="8962" width="95.42578125" style="67" customWidth="1"/>
    <col min="8963" max="8964" width="13.7109375" style="67" customWidth="1"/>
    <col min="8965" max="8965" width="16" style="67" customWidth="1"/>
    <col min="8966" max="8966" width="14.28515625" style="67" customWidth="1"/>
    <col min="8967" max="8967" width="13.85546875" style="67" customWidth="1"/>
    <col min="8968" max="8968" width="14.140625" style="67" customWidth="1"/>
    <col min="8969" max="8970" width="15.85546875" style="67" customWidth="1"/>
    <col min="8971" max="8971" width="16.28515625" style="67" customWidth="1"/>
    <col min="8972" max="8972" width="15.7109375" style="67" customWidth="1"/>
    <col min="8973" max="8973" width="15.5703125" style="67" customWidth="1"/>
    <col min="8974" max="9216" width="9.140625" style="67"/>
    <col min="9217" max="9217" width="6.85546875" style="67" customWidth="1"/>
    <col min="9218" max="9218" width="95.42578125" style="67" customWidth="1"/>
    <col min="9219" max="9220" width="13.7109375" style="67" customWidth="1"/>
    <col min="9221" max="9221" width="16" style="67" customWidth="1"/>
    <col min="9222" max="9222" width="14.28515625" style="67" customWidth="1"/>
    <col min="9223" max="9223" width="13.85546875" style="67" customWidth="1"/>
    <col min="9224" max="9224" width="14.140625" style="67" customWidth="1"/>
    <col min="9225" max="9226" width="15.85546875" style="67" customWidth="1"/>
    <col min="9227" max="9227" width="16.28515625" style="67" customWidth="1"/>
    <col min="9228" max="9228" width="15.7109375" style="67" customWidth="1"/>
    <col min="9229" max="9229" width="15.5703125" style="67" customWidth="1"/>
    <col min="9230" max="9472" width="9.140625" style="67"/>
    <col min="9473" max="9473" width="6.85546875" style="67" customWidth="1"/>
    <col min="9474" max="9474" width="95.42578125" style="67" customWidth="1"/>
    <col min="9475" max="9476" width="13.7109375" style="67" customWidth="1"/>
    <col min="9477" max="9477" width="16" style="67" customWidth="1"/>
    <col min="9478" max="9478" width="14.28515625" style="67" customWidth="1"/>
    <col min="9479" max="9479" width="13.85546875" style="67" customWidth="1"/>
    <col min="9480" max="9480" width="14.140625" style="67" customWidth="1"/>
    <col min="9481" max="9482" width="15.85546875" style="67" customWidth="1"/>
    <col min="9483" max="9483" width="16.28515625" style="67" customWidth="1"/>
    <col min="9484" max="9484" width="15.7109375" style="67" customWidth="1"/>
    <col min="9485" max="9485" width="15.5703125" style="67" customWidth="1"/>
    <col min="9486" max="9728" width="9.140625" style="67"/>
    <col min="9729" max="9729" width="6.85546875" style="67" customWidth="1"/>
    <col min="9730" max="9730" width="95.42578125" style="67" customWidth="1"/>
    <col min="9731" max="9732" width="13.7109375" style="67" customWidth="1"/>
    <col min="9733" max="9733" width="16" style="67" customWidth="1"/>
    <col min="9734" max="9734" width="14.28515625" style="67" customWidth="1"/>
    <col min="9735" max="9735" width="13.85546875" style="67" customWidth="1"/>
    <col min="9736" max="9736" width="14.140625" style="67" customWidth="1"/>
    <col min="9737" max="9738" width="15.85546875" style="67" customWidth="1"/>
    <col min="9739" max="9739" width="16.28515625" style="67" customWidth="1"/>
    <col min="9740" max="9740" width="15.7109375" style="67" customWidth="1"/>
    <col min="9741" max="9741" width="15.5703125" style="67" customWidth="1"/>
    <col min="9742" max="9984" width="9.140625" style="67"/>
    <col min="9985" max="9985" width="6.85546875" style="67" customWidth="1"/>
    <col min="9986" max="9986" width="95.42578125" style="67" customWidth="1"/>
    <col min="9987" max="9988" width="13.7109375" style="67" customWidth="1"/>
    <col min="9989" max="9989" width="16" style="67" customWidth="1"/>
    <col min="9990" max="9990" width="14.28515625" style="67" customWidth="1"/>
    <col min="9991" max="9991" width="13.85546875" style="67" customWidth="1"/>
    <col min="9992" max="9992" width="14.140625" style="67" customWidth="1"/>
    <col min="9993" max="9994" width="15.85546875" style="67" customWidth="1"/>
    <col min="9995" max="9995" width="16.28515625" style="67" customWidth="1"/>
    <col min="9996" max="9996" width="15.7109375" style="67" customWidth="1"/>
    <col min="9997" max="9997" width="15.5703125" style="67" customWidth="1"/>
    <col min="9998" max="10240" width="9.140625" style="67"/>
    <col min="10241" max="10241" width="6.85546875" style="67" customWidth="1"/>
    <col min="10242" max="10242" width="95.42578125" style="67" customWidth="1"/>
    <col min="10243" max="10244" width="13.7109375" style="67" customWidth="1"/>
    <col min="10245" max="10245" width="16" style="67" customWidth="1"/>
    <col min="10246" max="10246" width="14.28515625" style="67" customWidth="1"/>
    <col min="10247" max="10247" width="13.85546875" style="67" customWidth="1"/>
    <col min="10248" max="10248" width="14.140625" style="67" customWidth="1"/>
    <col min="10249" max="10250" width="15.85546875" style="67" customWidth="1"/>
    <col min="10251" max="10251" width="16.28515625" style="67" customWidth="1"/>
    <col min="10252" max="10252" width="15.7109375" style="67" customWidth="1"/>
    <col min="10253" max="10253" width="15.5703125" style="67" customWidth="1"/>
    <col min="10254" max="10496" width="9.140625" style="67"/>
    <col min="10497" max="10497" width="6.85546875" style="67" customWidth="1"/>
    <col min="10498" max="10498" width="95.42578125" style="67" customWidth="1"/>
    <col min="10499" max="10500" width="13.7109375" style="67" customWidth="1"/>
    <col min="10501" max="10501" width="16" style="67" customWidth="1"/>
    <col min="10502" max="10502" width="14.28515625" style="67" customWidth="1"/>
    <col min="10503" max="10503" width="13.85546875" style="67" customWidth="1"/>
    <col min="10504" max="10504" width="14.140625" style="67" customWidth="1"/>
    <col min="10505" max="10506" width="15.85546875" style="67" customWidth="1"/>
    <col min="10507" max="10507" width="16.28515625" style="67" customWidth="1"/>
    <col min="10508" max="10508" width="15.7109375" style="67" customWidth="1"/>
    <col min="10509" max="10509" width="15.5703125" style="67" customWidth="1"/>
    <col min="10510" max="10752" width="9.140625" style="67"/>
    <col min="10753" max="10753" width="6.85546875" style="67" customWidth="1"/>
    <col min="10754" max="10754" width="95.42578125" style="67" customWidth="1"/>
    <col min="10755" max="10756" width="13.7109375" style="67" customWidth="1"/>
    <col min="10757" max="10757" width="16" style="67" customWidth="1"/>
    <col min="10758" max="10758" width="14.28515625" style="67" customWidth="1"/>
    <col min="10759" max="10759" width="13.85546875" style="67" customWidth="1"/>
    <col min="10760" max="10760" width="14.140625" style="67" customWidth="1"/>
    <col min="10761" max="10762" width="15.85546875" style="67" customWidth="1"/>
    <col min="10763" max="10763" width="16.28515625" style="67" customWidth="1"/>
    <col min="10764" max="10764" width="15.7109375" style="67" customWidth="1"/>
    <col min="10765" max="10765" width="15.5703125" style="67" customWidth="1"/>
    <col min="10766" max="11008" width="9.140625" style="67"/>
    <col min="11009" max="11009" width="6.85546875" style="67" customWidth="1"/>
    <col min="11010" max="11010" width="95.42578125" style="67" customWidth="1"/>
    <col min="11011" max="11012" width="13.7109375" style="67" customWidth="1"/>
    <col min="11013" max="11013" width="16" style="67" customWidth="1"/>
    <col min="11014" max="11014" width="14.28515625" style="67" customWidth="1"/>
    <col min="11015" max="11015" width="13.85546875" style="67" customWidth="1"/>
    <col min="11016" max="11016" width="14.140625" style="67" customWidth="1"/>
    <col min="11017" max="11018" width="15.85546875" style="67" customWidth="1"/>
    <col min="11019" max="11019" width="16.28515625" style="67" customWidth="1"/>
    <col min="11020" max="11020" width="15.7109375" style="67" customWidth="1"/>
    <col min="11021" max="11021" width="15.5703125" style="67" customWidth="1"/>
    <col min="11022" max="11264" width="9.140625" style="67"/>
    <col min="11265" max="11265" width="6.85546875" style="67" customWidth="1"/>
    <col min="11266" max="11266" width="95.42578125" style="67" customWidth="1"/>
    <col min="11267" max="11268" width="13.7109375" style="67" customWidth="1"/>
    <col min="11269" max="11269" width="16" style="67" customWidth="1"/>
    <col min="11270" max="11270" width="14.28515625" style="67" customWidth="1"/>
    <col min="11271" max="11271" width="13.85546875" style="67" customWidth="1"/>
    <col min="11272" max="11272" width="14.140625" style="67" customWidth="1"/>
    <col min="11273" max="11274" width="15.85546875" style="67" customWidth="1"/>
    <col min="11275" max="11275" width="16.28515625" style="67" customWidth="1"/>
    <col min="11276" max="11276" width="15.7109375" style="67" customWidth="1"/>
    <col min="11277" max="11277" width="15.5703125" style="67" customWidth="1"/>
    <col min="11278" max="11520" width="9.140625" style="67"/>
    <col min="11521" max="11521" width="6.85546875" style="67" customWidth="1"/>
    <col min="11522" max="11522" width="95.42578125" style="67" customWidth="1"/>
    <col min="11523" max="11524" width="13.7109375" style="67" customWidth="1"/>
    <col min="11525" max="11525" width="16" style="67" customWidth="1"/>
    <col min="11526" max="11526" width="14.28515625" style="67" customWidth="1"/>
    <col min="11527" max="11527" width="13.85546875" style="67" customWidth="1"/>
    <col min="11528" max="11528" width="14.140625" style="67" customWidth="1"/>
    <col min="11529" max="11530" width="15.85546875" style="67" customWidth="1"/>
    <col min="11531" max="11531" width="16.28515625" style="67" customWidth="1"/>
    <col min="11532" max="11532" width="15.7109375" style="67" customWidth="1"/>
    <col min="11533" max="11533" width="15.5703125" style="67" customWidth="1"/>
    <col min="11534" max="11776" width="9.140625" style="67"/>
    <col min="11777" max="11777" width="6.85546875" style="67" customWidth="1"/>
    <col min="11778" max="11778" width="95.42578125" style="67" customWidth="1"/>
    <col min="11779" max="11780" width="13.7109375" style="67" customWidth="1"/>
    <col min="11781" max="11781" width="16" style="67" customWidth="1"/>
    <col min="11782" max="11782" width="14.28515625" style="67" customWidth="1"/>
    <col min="11783" max="11783" width="13.85546875" style="67" customWidth="1"/>
    <col min="11784" max="11784" width="14.140625" style="67" customWidth="1"/>
    <col min="11785" max="11786" width="15.85546875" style="67" customWidth="1"/>
    <col min="11787" max="11787" width="16.28515625" style="67" customWidth="1"/>
    <col min="11788" max="11788" width="15.7109375" style="67" customWidth="1"/>
    <col min="11789" max="11789" width="15.5703125" style="67" customWidth="1"/>
    <col min="11790" max="12032" width="9.140625" style="67"/>
    <col min="12033" max="12033" width="6.85546875" style="67" customWidth="1"/>
    <col min="12034" max="12034" width="95.42578125" style="67" customWidth="1"/>
    <col min="12035" max="12036" width="13.7109375" style="67" customWidth="1"/>
    <col min="12037" max="12037" width="16" style="67" customWidth="1"/>
    <col min="12038" max="12038" width="14.28515625" style="67" customWidth="1"/>
    <col min="12039" max="12039" width="13.85546875" style="67" customWidth="1"/>
    <col min="12040" max="12040" width="14.140625" style="67" customWidth="1"/>
    <col min="12041" max="12042" width="15.85546875" style="67" customWidth="1"/>
    <col min="12043" max="12043" width="16.28515625" style="67" customWidth="1"/>
    <col min="12044" max="12044" width="15.7109375" style="67" customWidth="1"/>
    <col min="12045" max="12045" width="15.5703125" style="67" customWidth="1"/>
    <col min="12046" max="12288" width="9.140625" style="67"/>
    <col min="12289" max="12289" width="6.85546875" style="67" customWidth="1"/>
    <col min="12290" max="12290" width="95.42578125" style="67" customWidth="1"/>
    <col min="12291" max="12292" width="13.7109375" style="67" customWidth="1"/>
    <col min="12293" max="12293" width="16" style="67" customWidth="1"/>
    <col min="12294" max="12294" width="14.28515625" style="67" customWidth="1"/>
    <col min="12295" max="12295" width="13.85546875" style="67" customWidth="1"/>
    <col min="12296" max="12296" width="14.140625" style="67" customWidth="1"/>
    <col min="12297" max="12298" width="15.85546875" style="67" customWidth="1"/>
    <col min="12299" max="12299" width="16.28515625" style="67" customWidth="1"/>
    <col min="12300" max="12300" width="15.7109375" style="67" customWidth="1"/>
    <col min="12301" max="12301" width="15.5703125" style="67" customWidth="1"/>
    <col min="12302" max="12544" width="9.140625" style="67"/>
    <col min="12545" max="12545" width="6.85546875" style="67" customWidth="1"/>
    <col min="12546" max="12546" width="95.42578125" style="67" customWidth="1"/>
    <col min="12547" max="12548" width="13.7109375" style="67" customWidth="1"/>
    <col min="12549" max="12549" width="16" style="67" customWidth="1"/>
    <col min="12550" max="12550" width="14.28515625" style="67" customWidth="1"/>
    <col min="12551" max="12551" width="13.85546875" style="67" customWidth="1"/>
    <col min="12552" max="12552" width="14.140625" style="67" customWidth="1"/>
    <col min="12553" max="12554" width="15.85546875" style="67" customWidth="1"/>
    <col min="12555" max="12555" width="16.28515625" style="67" customWidth="1"/>
    <col min="12556" max="12556" width="15.7109375" style="67" customWidth="1"/>
    <col min="12557" max="12557" width="15.5703125" style="67" customWidth="1"/>
    <col min="12558" max="12800" width="9.140625" style="67"/>
    <col min="12801" max="12801" width="6.85546875" style="67" customWidth="1"/>
    <col min="12802" max="12802" width="95.42578125" style="67" customWidth="1"/>
    <col min="12803" max="12804" width="13.7109375" style="67" customWidth="1"/>
    <col min="12805" max="12805" width="16" style="67" customWidth="1"/>
    <col min="12806" max="12806" width="14.28515625" style="67" customWidth="1"/>
    <col min="12807" max="12807" width="13.85546875" style="67" customWidth="1"/>
    <col min="12808" max="12808" width="14.140625" style="67" customWidth="1"/>
    <col min="12809" max="12810" width="15.85546875" style="67" customWidth="1"/>
    <col min="12811" max="12811" width="16.28515625" style="67" customWidth="1"/>
    <col min="12812" max="12812" width="15.7109375" style="67" customWidth="1"/>
    <col min="12813" max="12813" width="15.5703125" style="67" customWidth="1"/>
    <col min="12814" max="13056" width="9.140625" style="67"/>
    <col min="13057" max="13057" width="6.85546875" style="67" customWidth="1"/>
    <col min="13058" max="13058" width="95.42578125" style="67" customWidth="1"/>
    <col min="13059" max="13060" width="13.7109375" style="67" customWidth="1"/>
    <col min="13061" max="13061" width="16" style="67" customWidth="1"/>
    <col min="13062" max="13062" width="14.28515625" style="67" customWidth="1"/>
    <col min="13063" max="13063" width="13.85546875" style="67" customWidth="1"/>
    <col min="13064" max="13064" width="14.140625" style="67" customWidth="1"/>
    <col min="13065" max="13066" width="15.85546875" style="67" customWidth="1"/>
    <col min="13067" max="13067" width="16.28515625" style="67" customWidth="1"/>
    <col min="13068" max="13068" width="15.7109375" style="67" customWidth="1"/>
    <col min="13069" max="13069" width="15.5703125" style="67" customWidth="1"/>
    <col min="13070" max="13312" width="9.140625" style="67"/>
    <col min="13313" max="13313" width="6.85546875" style="67" customWidth="1"/>
    <col min="13314" max="13314" width="95.42578125" style="67" customWidth="1"/>
    <col min="13315" max="13316" width="13.7109375" style="67" customWidth="1"/>
    <col min="13317" max="13317" width="16" style="67" customWidth="1"/>
    <col min="13318" max="13318" width="14.28515625" style="67" customWidth="1"/>
    <col min="13319" max="13319" width="13.85546875" style="67" customWidth="1"/>
    <col min="13320" max="13320" width="14.140625" style="67" customWidth="1"/>
    <col min="13321" max="13322" width="15.85546875" style="67" customWidth="1"/>
    <col min="13323" max="13323" width="16.28515625" style="67" customWidth="1"/>
    <col min="13324" max="13324" width="15.7109375" style="67" customWidth="1"/>
    <col min="13325" max="13325" width="15.5703125" style="67" customWidth="1"/>
    <col min="13326" max="13568" width="9.140625" style="67"/>
    <col min="13569" max="13569" width="6.85546875" style="67" customWidth="1"/>
    <col min="13570" max="13570" width="95.42578125" style="67" customWidth="1"/>
    <col min="13571" max="13572" width="13.7109375" style="67" customWidth="1"/>
    <col min="13573" max="13573" width="16" style="67" customWidth="1"/>
    <col min="13574" max="13574" width="14.28515625" style="67" customWidth="1"/>
    <col min="13575" max="13575" width="13.85546875" style="67" customWidth="1"/>
    <col min="13576" max="13576" width="14.140625" style="67" customWidth="1"/>
    <col min="13577" max="13578" width="15.85546875" style="67" customWidth="1"/>
    <col min="13579" max="13579" width="16.28515625" style="67" customWidth="1"/>
    <col min="13580" max="13580" width="15.7109375" style="67" customWidth="1"/>
    <col min="13581" max="13581" width="15.5703125" style="67" customWidth="1"/>
    <col min="13582" max="13824" width="9.140625" style="67"/>
    <col min="13825" max="13825" width="6.85546875" style="67" customWidth="1"/>
    <col min="13826" max="13826" width="95.42578125" style="67" customWidth="1"/>
    <col min="13827" max="13828" width="13.7109375" style="67" customWidth="1"/>
    <col min="13829" max="13829" width="16" style="67" customWidth="1"/>
    <col min="13830" max="13830" width="14.28515625" style="67" customWidth="1"/>
    <col min="13831" max="13831" width="13.85546875" style="67" customWidth="1"/>
    <col min="13832" max="13832" width="14.140625" style="67" customWidth="1"/>
    <col min="13833" max="13834" width="15.85546875" style="67" customWidth="1"/>
    <col min="13835" max="13835" width="16.28515625" style="67" customWidth="1"/>
    <col min="13836" max="13836" width="15.7109375" style="67" customWidth="1"/>
    <col min="13837" max="13837" width="15.5703125" style="67" customWidth="1"/>
    <col min="13838" max="14080" width="9.140625" style="67"/>
    <col min="14081" max="14081" width="6.85546875" style="67" customWidth="1"/>
    <col min="14082" max="14082" width="95.42578125" style="67" customWidth="1"/>
    <col min="14083" max="14084" width="13.7109375" style="67" customWidth="1"/>
    <col min="14085" max="14085" width="16" style="67" customWidth="1"/>
    <col min="14086" max="14086" width="14.28515625" style="67" customWidth="1"/>
    <col min="14087" max="14087" width="13.85546875" style="67" customWidth="1"/>
    <col min="14088" max="14088" width="14.140625" style="67" customWidth="1"/>
    <col min="14089" max="14090" width="15.85546875" style="67" customWidth="1"/>
    <col min="14091" max="14091" width="16.28515625" style="67" customWidth="1"/>
    <col min="14092" max="14092" width="15.7109375" style="67" customWidth="1"/>
    <col min="14093" max="14093" width="15.5703125" style="67" customWidth="1"/>
    <col min="14094" max="14336" width="9.140625" style="67"/>
    <col min="14337" max="14337" width="6.85546875" style="67" customWidth="1"/>
    <col min="14338" max="14338" width="95.42578125" style="67" customWidth="1"/>
    <col min="14339" max="14340" width="13.7109375" style="67" customWidth="1"/>
    <col min="14341" max="14341" width="16" style="67" customWidth="1"/>
    <col min="14342" max="14342" width="14.28515625" style="67" customWidth="1"/>
    <col min="14343" max="14343" width="13.85546875" style="67" customWidth="1"/>
    <col min="14344" max="14344" width="14.140625" style="67" customWidth="1"/>
    <col min="14345" max="14346" width="15.85546875" style="67" customWidth="1"/>
    <col min="14347" max="14347" width="16.28515625" style="67" customWidth="1"/>
    <col min="14348" max="14348" width="15.7109375" style="67" customWidth="1"/>
    <col min="14349" max="14349" width="15.5703125" style="67" customWidth="1"/>
    <col min="14350" max="14592" width="9.140625" style="67"/>
    <col min="14593" max="14593" width="6.85546875" style="67" customWidth="1"/>
    <col min="14594" max="14594" width="95.42578125" style="67" customWidth="1"/>
    <col min="14595" max="14596" width="13.7109375" style="67" customWidth="1"/>
    <col min="14597" max="14597" width="16" style="67" customWidth="1"/>
    <col min="14598" max="14598" width="14.28515625" style="67" customWidth="1"/>
    <col min="14599" max="14599" width="13.85546875" style="67" customWidth="1"/>
    <col min="14600" max="14600" width="14.140625" style="67" customWidth="1"/>
    <col min="14601" max="14602" width="15.85546875" style="67" customWidth="1"/>
    <col min="14603" max="14603" width="16.28515625" style="67" customWidth="1"/>
    <col min="14604" max="14604" width="15.7109375" style="67" customWidth="1"/>
    <col min="14605" max="14605" width="15.5703125" style="67" customWidth="1"/>
    <col min="14606" max="14848" width="9.140625" style="67"/>
    <col min="14849" max="14849" width="6.85546875" style="67" customWidth="1"/>
    <col min="14850" max="14850" width="95.42578125" style="67" customWidth="1"/>
    <col min="14851" max="14852" width="13.7109375" style="67" customWidth="1"/>
    <col min="14853" max="14853" width="16" style="67" customWidth="1"/>
    <col min="14854" max="14854" width="14.28515625" style="67" customWidth="1"/>
    <col min="14855" max="14855" width="13.85546875" style="67" customWidth="1"/>
    <col min="14856" max="14856" width="14.140625" style="67" customWidth="1"/>
    <col min="14857" max="14858" width="15.85546875" style="67" customWidth="1"/>
    <col min="14859" max="14859" width="16.28515625" style="67" customWidth="1"/>
    <col min="14860" max="14860" width="15.7109375" style="67" customWidth="1"/>
    <col min="14861" max="14861" width="15.5703125" style="67" customWidth="1"/>
    <col min="14862" max="15104" width="9.140625" style="67"/>
    <col min="15105" max="15105" width="6.85546875" style="67" customWidth="1"/>
    <col min="15106" max="15106" width="95.42578125" style="67" customWidth="1"/>
    <col min="15107" max="15108" width="13.7109375" style="67" customWidth="1"/>
    <col min="15109" max="15109" width="16" style="67" customWidth="1"/>
    <col min="15110" max="15110" width="14.28515625" style="67" customWidth="1"/>
    <col min="15111" max="15111" width="13.85546875" style="67" customWidth="1"/>
    <col min="15112" max="15112" width="14.140625" style="67" customWidth="1"/>
    <col min="15113" max="15114" width="15.85546875" style="67" customWidth="1"/>
    <col min="15115" max="15115" width="16.28515625" style="67" customWidth="1"/>
    <col min="15116" max="15116" width="15.7109375" style="67" customWidth="1"/>
    <col min="15117" max="15117" width="15.5703125" style="67" customWidth="1"/>
    <col min="15118" max="15360" width="9.140625" style="67"/>
    <col min="15361" max="15361" width="6.85546875" style="67" customWidth="1"/>
    <col min="15362" max="15362" width="95.42578125" style="67" customWidth="1"/>
    <col min="15363" max="15364" width="13.7109375" style="67" customWidth="1"/>
    <col min="15365" max="15365" width="16" style="67" customWidth="1"/>
    <col min="15366" max="15366" width="14.28515625" style="67" customWidth="1"/>
    <col min="15367" max="15367" width="13.85546875" style="67" customWidth="1"/>
    <col min="15368" max="15368" width="14.140625" style="67" customWidth="1"/>
    <col min="15369" max="15370" width="15.85546875" style="67" customWidth="1"/>
    <col min="15371" max="15371" width="16.28515625" style="67" customWidth="1"/>
    <col min="15372" max="15372" width="15.7109375" style="67" customWidth="1"/>
    <col min="15373" max="15373" width="15.5703125" style="67" customWidth="1"/>
    <col min="15374" max="15616" width="9.140625" style="67"/>
    <col min="15617" max="15617" width="6.85546875" style="67" customWidth="1"/>
    <col min="15618" max="15618" width="95.42578125" style="67" customWidth="1"/>
    <col min="15619" max="15620" width="13.7109375" style="67" customWidth="1"/>
    <col min="15621" max="15621" width="16" style="67" customWidth="1"/>
    <col min="15622" max="15622" width="14.28515625" style="67" customWidth="1"/>
    <col min="15623" max="15623" width="13.85546875" style="67" customWidth="1"/>
    <col min="15624" max="15624" width="14.140625" style="67" customWidth="1"/>
    <col min="15625" max="15626" width="15.85546875" style="67" customWidth="1"/>
    <col min="15627" max="15627" width="16.28515625" style="67" customWidth="1"/>
    <col min="15628" max="15628" width="15.7109375" style="67" customWidth="1"/>
    <col min="15629" max="15629" width="15.5703125" style="67" customWidth="1"/>
    <col min="15630" max="15872" width="9.140625" style="67"/>
    <col min="15873" max="15873" width="6.85546875" style="67" customWidth="1"/>
    <col min="15874" max="15874" width="95.42578125" style="67" customWidth="1"/>
    <col min="15875" max="15876" width="13.7109375" style="67" customWidth="1"/>
    <col min="15877" max="15877" width="16" style="67" customWidth="1"/>
    <col min="15878" max="15878" width="14.28515625" style="67" customWidth="1"/>
    <col min="15879" max="15879" width="13.85546875" style="67" customWidth="1"/>
    <col min="15880" max="15880" width="14.140625" style="67" customWidth="1"/>
    <col min="15881" max="15882" width="15.85546875" style="67" customWidth="1"/>
    <col min="15883" max="15883" width="16.28515625" style="67" customWidth="1"/>
    <col min="15884" max="15884" width="15.7109375" style="67" customWidth="1"/>
    <col min="15885" max="15885" width="15.5703125" style="67" customWidth="1"/>
    <col min="15886" max="16128" width="9.140625" style="67"/>
    <col min="16129" max="16129" width="6.85546875" style="67" customWidth="1"/>
    <col min="16130" max="16130" width="95.42578125" style="67" customWidth="1"/>
    <col min="16131" max="16132" width="13.7109375" style="67" customWidth="1"/>
    <col min="16133" max="16133" width="16" style="67" customWidth="1"/>
    <col min="16134" max="16134" width="14.28515625" style="67" customWidth="1"/>
    <col min="16135" max="16135" width="13.85546875" style="67" customWidth="1"/>
    <col min="16136" max="16136" width="14.140625" style="67" customWidth="1"/>
    <col min="16137" max="16138" width="15.85546875" style="67" customWidth="1"/>
    <col min="16139" max="16139" width="16.28515625" style="67" customWidth="1"/>
    <col min="16140" max="16140" width="15.7109375" style="67" customWidth="1"/>
    <col min="16141" max="16141" width="15.5703125" style="67" customWidth="1"/>
    <col min="16142" max="16384" width="9.140625" style="67"/>
  </cols>
  <sheetData>
    <row r="1" spans="1:13" s="34" customFormat="1" ht="24.75" customHeight="1" x14ac:dyDescent="0.25">
      <c r="A1" s="35"/>
      <c r="B1" s="1025" t="s">
        <v>4364</v>
      </c>
      <c r="C1" s="1025"/>
      <c r="D1" s="1025"/>
      <c r="E1" s="1025"/>
      <c r="F1" s="1025"/>
      <c r="G1" s="760"/>
    </row>
    <row r="2" spans="1:13" s="34" customFormat="1" ht="21" customHeight="1" x14ac:dyDescent="0.25">
      <c r="A2" s="35"/>
      <c r="B2" s="1025" t="s">
        <v>4303</v>
      </c>
      <c r="C2" s="1025"/>
      <c r="D2" s="1025"/>
      <c r="E2" s="1025"/>
      <c r="F2" s="1025"/>
      <c r="G2" s="760"/>
    </row>
    <row r="3" spans="1:13" s="273" customFormat="1" ht="25.5" customHeight="1" x14ac:dyDescent="0.2">
      <c r="C3" s="632"/>
      <c r="D3" s="633"/>
      <c r="E3" s="633"/>
      <c r="K3" s="632"/>
      <c r="L3" s="633"/>
      <c r="M3" s="633"/>
    </row>
    <row r="4" spans="1:13" ht="27.75" customHeight="1" x14ac:dyDescent="0.35">
      <c r="A4" s="1111" t="s">
        <v>4304</v>
      </c>
      <c r="B4" s="1111"/>
      <c r="C4" s="1111"/>
      <c r="D4" s="1111"/>
      <c r="E4" s="1111"/>
      <c r="F4" s="1111"/>
      <c r="G4" s="772"/>
      <c r="K4" s="67"/>
    </row>
    <row r="5" spans="1:13" ht="23.25" customHeight="1" x14ac:dyDescent="0.3">
      <c r="A5" s="1058" t="s">
        <v>5651</v>
      </c>
      <c r="B5" s="1058"/>
      <c r="C5" s="1058"/>
      <c r="D5" s="1058"/>
      <c r="E5" s="1058"/>
      <c r="F5" s="1058"/>
      <c r="G5" s="771"/>
      <c r="K5" s="67" t="s">
        <v>4305</v>
      </c>
    </row>
    <row r="6" spans="1:13" ht="23.25" customHeight="1" x14ac:dyDescent="0.3">
      <c r="A6" s="771"/>
      <c r="B6" s="771"/>
      <c r="C6" s="770"/>
      <c r="D6" s="771"/>
      <c r="E6" s="771"/>
      <c r="F6" s="771"/>
      <c r="G6" s="771"/>
      <c r="K6" s="770"/>
      <c r="L6" s="771"/>
      <c r="M6" s="771"/>
    </row>
    <row r="7" spans="1:13" s="112" customFormat="1" ht="21.75" customHeight="1" x14ac:dyDescent="0.25">
      <c r="A7" s="1027" t="s">
        <v>2</v>
      </c>
      <c r="B7" s="1193" t="s">
        <v>549</v>
      </c>
      <c r="C7" s="999" t="s">
        <v>425</v>
      </c>
      <c r="D7" s="1090"/>
      <c r="E7" s="1000"/>
      <c r="F7" s="1216" t="s">
        <v>630</v>
      </c>
      <c r="G7" s="274"/>
      <c r="K7" s="999" t="s">
        <v>4247</v>
      </c>
      <c r="L7" s="1090"/>
      <c r="M7" s="1000"/>
    </row>
    <row r="8" spans="1:13" s="112" customFormat="1" ht="54.75" customHeight="1" x14ac:dyDescent="0.25">
      <c r="A8" s="1027"/>
      <c r="B8" s="1193"/>
      <c r="C8" s="627" t="s">
        <v>5373</v>
      </c>
      <c r="D8" s="27" t="s">
        <v>5650</v>
      </c>
      <c r="E8" s="27" t="s">
        <v>5352</v>
      </c>
      <c r="F8" s="1216"/>
      <c r="G8" s="274" t="s">
        <v>577</v>
      </c>
      <c r="H8" s="112" t="s">
        <v>994</v>
      </c>
      <c r="I8" s="112" t="s">
        <v>1099</v>
      </c>
      <c r="J8" s="112" t="s">
        <v>4306</v>
      </c>
      <c r="K8" s="627" t="s">
        <v>1096</v>
      </c>
      <c r="L8" s="27" t="s">
        <v>1097</v>
      </c>
      <c r="M8" s="27" t="s">
        <v>4307</v>
      </c>
    </row>
    <row r="9" spans="1:13" s="66" customFormat="1" ht="21.75" customHeight="1" x14ac:dyDescent="0.25">
      <c r="A9" s="634">
        <f>IF(D9&lt;&gt;"",COUNTA($D9:D$9),"")</f>
        <v>1</v>
      </c>
      <c r="B9" s="183" t="s">
        <v>4308</v>
      </c>
      <c r="C9" s="80">
        <v>532000</v>
      </c>
      <c r="D9" s="80">
        <v>532000</v>
      </c>
      <c r="E9" s="117">
        <v>800000</v>
      </c>
      <c r="F9" s="275"/>
      <c r="G9" s="66" t="s">
        <v>4309</v>
      </c>
      <c r="H9" s="66" t="s">
        <v>4310</v>
      </c>
      <c r="I9" s="66" t="s">
        <v>4309</v>
      </c>
      <c r="J9" s="66" t="s">
        <v>4311</v>
      </c>
      <c r="K9" s="80">
        <v>519000</v>
      </c>
      <c r="L9" s="117">
        <v>519000</v>
      </c>
      <c r="M9" s="117">
        <v>700000</v>
      </c>
    </row>
    <row r="10" spans="1:13" s="66" customFormat="1" ht="21.75" customHeight="1" x14ac:dyDescent="0.25">
      <c r="A10" s="634">
        <f>A9+1</f>
        <v>2</v>
      </c>
      <c r="B10" s="183" t="s">
        <v>4312</v>
      </c>
      <c r="C10" s="80">
        <v>532000</v>
      </c>
      <c r="D10" s="80">
        <v>532000</v>
      </c>
      <c r="E10" s="117">
        <v>400000</v>
      </c>
      <c r="F10" s="275"/>
      <c r="G10" s="66" t="s">
        <v>4309</v>
      </c>
      <c r="H10" s="66" t="s">
        <v>4310</v>
      </c>
      <c r="I10" s="66" t="s">
        <v>4309</v>
      </c>
      <c r="J10" s="66" t="s">
        <v>4311</v>
      </c>
      <c r="K10" s="80">
        <v>519000</v>
      </c>
      <c r="L10" s="117">
        <v>519000</v>
      </c>
      <c r="M10" s="117">
        <v>350000</v>
      </c>
    </row>
    <row r="11" spans="1:13" s="66" customFormat="1" ht="34.5" customHeight="1" x14ac:dyDescent="0.25">
      <c r="A11" s="634">
        <f t="shared" ref="A11:A37" si="0">A10+1</f>
        <v>3</v>
      </c>
      <c r="B11" s="199" t="s">
        <v>4313</v>
      </c>
      <c r="C11" s="80">
        <v>532000</v>
      </c>
      <c r="D11" s="80">
        <v>532000</v>
      </c>
      <c r="E11" s="117">
        <v>400000</v>
      </c>
      <c r="F11" s="275"/>
      <c r="G11" s="66" t="s">
        <v>4309</v>
      </c>
      <c r="H11" s="66" t="s">
        <v>4310</v>
      </c>
      <c r="I11" s="66" t="s">
        <v>4309</v>
      </c>
      <c r="J11" s="66" t="s">
        <v>4311</v>
      </c>
      <c r="K11" s="80">
        <v>519000</v>
      </c>
      <c r="L11" s="117">
        <v>519000</v>
      </c>
      <c r="M11" s="117">
        <v>350000</v>
      </c>
    </row>
    <row r="12" spans="1:13" s="66" customFormat="1" ht="25.5" customHeight="1" x14ac:dyDescent="0.25">
      <c r="A12" s="634">
        <f t="shared" si="0"/>
        <v>4</v>
      </c>
      <c r="B12" s="183" t="s">
        <v>4314</v>
      </c>
      <c r="C12" s="80">
        <v>643000</v>
      </c>
      <c r="D12" s="80">
        <v>643000</v>
      </c>
      <c r="E12" s="117">
        <v>1200000</v>
      </c>
      <c r="F12" s="276" t="s">
        <v>4315</v>
      </c>
      <c r="G12" s="66" t="s">
        <v>4316</v>
      </c>
      <c r="H12" s="66" t="s">
        <v>4317</v>
      </c>
      <c r="I12" s="66" t="s">
        <v>4316</v>
      </c>
      <c r="J12" s="66" t="s">
        <v>4318</v>
      </c>
      <c r="K12" s="80">
        <v>628000</v>
      </c>
      <c r="L12" s="117">
        <v>628000</v>
      </c>
      <c r="M12" s="117">
        <v>1000000</v>
      </c>
    </row>
    <row r="13" spans="1:13" s="66" customFormat="1" ht="21.75" customHeight="1" x14ac:dyDescent="0.25">
      <c r="A13" s="634">
        <f t="shared" si="0"/>
        <v>5</v>
      </c>
      <c r="B13" s="183" t="s">
        <v>4319</v>
      </c>
      <c r="C13" s="80">
        <v>532000</v>
      </c>
      <c r="D13" s="80">
        <v>532000</v>
      </c>
      <c r="E13" s="117">
        <v>800000</v>
      </c>
      <c r="F13" s="275"/>
      <c r="G13" s="66" t="s">
        <v>4309</v>
      </c>
      <c r="H13" s="66" t="s">
        <v>4320</v>
      </c>
      <c r="I13" s="66" t="s">
        <v>4309</v>
      </c>
      <c r="J13" s="66" t="s">
        <v>4311</v>
      </c>
      <c r="K13" s="80">
        <v>519000</v>
      </c>
      <c r="L13" s="117">
        <v>519000</v>
      </c>
      <c r="M13" s="117">
        <v>700000</v>
      </c>
    </row>
    <row r="14" spans="1:13" s="66" customFormat="1" ht="26.25" customHeight="1" x14ac:dyDescent="0.25">
      <c r="A14" s="634">
        <f t="shared" si="0"/>
        <v>6</v>
      </c>
      <c r="B14" s="183" t="s">
        <v>4321</v>
      </c>
      <c r="C14" s="80">
        <v>643000</v>
      </c>
      <c r="D14" s="80">
        <v>643000</v>
      </c>
      <c r="E14" s="117">
        <v>1200000</v>
      </c>
      <c r="F14" s="276" t="s">
        <v>4315</v>
      </c>
      <c r="G14" s="66" t="s">
        <v>4316</v>
      </c>
      <c r="H14" s="66" t="s">
        <v>4322</v>
      </c>
      <c r="I14" s="66" t="s">
        <v>4316</v>
      </c>
      <c r="J14" s="66" t="s">
        <v>4318</v>
      </c>
      <c r="K14" s="80">
        <v>628000</v>
      </c>
      <c r="L14" s="117">
        <v>628000</v>
      </c>
      <c r="M14" s="117">
        <v>1000000</v>
      </c>
    </row>
    <row r="15" spans="1:13" s="66" customFormat="1" ht="21.75" customHeight="1" x14ac:dyDescent="0.25">
      <c r="A15" s="634">
        <f t="shared" si="0"/>
        <v>7</v>
      </c>
      <c r="B15" s="183" t="s">
        <v>4323</v>
      </c>
      <c r="C15" s="80">
        <v>532000</v>
      </c>
      <c r="D15" s="80">
        <v>532000</v>
      </c>
      <c r="E15" s="117">
        <v>800000</v>
      </c>
      <c r="F15" s="275"/>
      <c r="G15" s="66" t="s">
        <v>4309</v>
      </c>
      <c r="H15" s="66" t="s">
        <v>4324</v>
      </c>
      <c r="I15" s="66" t="s">
        <v>4309</v>
      </c>
      <c r="J15" s="66" t="s">
        <v>4311</v>
      </c>
      <c r="K15" s="80">
        <v>519000</v>
      </c>
      <c r="L15" s="117">
        <v>519000</v>
      </c>
      <c r="M15" s="117">
        <v>700000</v>
      </c>
    </row>
    <row r="16" spans="1:13" s="66" customFormat="1" ht="24.75" customHeight="1" x14ac:dyDescent="0.25">
      <c r="A16" s="634">
        <f t="shared" si="0"/>
        <v>8</v>
      </c>
      <c r="B16" s="183" t="s">
        <v>4325</v>
      </c>
      <c r="C16" s="80">
        <v>643000</v>
      </c>
      <c r="D16" s="80">
        <v>643000</v>
      </c>
      <c r="E16" s="117">
        <v>1200000</v>
      </c>
      <c r="F16" s="276" t="s">
        <v>4315</v>
      </c>
      <c r="G16" s="66" t="s">
        <v>4316</v>
      </c>
      <c r="H16" s="66" t="s">
        <v>4326</v>
      </c>
      <c r="I16" s="66" t="s">
        <v>4316</v>
      </c>
      <c r="J16" s="66" t="s">
        <v>4318</v>
      </c>
      <c r="K16" s="80">
        <v>628000</v>
      </c>
      <c r="L16" s="117">
        <v>628000</v>
      </c>
      <c r="M16" s="117">
        <v>1000000</v>
      </c>
    </row>
    <row r="17" spans="1:13" s="66" customFormat="1" ht="21.75" customHeight="1" x14ac:dyDescent="0.25">
      <c r="A17" s="634">
        <f t="shared" si="0"/>
        <v>9</v>
      </c>
      <c r="B17" s="183" t="s">
        <v>4327</v>
      </c>
      <c r="C17" s="80">
        <v>532000</v>
      </c>
      <c r="D17" s="80">
        <v>532000</v>
      </c>
      <c r="E17" s="117">
        <v>800000</v>
      </c>
      <c r="F17" s="275"/>
      <c r="G17" s="66" t="s">
        <v>4309</v>
      </c>
      <c r="H17" s="66" t="s">
        <v>4328</v>
      </c>
      <c r="I17" s="66" t="s">
        <v>4309</v>
      </c>
      <c r="J17" s="66" t="s">
        <v>4311</v>
      </c>
      <c r="K17" s="80">
        <v>519000</v>
      </c>
      <c r="L17" s="117">
        <v>519000</v>
      </c>
      <c r="M17" s="117">
        <v>700000</v>
      </c>
    </row>
    <row r="18" spans="1:13" s="66" customFormat="1" ht="25.5" customHeight="1" x14ac:dyDescent="0.25">
      <c r="A18" s="634">
        <f t="shared" si="0"/>
        <v>10</v>
      </c>
      <c r="B18" s="183" t="s">
        <v>4329</v>
      </c>
      <c r="C18" s="80">
        <v>643000</v>
      </c>
      <c r="D18" s="80">
        <v>643000</v>
      </c>
      <c r="E18" s="117">
        <v>1400000</v>
      </c>
      <c r="F18" s="276" t="s">
        <v>4315</v>
      </c>
      <c r="G18" s="66" t="s">
        <v>4316</v>
      </c>
      <c r="H18" s="66" t="s">
        <v>4330</v>
      </c>
      <c r="I18" s="66" t="s">
        <v>4316</v>
      </c>
      <c r="J18" s="66" t="s">
        <v>4318</v>
      </c>
      <c r="K18" s="80">
        <v>628000</v>
      </c>
      <c r="L18" s="117">
        <v>628000</v>
      </c>
      <c r="M18" s="117">
        <v>1200000</v>
      </c>
    </row>
    <row r="19" spans="1:13" s="66" customFormat="1" ht="41.25" customHeight="1" x14ac:dyDescent="0.25">
      <c r="A19" s="634">
        <f t="shared" si="0"/>
        <v>11</v>
      </c>
      <c r="B19" s="199" t="s">
        <v>4331</v>
      </c>
      <c r="C19" s="80">
        <v>532000</v>
      </c>
      <c r="D19" s="80">
        <v>532000</v>
      </c>
      <c r="E19" s="117">
        <v>950000</v>
      </c>
      <c r="F19" s="275"/>
      <c r="G19" s="66" t="s">
        <v>4309</v>
      </c>
      <c r="H19" s="66" t="s">
        <v>4311</v>
      </c>
      <c r="I19" s="66" t="s">
        <v>4309</v>
      </c>
      <c r="J19" s="66" t="s">
        <v>4311</v>
      </c>
      <c r="K19" s="80">
        <v>519000</v>
      </c>
      <c r="L19" s="117">
        <v>519000</v>
      </c>
      <c r="M19" s="117">
        <v>900000</v>
      </c>
    </row>
    <row r="20" spans="1:13" s="66" customFormat="1" ht="41.25" customHeight="1" x14ac:dyDescent="0.25">
      <c r="A20" s="634">
        <f t="shared" si="0"/>
        <v>12</v>
      </c>
      <c r="B20" s="199" t="s">
        <v>4332</v>
      </c>
      <c r="C20" s="80">
        <v>643000</v>
      </c>
      <c r="D20" s="80">
        <v>643000</v>
      </c>
      <c r="E20" s="117">
        <v>1400000</v>
      </c>
      <c r="F20" s="276" t="s">
        <v>4315</v>
      </c>
      <c r="G20" s="66" t="s">
        <v>4316</v>
      </c>
      <c r="H20" s="66" t="s">
        <v>4333</v>
      </c>
      <c r="I20" s="66" t="s">
        <v>4316</v>
      </c>
      <c r="J20" s="66" t="s">
        <v>4318</v>
      </c>
      <c r="K20" s="80">
        <v>628000</v>
      </c>
      <c r="L20" s="117">
        <v>628000</v>
      </c>
      <c r="M20" s="117">
        <v>1200000</v>
      </c>
    </row>
    <row r="21" spans="1:13" s="66" customFormat="1" ht="41.25" customHeight="1" x14ac:dyDescent="0.25">
      <c r="A21" s="634">
        <f t="shared" si="0"/>
        <v>13</v>
      </c>
      <c r="B21" s="199" t="s">
        <v>4334</v>
      </c>
      <c r="C21" s="80">
        <v>532000</v>
      </c>
      <c r="D21" s="80">
        <v>532000</v>
      </c>
      <c r="E21" s="117">
        <v>950000</v>
      </c>
      <c r="F21" s="275"/>
      <c r="G21" s="66" t="s">
        <v>4309</v>
      </c>
      <c r="H21" s="66" t="s">
        <v>4335</v>
      </c>
      <c r="I21" s="66" t="s">
        <v>4309</v>
      </c>
      <c r="J21" s="66" t="s">
        <v>4311</v>
      </c>
      <c r="K21" s="80">
        <v>519000</v>
      </c>
      <c r="L21" s="117">
        <v>519000</v>
      </c>
      <c r="M21" s="117">
        <v>900000</v>
      </c>
    </row>
    <row r="22" spans="1:13" s="66" customFormat="1" ht="41.25" customHeight="1" x14ac:dyDescent="0.25">
      <c r="A22" s="634">
        <f t="shared" si="0"/>
        <v>14</v>
      </c>
      <c r="B22" s="76" t="s">
        <v>4336</v>
      </c>
      <c r="C22" s="80">
        <v>643000</v>
      </c>
      <c r="D22" s="80">
        <v>643000</v>
      </c>
      <c r="E22" s="117">
        <v>1400000</v>
      </c>
      <c r="F22" s="276" t="s">
        <v>4315</v>
      </c>
      <c r="G22" s="66" t="s">
        <v>4316</v>
      </c>
      <c r="H22" s="66" t="s">
        <v>4337</v>
      </c>
      <c r="I22" s="66" t="s">
        <v>4316</v>
      </c>
      <c r="J22" s="66" t="s">
        <v>4318</v>
      </c>
      <c r="K22" s="80">
        <v>628000</v>
      </c>
      <c r="L22" s="117">
        <v>628000</v>
      </c>
      <c r="M22" s="117">
        <v>1200000</v>
      </c>
    </row>
    <row r="23" spans="1:13" s="66" customFormat="1" ht="21" customHeight="1" x14ac:dyDescent="0.25">
      <c r="A23" s="634">
        <f t="shared" si="0"/>
        <v>15</v>
      </c>
      <c r="B23" s="199" t="s">
        <v>4338</v>
      </c>
      <c r="C23" s="80">
        <v>643000</v>
      </c>
      <c r="D23" s="80">
        <v>643000</v>
      </c>
      <c r="E23" s="117">
        <v>1400000</v>
      </c>
      <c r="F23" s="276" t="s">
        <v>4315</v>
      </c>
      <c r="G23" s="66" t="s">
        <v>4316</v>
      </c>
      <c r="H23" s="66" t="s">
        <v>4339</v>
      </c>
      <c r="I23" s="66" t="s">
        <v>4316</v>
      </c>
      <c r="J23" s="66" t="s">
        <v>4318</v>
      </c>
      <c r="K23" s="80">
        <v>628000</v>
      </c>
      <c r="L23" s="117">
        <v>628000</v>
      </c>
      <c r="M23" s="117">
        <v>1200000</v>
      </c>
    </row>
    <row r="24" spans="1:13" s="66" customFormat="1" ht="21" customHeight="1" x14ac:dyDescent="0.25">
      <c r="A24" s="634">
        <f t="shared" si="0"/>
        <v>16</v>
      </c>
      <c r="B24" s="183" t="s">
        <v>4340</v>
      </c>
      <c r="C24" s="80">
        <v>643000</v>
      </c>
      <c r="D24" s="80">
        <v>643000</v>
      </c>
      <c r="E24" s="117">
        <v>1200000</v>
      </c>
      <c r="F24" s="276" t="s">
        <v>4315</v>
      </c>
      <c r="G24" s="66" t="s">
        <v>4316</v>
      </c>
      <c r="H24" s="66" t="s">
        <v>4341</v>
      </c>
      <c r="I24" s="66" t="s">
        <v>4316</v>
      </c>
      <c r="J24" s="66" t="s">
        <v>4318</v>
      </c>
      <c r="K24" s="80">
        <v>628000</v>
      </c>
      <c r="L24" s="117">
        <v>628000</v>
      </c>
      <c r="M24" s="117">
        <v>1000000</v>
      </c>
    </row>
    <row r="25" spans="1:13" s="66" customFormat="1" ht="21" customHeight="1" x14ac:dyDescent="0.25">
      <c r="A25" s="634">
        <f t="shared" si="0"/>
        <v>17</v>
      </c>
      <c r="B25" s="183" t="s">
        <v>4342</v>
      </c>
      <c r="C25" s="80">
        <v>532000</v>
      </c>
      <c r="D25" s="80">
        <v>532000</v>
      </c>
      <c r="E25" s="117">
        <v>800000</v>
      </c>
      <c r="F25" s="275"/>
      <c r="G25" s="66" t="s">
        <v>4309</v>
      </c>
      <c r="H25" s="66" t="s">
        <v>4343</v>
      </c>
      <c r="I25" s="66" t="s">
        <v>4309</v>
      </c>
      <c r="J25" s="66" t="s">
        <v>4311</v>
      </c>
      <c r="K25" s="80">
        <v>519000</v>
      </c>
      <c r="L25" s="117">
        <v>519000</v>
      </c>
      <c r="M25" s="117">
        <v>700000</v>
      </c>
    </row>
    <row r="26" spans="1:13" s="66" customFormat="1" ht="21" customHeight="1" x14ac:dyDescent="0.25">
      <c r="A26" s="634">
        <f t="shared" si="0"/>
        <v>18</v>
      </c>
      <c r="B26" s="183" t="s">
        <v>4344</v>
      </c>
      <c r="C26" s="80">
        <v>532000</v>
      </c>
      <c r="D26" s="80">
        <v>532000</v>
      </c>
      <c r="E26" s="117">
        <v>800000</v>
      </c>
      <c r="F26" s="275"/>
      <c r="G26" s="66" t="s">
        <v>4309</v>
      </c>
      <c r="H26" s="66" t="s">
        <v>4345</v>
      </c>
      <c r="I26" s="66" t="s">
        <v>4309</v>
      </c>
      <c r="J26" s="66" t="s">
        <v>4311</v>
      </c>
      <c r="K26" s="80">
        <v>519000</v>
      </c>
      <c r="L26" s="117">
        <v>519000</v>
      </c>
      <c r="M26" s="117">
        <v>700000</v>
      </c>
    </row>
    <row r="27" spans="1:13" s="66" customFormat="1" ht="21" customHeight="1" x14ac:dyDescent="0.25">
      <c r="A27" s="634">
        <f t="shared" si="0"/>
        <v>19</v>
      </c>
      <c r="B27" s="183" t="s">
        <v>4346</v>
      </c>
      <c r="C27" s="80">
        <v>643000</v>
      </c>
      <c r="D27" s="80">
        <v>643000</v>
      </c>
      <c r="E27" s="117">
        <v>1200000</v>
      </c>
      <c r="F27" s="276" t="s">
        <v>4315</v>
      </c>
      <c r="G27" s="66" t="s">
        <v>4316</v>
      </c>
      <c r="H27" s="66" t="s">
        <v>4347</v>
      </c>
      <c r="I27" s="66" t="s">
        <v>4316</v>
      </c>
      <c r="J27" s="66" t="s">
        <v>4318</v>
      </c>
      <c r="K27" s="80">
        <v>628000</v>
      </c>
      <c r="L27" s="117">
        <v>628000</v>
      </c>
      <c r="M27" s="117">
        <v>1000000</v>
      </c>
    </row>
    <row r="28" spans="1:13" s="66" customFormat="1" ht="21" customHeight="1" x14ac:dyDescent="0.25">
      <c r="A28" s="634">
        <f t="shared" si="0"/>
        <v>20</v>
      </c>
      <c r="B28" s="183" t="s">
        <v>4348</v>
      </c>
      <c r="C28" s="80">
        <v>532000</v>
      </c>
      <c r="D28" s="80">
        <v>532000</v>
      </c>
      <c r="E28" s="117">
        <v>950000</v>
      </c>
      <c r="F28" s="275"/>
      <c r="G28" s="66" t="s">
        <v>4309</v>
      </c>
      <c r="H28" s="66" t="s">
        <v>4349</v>
      </c>
      <c r="I28" s="66" t="s">
        <v>4309</v>
      </c>
      <c r="J28" s="66" t="s">
        <v>4311</v>
      </c>
      <c r="K28" s="80">
        <v>519000</v>
      </c>
      <c r="L28" s="117">
        <v>519000</v>
      </c>
      <c r="M28" s="117">
        <v>900000</v>
      </c>
    </row>
    <row r="29" spans="1:13" s="66" customFormat="1" ht="21" customHeight="1" x14ac:dyDescent="0.25">
      <c r="A29" s="634">
        <f t="shared" si="0"/>
        <v>21</v>
      </c>
      <c r="B29" s="183" t="s">
        <v>4350</v>
      </c>
      <c r="C29" s="80">
        <v>643000</v>
      </c>
      <c r="D29" s="80">
        <v>643000</v>
      </c>
      <c r="E29" s="117">
        <v>1400000</v>
      </c>
      <c r="F29" s="276" t="s">
        <v>4315</v>
      </c>
      <c r="G29" s="66" t="s">
        <v>4316</v>
      </c>
      <c r="H29" s="66" t="s">
        <v>4347</v>
      </c>
      <c r="I29" s="66" t="s">
        <v>4316</v>
      </c>
      <c r="J29" s="66" t="s">
        <v>4318</v>
      </c>
      <c r="K29" s="80">
        <v>628000</v>
      </c>
      <c r="L29" s="117">
        <v>628000</v>
      </c>
      <c r="M29" s="117">
        <v>1200000</v>
      </c>
    </row>
    <row r="30" spans="1:13" s="66" customFormat="1" ht="21" customHeight="1" x14ac:dyDescent="0.25">
      <c r="A30" s="634">
        <f t="shared" si="0"/>
        <v>22</v>
      </c>
      <c r="B30" s="199" t="s">
        <v>4351</v>
      </c>
      <c r="C30" s="80">
        <v>532000</v>
      </c>
      <c r="D30" s="80">
        <v>532000</v>
      </c>
      <c r="E30" s="117">
        <v>950000</v>
      </c>
      <c r="F30" s="275"/>
      <c r="G30" s="66" t="s">
        <v>4309</v>
      </c>
      <c r="H30" s="66" t="s">
        <v>4352</v>
      </c>
      <c r="I30" s="66" t="s">
        <v>4309</v>
      </c>
      <c r="J30" s="66" t="s">
        <v>4311</v>
      </c>
      <c r="K30" s="80">
        <v>519000</v>
      </c>
      <c r="L30" s="117">
        <v>519000</v>
      </c>
      <c r="M30" s="117">
        <v>900000</v>
      </c>
    </row>
    <row r="31" spans="1:13" s="66" customFormat="1" ht="21" customHeight="1" x14ac:dyDescent="0.25">
      <c r="A31" s="634">
        <f t="shared" si="0"/>
        <v>23</v>
      </c>
      <c r="B31" s="199" t="s">
        <v>4353</v>
      </c>
      <c r="C31" s="80">
        <v>643000</v>
      </c>
      <c r="D31" s="80">
        <v>643000</v>
      </c>
      <c r="E31" s="117">
        <v>1400000</v>
      </c>
      <c r="F31" s="276" t="s">
        <v>4315</v>
      </c>
      <c r="G31" s="66" t="s">
        <v>4316</v>
      </c>
      <c r="H31" s="66" t="s">
        <v>4354</v>
      </c>
      <c r="I31" s="66" t="s">
        <v>4316</v>
      </c>
      <c r="J31" s="66" t="s">
        <v>4318</v>
      </c>
      <c r="K31" s="80">
        <v>628000</v>
      </c>
      <c r="L31" s="117">
        <v>628000</v>
      </c>
      <c r="M31" s="117">
        <v>1200000</v>
      </c>
    </row>
    <row r="32" spans="1:13" s="66" customFormat="1" ht="21" customHeight="1" x14ac:dyDescent="0.25">
      <c r="A32" s="634">
        <f t="shared" si="0"/>
        <v>24</v>
      </c>
      <c r="B32" s="199" t="s">
        <v>4355</v>
      </c>
      <c r="C32" s="80">
        <v>532000</v>
      </c>
      <c r="D32" s="80">
        <v>532000</v>
      </c>
      <c r="E32" s="117">
        <v>800000</v>
      </c>
      <c r="F32" s="275"/>
      <c r="G32" s="66" t="s">
        <v>4309</v>
      </c>
      <c r="H32" s="66" t="s">
        <v>4356</v>
      </c>
      <c r="I32" s="66" t="s">
        <v>4309</v>
      </c>
      <c r="J32" s="66" t="s">
        <v>4311</v>
      </c>
      <c r="K32" s="80">
        <v>519000</v>
      </c>
      <c r="L32" s="117">
        <v>519000</v>
      </c>
      <c r="M32" s="117">
        <v>700000</v>
      </c>
    </row>
    <row r="33" spans="1:13" s="66" customFormat="1" ht="21" customHeight="1" x14ac:dyDescent="0.25">
      <c r="A33" s="634">
        <f t="shared" si="0"/>
        <v>25</v>
      </c>
      <c r="B33" s="199" t="s">
        <v>4357</v>
      </c>
      <c r="C33" s="80">
        <v>532000</v>
      </c>
      <c r="D33" s="80">
        <v>532000</v>
      </c>
      <c r="E33" s="117">
        <v>800000</v>
      </c>
      <c r="F33" s="275"/>
      <c r="G33" s="66" t="s">
        <v>4309</v>
      </c>
      <c r="H33" s="66" t="s">
        <v>4358</v>
      </c>
      <c r="I33" s="66" t="s">
        <v>4309</v>
      </c>
      <c r="J33" s="66" t="s">
        <v>4311</v>
      </c>
      <c r="K33" s="80">
        <v>519000</v>
      </c>
      <c r="L33" s="117">
        <v>519000</v>
      </c>
      <c r="M33" s="117">
        <v>700000</v>
      </c>
    </row>
    <row r="34" spans="1:13" s="66" customFormat="1" ht="21" customHeight="1" x14ac:dyDescent="0.25">
      <c r="A34" s="634">
        <f t="shared" si="0"/>
        <v>26</v>
      </c>
      <c r="B34" s="199" t="s">
        <v>4359</v>
      </c>
      <c r="C34" s="80">
        <v>643000</v>
      </c>
      <c r="D34" s="80">
        <v>643000</v>
      </c>
      <c r="E34" s="117">
        <v>1200000</v>
      </c>
      <c r="F34" s="276" t="s">
        <v>4315</v>
      </c>
      <c r="G34" s="66" t="s">
        <v>4316</v>
      </c>
      <c r="H34" s="66" t="s">
        <v>4360</v>
      </c>
      <c r="I34" s="66" t="s">
        <v>4316</v>
      </c>
      <c r="J34" s="66" t="s">
        <v>4318</v>
      </c>
      <c r="K34" s="80">
        <v>628000</v>
      </c>
      <c r="L34" s="117">
        <v>628000</v>
      </c>
      <c r="M34" s="117">
        <v>1000000</v>
      </c>
    </row>
    <row r="35" spans="1:13" s="66" customFormat="1" ht="21" customHeight="1" x14ac:dyDescent="0.25">
      <c r="A35" s="634">
        <f t="shared" si="0"/>
        <v>27</v>
      </c>
      <c r="B35" s="199" t="s">
        <v>4361</v>
      </c>
      <c r="C35" s="80">
        <v>643000</v>
      </c>
      <c r="D35" s="80">
        <v>643000</v>
      </c>
      <c r="E35" s="117">
        <v>1200000</v>
      </c>
      <c r="F35" s="276" t="s">
        <v>4315</v>
      </c>
      <c r="K35" s="80"/>
      <c r="L35" s="117"/>
      <c r="M35" s="117"/>
    </row>
    <row r="36" spans="1:13" s="66" customFormat="1" ht="21" customHeight="1" x14ac:dyDescent="0.25">
      <c r="A36" s="634">
        <f t="shared" si="0"/>
        <v>28</v>
      </c>
      <c r="B36" s="199" t="s">
        <v>4362</v>
      </c>
      <c r="C36" s="80"/>
      <c r="D36" s="117">
        <v>400000</v>
      </c>
      <c r="E36" s="117">
        <v>400000</v>
      </c>
      <c r="F36" s="275"/>
      <c r="K36" s="80"/>
      <c r="L36" s="117">
        <v>400000</v>
      </c>
      <c r="M36" s="117">
        <v>400000</v>
      </c>
    </row>
    <row r="37" spans="1:13" s="66" customFormat="1" ht="21" customHeight="1" x14ac:dyDescent="0.25">
      <c r="A37" s="634">
        <f t="shared" si="0"/>
        <v>29</v>
      </c>
      <c r="B37" s="183" t="s">
        <v>4363</v>
      </c>
      <c r="C37" s="192"/>
      <c r="D37" s="277">
        <v>50000</v>
      </c>
      <c r="E37" s="277">
        <v>50000</v>
      </c>
      <c r="F37" s="275"/>
      <c r="K37" s="192"/>
      <c r="L37" s="277">
        <v>50000</v>
      </c>
      <c r="M37" s="277">
        <v>50000</v>
      </c>
    </row>
    <row r="38" spans="1:13" ht="9.75" customHeight="1" x14ac:dyDescent="0.2"/>
    <row r="39" spans="1:13" ht="18.75" x14ac:dyDescent="0.3">
      <c r="A39" s="112"/>
      <c r="C39" s="1217" t="s">
        <v>5686</v>
      </c>
      <c r="D39" s="1217"/>
      <c r="E39" s="1217"/>
      <c r="F39" s="1217"/>
      <c r="G39" s="579"/>
      <c r="K39" s="88"/>
    </row>
    <row r="40" spans="1:13" ht="18.75" x14ac:dyDescent="0.3">
      <c r="A40" s="1006" t="s">
        <v>463</v>
      </c>
      <c r="B40" s="1006"/>
      <c r="C40" s="1006" t="s">
        <v>44</v>
      </c>
      <c r="D40" s="1006"/>
      <c r="E40" s="1006"/>
      <c r="F40" s="1006"/>
      <c r="G40" s="763"/>
      <c r="K40" s="88"/>
    </row>
    <row r="41" spans="1:13" ht="18.75" x14ac:dyDescent="0.3">
      <c r="A41" s="112"/>
      <c r="B41" s="155"/>
      <c r="C41" s="780"/>
      <c r="D41" s="155"/>
      <c r="E41" s="155"/>
      <c r="G41" s="270"/>
      <c r="K41" s="270"/>
      <c r="L41" s="270"/>
      <c r="M41" s="270"/>
    </row>
    <row r="42" spans="1:13" ht="15.75" customHeight="1" x14ac:dyDescent="0.3">
      <c r="A42" s="112"/>
      <c r="B42" s="155"/>
      <c r="C42" s="155"/>
      <c r="D42" s="155"/>
      <c r="E42" s="155"/>
      <c r="G42" s="155"/>
      <c r="K42" s="301"/>
      <c r="L42" s="271"/>
      <c r="M42" s="635"/>
    </row>
    <row r="43" spans="1:13" ht="18.75" x14ac:dyDescent="0.3">
      <c r="A43" s="112"/>
      <c r="B43" s="155"/>
      <c r="C43" s="155"/>
      <c r="D43" s="155"/>
      <c r="E43" s="155"/>
      <c r="G43" s="155"/>
      <c r="K43" s="301"/>
      <c r="L43" s="271"/>
      <c r="M43" s="635"/>
    </row>
    <row r="44" spans="1:13" ht="18.75" x14ac:dyDescent="0.3">
      <c r="A44" s="1006" t="s">
        <v>431</v>
      </c>
      <c r="B44" s="1006"/>
      <c r="C44" s="1006" t="s">
        <v>5177</v>
      </c>
      <c r="D44" s="1006"/>
      <c r="E44" s="1006"/>
      <c r="F44" s="1006"/>
      <c r="G44" s="763"/>
      <c r="K44" s="578"/>
    </row>
  </sheetData>
  <autoFilter ref="A8:M37"/>
  <mergeCells count="14">
    <mergeCell ref="A40:B40"/>
    <mergeCell ref="A44:B44"/>
    <mergeCell ref="C39:F39"/>
    <mergeCell ref="C40:F40"/>
    <mergeCell ref="C44:F44"/>
    <mergeCell ref="K7:M7"/>
    <mergeCell ref="B1:F1"/>
    <mergeCell ref="B2:F2"/>
    <mergeCell ref="A4:F4"/>
    <mergeCell ref="A5:F5"/>
    <mergeCell ref="A7:A8"/>
    <mergeCell ref="B7:B8"/>
    <mergeCell ref="C7:E7"/>
    <mergeCell ref="F7:F8"/>
  </mergeCells>
  <pageMargins left="0.31" right="0.2" top="0.2" bottom="0.2" header="0.2" footer="0.2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V27"/>
  <sheetViews>
    <sheetView topLeftCell="A19" workbookViewId="0">
      <selection activeCell="C35" sqref="C35"/>
    </sheetView>
  </sheetViews>
  <sheetFormatPr defaultRowHeight="12.75" x14ac:dyDescent="0.2"/>
  <cols>
    <col min="1" max="1" width="7" style="67" customWidth="1"/>
    <col min="2" max="2" width="55.28515625" style="67" customWidth="1"/>
    <col min="3" max="3" width="16.140625" style="290" customWidth="1"/>
    <col min="4" max="4" width="16.140625" style="93" customWidth="1"/>
    <col min="5" max="5" width="18.28515625" style="67" customWidth="1"/>
    <col min="6" max="6" width="17.42578125" style="67" customWidth="1"/>
    <col min="7" max="7" width="9.140625" style="67"/>
    <col min="8" max="8" width="23.85546875" style="291" customWidth="1"/>
    <col min="9" max="9" width="26.140625" style="93" customWidth="1"/>
    <col min="10" max="256" width="9.140625" style="67"/>
    <col min="257" max="257" width="7" style="67" customWidth="1"/>
    <col min="258" max="258" width="53.7109375" style="67" customWidth="1"/>
    <col min="259" max="259" width="23.85546875" style="67" customWidth="1"/>
    <col min="260" max="260" width="26.140625" style="67" customWidth="1"/>
    <col min="261" max="261" width="18.28515625" style="67" customWidth="1"/>
    <col min="262" max="262" width="17.42578125" style="67" customWidth="1"/>
    <col min="263" max="263" width="9.140625" style="67"/>
    <col min="264" max="264" width="23.85546875" style="67" customWidth="1"/>
    <col min="265" max="265" width="26.140625" style="67" customWidth="1"/>
    <col min="266" max="512" width="9.140625" style="67"/>
    <col min="513" max="513" width="7" style="67" customWidth="1"/>
    <col min="514" max="514" width="53.7109375" style="67" customWidth="1"/>
    <col min="515" max="515" width="23.85546875" style="67" customWidth="1"/>
    <col min="516" max="516" width="26.140625" style="67" customWidth="1"/>
    <col min="517" max="517" width="18.28515625" style="67" customWidth="1"/>
    <col min="518" max="518" width="17.42578125" style="67" customWidth="1"/>
    <col min="519" max="519" width="9.140625" style="67"/>
    <col min="520" max="520" width="23.85546875" style="67" customWidth="1"/>
    <col min="521" max="521" width="26.140625" style="67" customWidth="1"/>
    <col min="522" max="768" width="9.140625" style="67"/>
    <col min="769" max="769" width="7" style="67" customWidth="1"/>
    <col min="770" max="770" width="53.7109375" style="67" customWidth="1"/>
    <col min="771" max="771" width="23.85546875" style="67" customWidth="1"/>
    <col min="772" max="772" width="26.140625" style="67" customWidth="1"/>
    <col min="773" max="773" width="18.28515625" style="67" customWidth="1"/>
    <col min="774" max="774" width="17.42578125" style="67" customWidth="1"/>
    <col min="775" max="775" width="9.140625" style="67"/>
    <col min="776" max="776" width="23.85546875" style="67" customWidth="1"/>
    <col min="777" max="777" width="26.140625" style="67" customWidth="1"/>
    <col min="778" max="1024" width="9.140625" style="67"/>
    <col min="1025" max="1025" width="7" style="67" customWidth="1"/>
    <col min="1026" max="1026" width="53.7109375" style="67" customWidth="1"/>
    <col min="1027" max="1027" width="23.85546875" style="67" customWidth="1"/>
    <col min="1028" max="1028" width="26.140625" style="67" customWidth="1"/>
    <col min="1029" max="1029" width="18.28515625" style="67" customWidth="1"/>
    <col min="1030" max="1030" width="17.42578125" style="67" customWidth="1"/>
    <col min="1031" max="1031" width="9.140625" style="67"/>
    <col min="1032" max="1032" width="23.85546875" style="67" customWidth="1"/>
    <col min="1033" max="1033" width="26.140625" style="67" customWidth="1"/>
    <col min="1034" max="1280" width="9.140625" style="67"/>
    <col min="1281" max="1281" width="7" style="67" customWidth="1"/>
    <col min="1282" max="1282" width="53.7109375" style="67" customWidth="1"/>
    <col min="1283" max="1283" width="23.85546875" style="67" customWidth="1"/>
    <col min="1284" max="1284" width="26.140625" style="67" customWidth="1"/>
    <col min="1285" max="1285" width="18.28515625" style="67" customWidth="1"/>
    <col min="1286" max="1286" width="17.42578125" style="67" customWidth="1"/>
    <col min="1287" max="1287" width="9.140625" style="67"/>
    <col min="1288" max="1288" width="23.85546875" style="67" customWidth="1"/>
    <col min="1289" max="1289" width="26.140625" style="67" customWidth="1"/>
    <col min="1290" max="1536" width="9.140625" style="67"/>
    <col min="1537" max="1537" width="7" style="67" customWidth="1"/>
    <col min="1538" max="1538" width="53.7109375" style="67" customWidth="1"/>
    <col min="1539" max="1539" width="23.85546875" style="67" customWidth="1"/>
    <col min="1540" max="1540" width="26.140625" style="67" customWidth="1"/>
    <col min="1541" max="1541" width="18.28515625" style="67" customWidth="1"/>
    <col min="1542" max="1542" width="17.42578125" style="67" customWidth="1"/>
    <col min="1543" max="1543" width="9.140625" style="67"/>
    <col min="1544" max="1544" width="23.85546875" style="67" customWidth="1"/>
    <col min="1545" max="1545" width="26.140625" style="67" customWidth="1"/>
    <col min="1546" max="1792" width="9.140625" style="67"/>
    <col min="1793" max="1793" width="7" style="67" customWidth="1"/>
    <col min="1794" max="1794" width="53.7109375" style="67" customWidth="1"/>
    <col min="1795" max="1795" width="23.85546875" style="67" customWidth="1"/>
    <col min="1796" max="1796" width="26.140625" style="67" customWidth="1"/>
    <col min="1797" max="1797" width="18.28515625" style="67" customWidth="1"/>
    <col min="1798" max="1798" width="17.42578125" style="67" customWidth="1"/>
    <col min="1799" max="1799" width="9.140625" style="67"/>
    <col min="1800" max="1800" width="23.85546875" style="67" customWidth="1"/>
    <col min="1801" max="1801" width="26.140625" style="67" customWidth="1"/>
    <col min="1802" max="2048" width="9.140625" style="67"/>
    <col min="2049" max="2049" width="7" style="67" customWidth="1"/>
    <col min="2050" max="2050" width="53.7109375" style="67" customWidth="1"/>
    <col min="2051" max="2051" width="23.85546875" style="67" customWidth="1"/>
    <col min="2052" max="2052" width="26.140625" style="67" customWidth="1"/>
    <col min="2053" max="2053" width="18.28515625" style="67" customWidth="1"/>
    <col min="2054" max="2054" width="17.42578125" style="67" customWidth="1"/>
    <col min="2055" max="2055" width="9.140625" style="67"/>
    <col min="2056" max="2056" width="23.85546875" style="67" customWidth="1"/>
    <col min="2057" max="2057" width="26.140625" style="67" customWidth="1"/>
    <col min="2058" max="2304" width="9.140625" style="67"/>
    <col min="2305" max="2305" width="7" style="67" customWidth="1"/>
    <col min="2306" max="2306" width="53.7109375" style="67" customWidth="1"/>
    <col min="2307" max="2307" width="23.85546875" style="67" customWidth="1"/>
    <col min="2308" max="2308" width="26.140625" style="67" customWidth="1"/>
    <col min="2309" max="2309" width="18.28515625" style="67" customWidth="1"/>
    <col min="2310" max="2310" width="17.42578125" style="67" customWidth="1"/>
    <col min="2311" max="2311" width="9.140625" style="67"/>
    <col min="2312" max="2312" width="23.85546875" style="67" customWidth="1"/>
    <col min="2313" max="2313" width="26.140625" style="67" customWidth="1"/>
    <col min="2314" max="2560" width="9.140625" style="67"/>
    <col min="2561" max="2561" width="7" style="67" customWidth="1"/>
    <col min="2562" max="2562" width="53.7109375" style="67" customWidth="1"/>
    <col min="2563" max="2563" width="23.85546875" style="67" customWidth="1"/>
    <col min="2564" max="2564" width="26.140625" style="67" customWidth="1"/>
    <col min="2565" max="2565" width="18.28515625" style="67" customWidth="1"/>
    <col min="2566" max="2566" width="17.42578125" style="67" customWidth="1"/>
    <col min="2567" max="2567" width="9.140625" style="67"/>
    <col min="2568" max="2568" width="23.85546875" style="67" customWidth="1"/>
    <col min="2569" max="2569" width="26.140625" style="67" customWidth="1"/>
    <col min="2570" max="2816" width="9.140625" style="67"/>
    <col min="2817" max="2817" width="7" style="67" customWidth="1"/>
    <col min="2818" max="2818" width="53.7109375" style="67" customWidth="1"/>
    <col min="2819" max="2819" width="23.85546875" style="67" customWidth="1"/>
    <col min="2820" max="2820" width="26.140625" style="67" customWidth="1"/>
    <col min="2821" max="2821" width="18.28515625" style="67" customWidth="1"/>
    <col min="2822" max="2822" width="17.42578125" style="67" customWidth="1"/>
    <col min="2823" max="2823" width="9.140625" style="67"/>
    <col min="2824" max="2824" width="23.85546875" style="67" customWidth="1"/>
    <col min="2825" max="2825" width="26.140625" style="67" customWidth="1"/>
    <col min="2826" max="3072" width="9.140625" style="67"/>
    <col min="3073" max="3073" width="7" style="67" customWidth="1"/>
    <col min="3074" max="3074" width="53.7109375" style="67" customWidth="1"/>
    <col min="3075" max="3075" width="23.85546875" style="67" customWidth="1"/>
    <col min="3076" max="3076" width="26.140625" style="67" customWidth="1"/>
    <col min="3077" max="3077" width="18.28515625" style="67" customWidth="1"/>
    <col min="3078" max="3078" width="17.42578125" style="67" customWidth="1"/>
    <col min="3079" max="3079" width="9.140625" style="67"/>
    <col min="3080" max="3080" width="23.85546875" style="67" customWidth="1"/>
    <col min="3081" max="3081" width="26.140625" style="67" customWidth="1"/>
    <col min="3082" max="3328" width="9.140625" style="67"/>
    <col min="3329" max="3329" width="7" style="67" customWidth="1"/>
    <col min="3330" max="3330" width="53.7109375" style="67" customWidth="1"/>
    <col min="3331" max="3331" width="23.85546875" style="67" customWidth="1"/>
    <col min="3332" max="3332" width="26.140625" style="67" customWidth="1"/>
    <col min="3333" max="3333" width="18.28515625" style="67" customWidth="1"/>
    <col min="3334" max="3334" width="17.42578125" style="67" customWidth="1"/>
    <col min="3335" max="3335" width="9.140625" style="67"/>
    <col min="3336" max="3336" width="23.85546875" style="67" customWidth="1"/>
    <col min="3337" max="3337" width="26.140625" style="67" customWidth="1"/>
    <col min="3338" max="3584" width="9.140625" style="67"/>
    <col min="3585" max="3585" width="7" style="67" customWidth="1"/>
    <col min="3586" max="3586" width="53.7109375" style="67" customWidth="1"/>
    <col min="3587" max="3587" width="23.85546875" style="67" customWidth="1"/>
    <col min="3588" max="3588" width="26.140625" style="67" customWidth="1"/>
    <col min="3589" max="3589" width="18.28515625" style="67" customWidth="1"/>
    <col min="3590" max="3590" width="17.42578125" style="67" customWidth="1"/>
    <col min="3591" max="3591" width="9.140625" style="67"/>
    <col min="3592" max="3592" width="23.85546875" style="67" customWidth="1"/>
    <col min="3593" max="3593" width="26.140625" style="67" customWidth="1"/>
    <col min="3594" max="3840" width="9.140625" style="67"/>
    <col min="3841" max="3841" width="7" style="67" customWidth="1"/>
    <col min="3842" max="3842" width="53.7109375" style="67" customWidth="1"/>
    <col min="3843" max="3843" width="23.85546875" style="67" customWidth="1"/>
    <col min="3844" max="3844" width="26.140625" style="67" customWidth="1"/>
    <col min="3845" max="3845" width="18.28515625" style="67" customWidth="1"/>
    <col min="3846" max="3846" width="17.42578125" style="67" customWidth="1"/>
    <col min="3847" max="3847" width="9.140625" style="67"/>
    <col min="3848" max="3848" width="23.85546875" style="67" customWidth="1"/>
    <col min="3849" max="3849" width="26.140625" style="67" customWidth="1"/>
    <col min="3850" max="4096" width="9.140625" style="67"/>
    <col min="4097" max="4097" width="7" style="67" customWidth="1"/>
    <col min="4098" max="4098" width="53.7109375" style="67" customWidth="1"/>
    <col min="4099" max="4099" width="23.85546875" style="67" customWidth="1"/>
    <col min="4100" max="4100" width="26.140625" style="67" customWidth="1"/>
    <col min="4101" max="4101" width="18.28515625" style="67" customWidth="1"/>
    <col min="4102" max="4102" width="17.42578125" style="67" customWidth="1"/>
    <col min="4103" max="4103" width="9.140625" style="67"/>
    <col min="4104" max="4104" width="23.85546875" style="67" customWidth="1"/>
    <col min="4105" max="4105" width="26.140625" style="67" customWidth="1"/>
    <col min="4106" max="4352" width="9.140625" style="67"/>
    <col min="4353" max="4353" width="7" style="67" customWidth="1"/>
    <col min="4354" max="4354" width="53.7109375" style="67" customWidth="1"/>
    <col min="4355" max="4355" width="23.85546875" style="67" customWidth="1"/>
    <col min="4356" max="4356" width="26.140625" style="67" customWidth="1"/>
    <col min="4357" max="4357" width="18.28515625" style="67" customWidth="1"/>
    <col min="4358" max="4358" width="17.42578125" style="67" customWidth="1"/>
    <col min="4359" max="4359" width="9.140625" style="67"/>
    <col min="4360" max="4360" width="23.85546875" style="67" customWidth="1"/>
    <col min="4361" max="4361" width="26.140625" style="67" customWidth="1"/>
    <col min="4362" max="4608" width="9.140625" style="67"/>
    <col min="4609" max="4609" width="7" style="67" customWidth="1"/>
    <col min="4610" max="4610" width="53.7109375" style="67" customWidth="1"/>
    <col min="4611" max="4611" width="23.85546875" style="67" customWidth="1"/>
    <col min="4612" max="4612" width="26.140625" style="67" customWidth="1"/>
    <col min="4613" max="4613" width="18.28515625" style="67" customWidth="1"/>
    <col min="4614" max="4614" width="17.42578125" style="67" customWidth="1"/>
    <col min="4615" max="4615" width="9.140625" style="67"/>
    <col min="4616" max="4616" width="23.85546875" style="67" customWidth="1"/>
    <col min="4617" max="4617" width="26.140625" style="67" customWidth="1"/>
    <col min="4618" max="4864" width="9.140625" style="67"/>
    <col min="4865" max="4865" width="7" style="67" customWidth="1"/>
    <col min="4866" max="4866" width="53.7109375" style="67" customWidth="1"/>
    <col min="4867" max="4867" width="23.85546875" style="67" customWidth="1"/>
    <col min="4868" max="4868" width="26.140625" style="67" customWidth="1"/>
    <col min="4869" max="4869" width="18.28515625" style="67" customWidth="1"/>
    <col min="4870" max="4870" width="17.42578125" style="67" customWidth="1"/>
    <col min="4871" max="4871" width="9.140625" style="67"/>
    <col min="4872" max="4872" width="23.85546875" style="67" customWidth="1"/>
    <col min="4873" max="4873" width="26.140625" style="67" customWidth="1"/>
    <col min="4874" max="5120" width="9.140625" style="67"/>
    <col min="5121" max="5121" width="7" style="67" customWidth="1"/>
    <col min="5122" max="5122" width="53.7109375" style="67" customWidth="1"/>
    <col min="5123" max="5123" width="23.85546875" style="67" customWidth="1"/>
    <col min="5124" max="5124" width="26.140625" style="67" customWidth="1"/>
    <col min="5125" max="5125" width="18.28515625" style="67" customWidth="1"/>
    <col min="5126" max="5126" width="17.42578125" style="67" customWidth="1"/>
    <col min="5127" max="5127" width="9.140625" style="67"/>
    <col min="5128" max="5128" width="23.85546875" style="67" customWidth="1"/>
    <col min="5129" max="5129" width="26.140625" style="67" customWidth="1"/>
    <col min="5130" max="5376" width="9.140625" style="67"/>
    <col min="5377" max="5377" width="7" style="67" customWidth="1"/>
    <col min="5378" max="5378" width="53.7109375" style="67" customWidth="1"/>
    <col min="5379" max="5379" width="23.85546875" style="67" customWidth="1"/>
    <col min="5380" max="5380" width="26.140625" style="67" customWidth="1"/>
    <col min="5381" max="5381" width="18.28515625" style="67" customWidth="1"/>
    <col min="5382" max="5382" width="17.42578125" style="67" customWidth="1"/>
    <col min="5383" max="5383" width="9.140625" style="67"/>
    <col min="5384" max="5384" width="23.85546875" style="67" customWidth="1"/>
    <col min="5385" max="5385" width="26.140625" style="67" customWidth="1"/>
    <col min="5386" max="5632" width="9.140625" style="67"/>
    <col min="5633" max="5633" width="7" style="67" customWidth="1"/>
    <col min="5634" max="5634" width="53.7109375" style="67" customWidth="1"/>
    <col min="5635" max="5635" width="23.85546875" style="67" customWidth="1"/>
    <col min="5636" max="5636" width="26.140625" style="67" customWidth="1"/>
    <col min="5637" max="5637" width="18.28515625" style="67" customWidth="1"/>
    <col min="5638" max="5638" width="17.42578125" style="67" customWidth="1"/>
    <col min="5639" max="5639" width="9.140625" style="67"/>
    <col min="5640" max="5640" width="23.85546875" style="67" customWidth="1"/>
    <col min="5641" max="5641" width="26.140625" style="67" customWidth="1"/>
    <col min="5642" max="5888" width="9.140625" style="67"/>
    <col min="5889" max="5889" width="7" style="67" customWidth="1"/>
    <col min="5890" max="5890" width="53.7109375" style="67" customWidth="1"/>
    <col min="5891" max="5891" width="23.85546875" style="67" customWidth="1"/>
    <col min="5892" max="5892" width="26.140625" style="67" customWidth="1"/>
    <col min="5893" max="5893" width="18.28515625" style="67" customWidth="1"/>
    <col min="5894" max="5894" width="17.42578125" style="67" customWidth="1"/>
    <col min="5895" max="5895" width="9.140625" style="67"/>
    <col min="5896" max="5896" width="23.85546875" style="67" customWidth="1"/>
    <col min="5897" max="5897" width="26.140625" style="67" customWidth="1"/>
    <col min="5898" max="6144" width="9.140625" style="67"/>
    <col min="6145" max="6145" width="7" style="67" customWidth="1"/>
    <col min="6146" max="6146" width="53.7109375" style="67" customWidth="1"/>
    <col min="6147" max="6147" width="23.85546875" style="67" customWidth="1"/>
    <col min="6148" max="6148" width="26.140625" style="67" customWidth="1"/>
    <col min="6149" max="6149" width="18.28515625" style="67" customWidth="1"/>
    <col min="6150" max="6150" width="17.42578125" style="67" customWidth="1"/>
    <col min="6151" max="6151" width="9.140625" style="67"/>
    <col min="6152" max="6152" width="23.85546875" style="67" customWidth="1"/>
    <col min="6153" max="6153" width="26.140625" style="67" customWidth="1"/>
    <col min="6154" max="6400" width="9.140625" style="67"/>
    <col min="6401" max="6401" width="7" style="67" customWidth="1"/>
    <col min="6402" max="6402" width="53.7109375" style="67" customWidth="1"/>
    <col min="6403" max="6403" width="23.85546875" style="67" customWidth="1"/>
    <col min="6404" max="6404" width="26.140625" style="67" customWidth="1"/>
    <col min="6405" max="6405" width="18.28515625" style="67" customWidth="1"/>
    <col min="6406" max="6406" width="17.42578125" style="67" customWidth="1"/>
    <col min="6407" max="6407" width="9.140625" style="67"/>
    <col min="6408" max="6408" width="23.85546875" style="67" customWidth="1"/>
    <col min="6409" max="6409" width="26.140625" style="67" customWidth="1"/>
    <col min="6410" max="6656" width="9.140625" style="67"/>
    <col min="6657" max="6657" width="7" style="67" customWidth="1"/>
    <col min="6658" max="6658" width="53.7109375" style="67" customWidth="1"/>
    <col min="6659" max="6659" width="23.85546875" style="67" customWidth="1"/>
    <col min="6660" max="6660" width="26.140625" style="67" customWidth="1"/>
    <col min="6661" max="6661" width="18.28515625" style="67" customWidth="1"/>
    <col min="6662" max="6662" width="17.42578125" style="67" customWidth="1"/>
    <col min="6663" max="6663" width="9.140625" style="67"/>
    <col min="6664" max="6664" width="23.85546875" style="67" customWidth="1"/>
    <col min="6665" max="6665" width="26.140625" style="67" customWidth="1"/>
    <col min="6666" max="6912" width="9.140625" style="67"/>
    <col min="6913" max="6913" width="7" style="67" customWidth="1"/>
    <col min="6914" max="6914" width="53.7109375" style="67" customWidth="1"/>
    <col min="6915" max="6915" width="23.85546875" style="67" customWidth="1"/>
    <col min="6916" max="6916" width="26.140625" style="67" customWidth="1"/>
    <col min="6917" max="6917" width="18.28515625" style="67" customWidth="1"/>
    <col min="6918" max="6918" width="17.42578125" style="67" customWidth="1"/>
    <col min="6919" max="6919" width="9.140625" style="67"/>
    <col min="6920" max="6920" width="23.85546875" style="67" customWidth="1"/>
    <col min="6921" max="6921" width="26.140625" style="67" customWidth="1"/>
    <col min="6922" max="7168" width="9.140625" style="67"/>
    <col min="7169" max="7169" width="7" style="67" customWidth="1"/>
    <col min="7170" max="7170" width="53.7109375" style="67" customWidth="1"/>
    <col min="7171" max="7171" width="23.85546875" style="67" customWidth="1"/>
    <col min="7172" max="7172" width="26.140625" style="67" customWidth="1"/>
    <col min="7173" max="7173" width="18.28515625" style="67" customWidth="1"/>
    <col min="7174" max="7174" width="17.42578125" style="67" customWidth="1"/>
    <col min="7175" max="7175" width="9.140625" style="67"/>
    <col min="7176" max="7176" width="23.85546875" style="67" customWidth="1"/>
    <col min="7177" max="7177" width="26.140625" style="67" customWidth="1"/>
    <col min="7178" max="7424" width="9.140625" style="67"/>
    <col min="7425" max="7425" width="7" style="67" customWidth="1"/>
    <col min="7426" max="7426" width="53.7109375" style="67" customWidth="1"/>
    <col min="7427" max="7427" width="23.85546875" style="67" customWidth="1"/>
    <col min="7428" max="7428" width="26.140625" style="67" customWidth="1"/>
    <col min="7429" max="7429" width="18.28515625" style="67" customWidth="1"/>
    <col min="7430" max="7430" width="17.42578125" style="67" customWidth="1"/>
    <col min="7431" max="7431" width="9.140625" style="67"/>
    <col min="7432" max="7432" width="23.85546875" style="67" customWidth="1"/>
    <col min="7433" max="7433" width="26.140625" style="67" customWidth="1"/>
    <col min="7434" max="7680" width="9.140625" style="67"/>
    <col min="7681" max="7681" width="7" style="67" customWidth="1"/>
    <col min="7682" max="7682" width="53.7109375" style="67" customWidth="1"/>
    <col min="7683" max="7683" width="23.85546875" style="67" customWidth="1"/>
    <col min="7684" max="7684" width="26.140625" style="67" customWidth="1"/>
    <col min="7685" max="7685" width="18.28515625" style="67" customWidth="1"/>
    <col min="7686" max="7686" width="17.42578125" style="67" customWidth="1"/>
    <col min="7687" max="7687" width="9.140625" style="67"/>
    <col min="7688" max="7688" width="23.85546875" style="67" customWidth="1"/>
    <col min="7689" max="7689" width="26.140625" style="67" customWidth="1"/>
    <col min="7690" max="7936" width="9.140625" style="67"/>
    <col min="7937" max="7937" width="7" style="67" customWidth="1"/>
    <col min="7938" max="7938" width="53.7109375" style="67" customWidth="1"/>
    <col min="7939" max="7939" width="23.85546875" style="67" customWidth="1"/>
    <col min="7940" max="7940" width="26.140625" style="67" customWidth="1"/>
    <col min="7941" max="7941" width="18.28515625" style="67" customWidth="1"/>
    <col min="7942" max="7942" width="17.42578125" style="67" customWidth="1"/>
    <col min="7943" max="7943" width="9.140625" style="67"/>
    <col min="7944" max="7944" width="23.85546875" style="67" customWidth="1"/>
    <col min="7945" max="7945" width="26.140625" style="67" customWidth="1"/>
    <col min="7946" max="8192" width="9.140625" style="67"/>
    <col min="8193" max="8193" width="7" style="67" customWidth="1"/>
    <col min="8194" max="8194" width="53.7109375" style="67" customWidth="1"/>
    <col min="8195" max="8195" width="23.85546875" style="67" customWidth="1"/>
    <col min="8196" max="8196" width="26.140625" style="67" customWidth="1"/>
    <col min="8197" max="8197" width="18.28515625" style="67" customWidth="1"/>
    <col min="8198" max="8198" width="17.42578125" style="67" customWidth="1"/>
    <col min="8199" max="8199" width="9.140625" style="67"/>
    <col min="8200" max="8200" width="23.85546875" style="67" customWidth="1"/>
    <col min="8201" max="8201" width="26.140625" style="67" customWidth="1"/>
    <col min="8202" max="8448" width="9.140625" style="67"/>
    <col min="8449" max="8449" width="7" style="67" customWidth="1"/>
    <col min="8450" max="8450" width="53.7109375" style="67" customWidth="1"/>
    <col min="8451" max="8451" width="23.85546875" style="67" customWidth="1"/>
    <col min="8452" max="8452" width="26.140625" style="67" customWidth="1"/>
    <col min="8453" max="8453" width="18.28515625" style="67" customWidth="1"/>
    <col min="8454" max="8454" width="17.42578125" style="67" customWidth="1"/>
    <col min="8455" max="8455" width="9.140625" style="67"/>
    <col min="8456" max="8456" width="23.85546875" style="67" customWidth="1"/>
    <col min="8457" max="8457" width="26.140625" style="67" customWidth="1"/>
    <col min="8458" max="8704" width="9.140625" style="67"/>
    <col min="8705" max="8705" width="7" style="67" customWidth="1"/>
    <col min="8706" max="8706" width="53.7109375" style="67" customWidth="1"/>
    <col min="8707" max="8707" width="23.85546875" style="67" customWidth="1"/>
    <col min="8708" max="8708" width="26.140625" style="67" customWidth="1"/>
    <col min="8709" max="8709" width="18.28515625" style="67" customWidth="1"/>
    <col min="8710" max="8710" width="17.42578125" style="67" customWidth="1"/>
    <col min="8711" max="8711" width="9.140625" style="67"/>
    <col min="8712" max="8712" width="23.85546875" style="67" customWidth="1"/>
    <col min="8713" max="8713" width="26.140625" style="67" customWidth="1"/>
    <col min="8714" max="8960" width="9.140625" style="67"/>
    <col min="8961" max="8961" width="7" style="67" customWidth="1"/>
    <col min="8962" max="8962" width="53.7109375" style="67" customWidth="1"/>
    <col min="8963" max="8963" width="23.85546875" style="67" customWidth="1"/>
    <col min="8964" max="8964" width="26.140625" style="67" customWidth="1"/>
    <col min="8965" max="8965" width="18.28515625" style="67" customWidth="1"/>
    <col min="8966" max="8966" width="17.42578125" style="67" customWidth="1"/>
    <col min="8967" max="8967" width="9.140625" style="67"/>
    <col min="8968" max="8968" width="23.85546875" style="67" customWidth="1"/>
    <col min="8969" max="8969" width="26.140625" style="67" customWidth="1"/>
    <col min="8970" max="9216" width="9.140625" style="67"/>
    <col min="9217" max="9217" width="7" style="67" customWidth="1"/>
    <col min="9218" max="9218" width="53.7109375" style="67" customWidth="1"/>
    <col min="9219" max="9219" width="23.85546875" style="67" customWidth="1"/>
    <col min="9220" max="9220" width="26.140625" style="67" customWidth="1"/>
    <col min="9221" max="9221" width="18.28515625" style="67" customWidth="1"/>
    <col min="9222" max="9222" width="17.42578125" style="67" customWidth="1"/>
    <col min="9223" max="9223" width="9.140625" style="67"/>
    <col min="9224" max="9224" width="23.85546875" style="67" customWidth="1"/>
    <col min="9225" max="9225" width="26.140625" style="67" customWidth="1"/>
    <col min="9226" max="9472" width="9.140625" style="67"/>
    <col min="9473" max="9473" width="7" style="67" customWidth="1"/>
    <col min="9474" max="9474" width="53.7109375" style="67" customWidth="1"/>
    <col min="9475" max="9475" width="23.85546875" style="67" customWidth="1"/>
    <col min="9476" max="9476" width="26.140625" style="67" customWidth="1"/>
    <col min="9477" max="9477" width="18.28515625" style="67" customWidth="1"/>
    <col min="9478" max="9478" width="17.42578125" style="67" customWidth="1"/>
    <col min="9479" max="9479" width="9.140625" style="67"/>
    <col min="9480" max="9480" width="23.85546875" style="67" customWidth="1"/>
    <col min="9481" max="9481" width="26.140625" style="67" customWidth="1"/>
    <col min="9482" max="9728" width="9.140625" style="67"/>
    <col min="9729" max="9729" width="7" style="67" customWidth="1"/>
    <col min="9730" max="9730" width="53.7109375" style="67" customWidth="1"/>
    <col min="9731" max="9731" width="23.85546875" style="67" customWidth="1"/>
    <col min="9732" max="9732" width="26.140625" style="67" customWidth="1"/>
    <col min="9733" max="9733" width="18.28515625" style="67" customWidth="1"/>
    <col min="9734" max="9734" width="17.42578125" style="67" customWidth="1"/>
    <col min="9735" max="9735" width="9.140625" style="67"/>
    <col min="9736" max="9736" width="23.85546875" style="67" customWidth="1"/>
    <col min="9737" max="9737" width="26.140625" style="67" customWidth="1"/>
    <col min="9738" max="9984" width="9.140625" style="67"/>
    <col min="9985" max="9985" width="7" style="67" customWidth="1"/>
    <col min="9986" max="9986" width="53.7109375" style="67" customWidth="1"/>
    <col min="9987" max="9987" width="23.85546875" style="67" customWidth="1"/>
    <col min="9988" max="9988" width="26.140625" style="67" customWidth="1"/>
    <col min="9989" max="9989" width="18.28515625" style="67" customWidth="1"/>
    <col min="9990" max="9990" width="17.42578125" style="67" customWidth="1"/>
    <col min="9991" max="9991" width="9.140625" style="67"/>
    <col min="9992" max="9992" width="23.85546875" style="67" customWidth="1"/>
    <col min="9993" max="9993" width="26.140625" style="67" customWidth="1"/>
    <col min="9994" max="10240" width="9.140625" style="67"/>
    <col min="10241" max="10241" width="7" style="67" customWidth="1"/>
    <col min="10242" max="10242" width="53.7109375" style="67" customWidth="1"/>
    <col min="10243" max="10243" width="23.85546875" style="67" customWidth="1"/>
    <col min="10244" max="10244" width="26.140625" style="67" customWidth="1"/>
    <col min="10245" max="10245" width="18.28515625" style="67" customWidth="1"/>
    <col min="10246" max="10246" width="17.42578125" style="67" customWidth="1"/>
    <col min="10247" max="10247" width="9.140625" style="67"/>
    <col min="10248" max="10248" width="23.85546875" style="67" customWidth="1"/>
    <col min="10249" max="10249" width="26.140625" style="67" customWidth="1"/>
    <col min="10250" max="10496" width="9.140625" style="67"/>
    <col min="10497" max="10497" width="7" style="67" customWidth="1"/>
    <col min="10498" max="10498" width="53.7109375" style="67" customWidth="1"/>
    <col min="10499" max="10499" width="23.85546875" style="67" customWidth="1"/>
    <col min="10500" max="10500" width="26.140625" style="67" customWidth="1"/>
    <col min="10501" max="10501" width="18.28515625" style="67" customWidth="1"/>
    <col min="10502" max="10502" width="17.42578125" style="67" customWidth="1"/>
    <col min="10503" max="10503" width="9.140625" style="67"/>
    <col min="10504" max="10504" width="23.85546875" style="67" customWidth="1"/>
    <col min="10505" max="10505" width="26.140625" style="67" customWidth="1"/>
    <col min="10506" max="10752" width="9.140625" style="67"/>
    <col min="10753" max="10753" width="7" style="67" customWidth="1"/>
    <col min="10754" max="10754" width="53.7109375" style="67" customWidth="1"/>
    <col min="10755" max="10755" width="23.85546875" style="67" customWidth="1"/>
    <col min="10756" max="10756" width="26.140625" style="67" customWidth="1"/>
    <col min="10757" max="10757" width="18.28515625" style="67" customWidth="1"/>
    <col min="10758" max="10758" width="17.42578125" style="67" customWidth="1"/>
    <col min="10759" max="10759" width="9.140625" style="67"/>
    <col min="10760" max="10760" width="23.85546875" style="67" customWidth="1"/>
    <col min="10761" max="10761" width="26.140625" style="67" customWidth="1"/>
    <col min="10762" max="11008" width="9.140625" style="67"/>
    <col min="11009" max="11009" width="7" style="67" customWidth="1"/>
    <col min="11010" max="11010" width="53.7109375" style="67" customWidth="1"/>
    <col min="11011" max="11011" width="23.85546875" style="67" customWidth="1"/>
    <col min="11012" max="11012" width="26.140625" style="67" customWidth="1"/>
    <col min="11013" max="11013" width="18.28515625" style="67" customWidth="1"/>
    <col min="11014" max="11014" width="17.42578125" style="67" customWidth="1"/>
    <col min="11015" max="11015" width="9.140625" style="67"/>
    <col min="11016" max="11016" width="23.85546875" style="67" customWidth="1"/>
    <col min="11017" max="11017" width="26.140625" style="67" customWidth="1"/>
    <col min="11018" max="11264" width="9.140625" style="67"/>
    <col min="11265" max="11265" width="7" style="67" customWidth="1"/>
    <col min="11266" max="11266" width="53.7109375" style="67" customWidth="1"/>
    <col min="11267" max="11267" width="23.85546875" style="67" customWidth="1"/>
    <col min="11268" max="11268" width="26.140625" style="67" customWidth="1"/>
    <col min="11269" max="11269" width="18.28515625" style="67" customWidth="1"/>
    <col min="11270" max="11270" width="17.42578125" style="67" customWidth="1"/>
    <col min="11271" max="11271" width="9.140625" style="67"/>
    <col min="11272" max="11272" width="23.85546875" style="67" customWidth="1"/>
    <col min="11273" max="11273" width="26.140625" style="67" customWidth="1"/>
    <col min="11274" max="11520" width="9.140625" style="67"/>
    <col min="11521" max="11521" width="7" style="67" customWidth="1"/>
    <col min="11522" max="11522" width="53.7109375" style="67" customWidth="1"/>
    <col min="11523" max="11523" width="23.85546875" style="67" customWidth="1"/>
    <col min="11524" max="11524" width="26.140625" style="67" customWidth="1"/>
    <col min="11525" max="11525" width="18.28515625" style="67" customWidth="1"/>
    <col min="11526" max="11526" width="17.42578125" style="67" customWidth="1"/>
    <col min="11527" max="11527" width="9.140625" style="67"/>
    <col min="11528" max="11528" width="23.85546875" style="67" customWidth="1"/>
    <col min="11529" max="11529" width="26.140625" style="67" customWidth="1"/>
    <col min="11530" max="11776" width="9.140625" style="67"/>
    <col min="11777" max="11777" width="7" style="67" customWidth="1"/>
    <col min="11778" max="11778" width="53.7109375" style="67" customWidth="1"/>
    <col min="11779" max="11779" width="23.85546875" style="67" customWidth="1"/>
    <col min="11780" max="11780" width="26.140625" style="67" customWidth="1"/>
    <col min="11781" max="11781" width="18.28515625" style="67" customWidth="1"/>
    <col min="11782" max="11782" width="17.42578125" style="67" customWidth="1"/>
    <col min="11783" max="11783" width="9.140625" style="67"/>
    <col min="11784" max="11784" width="23.85546875" style="67" customWidth="1"/>
    <col min="11785" max="11785" width="26.140625" style="67" customWidth="1"/>
    <col min="11786" max="12032" width="9.140625" style="67"/>
    <col min="12033" max="12033" width="7" style="67" customWidth="1"/>
    <col min="12034" max="12034" width="53.7109375" style="67" customWidth="1"/>
    <col min="12035" max="12035" width="23.85546875" style="67" customWidth="1"/>
    <col min="12036" max="12036" width="26.140625" style="67" customWidth="1"/>
    <col min="12037" max="12037" width="18.28515625" style="67" customWidth="1"/>
    <col min="12038" max="12038" width="17.42578125" style="67" customWidth="1"/>
    <col min="12039" max="12039" width="9.140625" style="67"/>
    <col min="12040" max="12040" width="23.85546875" style="67" customWidth="1"/>
    <col min="12041" max="12041" width="26.140625" style="67" customWidth="1"/>
    <col min="12042" max="12288" width="9.140625" style="67"/>
    <col min="12289" max="12289" width="7" style="67" customWidth="1"/>
    <col min="12290" max="12290" width="53.7109375" style="67" customWidth="1"/>
    <col min="12291" max="12291" width="23.85546875" style="67" customWidth="1"/>
    <col min="12292" max="12292" width="26.140625" style="67" customWidth="1"/>
    <col min="12293" max="12293" width="18.28515625" style="67" customWidth="1"/>
    <col min="12294" max="12294" width="17.42578125" style="67" customWidth="1"/>
    <col min="12295" max="12295" width="9.140625" style="67"/>
    <col min="12296" max="12296" width="23.85546875" style="67" customWidth="1"/>
    <col min="12297" max="12297" width="26.140625" style="67" customWidth="1"/>
    <col min="12298" max="12544" width="9.140625" style="67"/>
    <col min="12545" max="12545" width="7" style="67" customWidth="1"/>
    <col min="12546" max="12546" width="53.7109375" style="67" customWidth="1"/>
    <col min="12547" max="12547" width="23.85546875" style="67" customWidth="1"/>
    <col min="12548" max="12548" width="26.140625" style="67" customWidth="1"/>
    <col min="12549" max="12549" width="18.28515625" style="67" customWidth="1"/>
    <col min="12550" max="12550" width="17.42578125" style="67" customWidth="1"/>
    <col min="12551" max="12551" width="9.140625" style="67"/>
    <col min="12552" max="12552" width="23.85546875" style="67" customWidth="1"/>
    <col min="12553" max="12553" width="26.140625" style="67" customWidth="1"/>
    <col min="12554" max="12800" width="9.140625" style="67"/>
    <col min="12801" max="12801" width="7" style="67" customWidth="1"/>
    <col min="12802" max="12802" width="53.7109375" style="67" customWidth="1"/>
    <col min="12803" max="12803" width="23.85546875" style="67" customWidth="1"/>
    <col min="12804" max="12804" width="26.140625" style="67" customWidth="1"/>
    <col min="12805" max="12805" width="18.28515625" style="67" customWidth="1"/>
    <col min="12806" max="12806" width="17.42578125" style="67" customWidth="1"/>
    <col min="12807" max="12807" width="9.140625" style="67"/>
    <col min="12808" max="12808" width="23.85546875" style="67" customWidth="1"/>
    <col min="12809" max="12809" width="26.140625" style="67" customWidth="1"/>
    <col min="12810" max="13056" width="9.140625" style="67"/>
    <col min="13057" max="13057" width="7" style="67" customWidth="1"/>
    <col min="13058" max="13058" width="53.7109375" style="67" customWidth="1"/>
    <col min="13059" max="13059" width="23.85546875" style="67" customWidth="1"/>
    <col min="13060" max="13060" width="26.140625" style="67" customWidth="1"/>
    <col min="13061" max="13061" width="18.28515625" style="67" customWidth="1"/>
    <col min="13062" max="13062" width="17.42578125" style="67" customWidth="1"/>
    <col min="13063" max="13063" width="9.140625" style="67"/>
    <col min="13064" max="13064" width="23.85546875" style="67" customWidth="1"/>
    <col min="13065" max="13065" width="26.140625" style="67" customWidth="1"/>
    <col min="13066" max="13312" width="9.140625" style="67"/>
    <col min="13313" max="13313" width="7" style="67" customWidth="1"/>
    <col min="13314" max="13314" width="53.7109375" style="67" customWidth="1"/>
    <col min="13315" max="13315" width="23.85546875" style="67" customWidth="1"/>
    <col min="13316" max="13316" width="26.140625" style="67" customWidth="1"/>
    <col min="13317" max="13317" width="18.28515625" style="67" customWidth="1"/>
    <col min="13318" max="13318" width="17.42578125" style="67" customWidth="1"/>
    <col min="13319" max="13319" width="9.140625" style="67"/>
    <col min="13320" max="13320" width="23.85546875" style="67" customWidth="1"/>
    <col min="13321" max="13321" width="26.140625" style="67" customWidth="1"/>
    <col min="13322" max="13568" width="9.140625" style="67"/>
    <col min="13569" max="13569" width="7" style="67" customWidth="1"/>
    <col min="13570" max="13570" width="53.7109375" style="67" customWidth="1"/>
    <col min="13571" max="13571" width="23.85546875" style="67" customWidth="1"/>
    <col min="13572" max="13572" width="26.140625" style="67" customWidth="1"/>
    <col min="13573" max="13573" width="18.28515625" style="67" customWidth="1"/>
    <col min="13574" max="13574" width="17.42578125" style="67" customWidth="1"/>
    <col min="13575" max="13575" width="9.140625" style="67"/>
    <col min="13576" max="13576" width="23.85546875" style="67" customWidth="1"/>
    <col min="13577" max="13577" width="26.140625" style="67" customWidth="1"/>
    <col min="13578" max="13824" width="9.140625" style="67"/>
    <col min="13825" max="13825" width="7" style="67" customWidth="1"/>
    <col min="13826" max="13826" width="53.7109375" style="67" customWidth="1"/>
    <col min="13827" max="13827" width="23.85546875" style="67" customWidth="1"/>
    <col min="13828" max="13828" width="26.140625" style="67" customWidth="1"/>
    <col min="13829" max="13829" width="18.28515625" style="67" customWidth="1"/>
    <col min="13830" max="13830" width="17.42578125" style="67" customWidth="1"/>
    <col min="13831" max="13831" width="9.140625" style="67"/>
    <col min="13832" max="13832" width="23.85546875" style="67" customWidth="1"/>
    <col min="13833" max="13833" width="26.140625" style="67" customWidth="1"/>
    <col min="13834" max="14080" width="9.140625" style="67"/>
    <col min="14081" max="14081" width="7" style="67" customWidth="1"/>
    <col min="14082" max="14082" width="53.7109375" style="67" customWidth="1"/>
    <col min="14083" max="14083" width="23.85546875" style="67" customWidth="1"/>
    <col min="14084" max="14084" width="26.140625" style="67" customWidth="1"/>
    <col min="14085" max="14085" width="18.28515625" style="67" customWidth="1"/>
    <col min="14086" max="14086" width="17.42578125" style="67" customWidth="1"/>
    <col min="14087" max="14087" width="9.140625" style="67"/>
    <col min="14088" max="14088" width="23.85546875" style="67" customWidth="1"/>
    <col min="14089" max="14089" width="26.140625" style="67" customWidth="1"/>
    <col min="14090" max="14336" width="9.140625" style="67"/>
    <col min="14337" max="14337" width="7" style="67" customWidth="1"/>
    <col min="14338" max="14338" width="53.7109375" style="67" customWidth="1"/>
    <col min="14339" max="14339" width="23.85546875" style="67" customWidth="1"/>
    <col min="14340" max="14340" width="26.140625" style="67" customWidth="1"/>
    <col min="14341" max="14341" width="18.28515625" style="67" customWidth="1"/>
    <col min="14342" max="14342" width="17.42578125" style="67" customWidth="1"/>
    <col min="14343" max="14343" width="9.140625" style="67"/>
    <col min="14344" max="14344" width="23.85546875" style="67" customWidth="1"/>
    <col min="14345" max="14345" width="26.140625" style="67" customWidth="1"/>
    <col min="14346" max="14592" width="9.140625" style="67"/>
    <col min="14593" max="14593" width="7" style="67" customWidth="1"/>
    <col min="14594" max="14594" width="53.7109375" style="67" customWidth="1"/>
    <col min="14595" max="14595" width="23.85546875" style="67" customWidth="1"/>
    <col min="14596" max="14596" width="26.140625" style="67" customWidth="1"/>
    <col min="14597" max="14597" width="18.28515625" style="67" customWidth="1"/>
    <col min="14598" max="14598" width="17.42578125" style="67" customWidth="1"/>
    <col min="14599" max="14599" width="9.140625" style="67"/>
    <col min="14600" max="14600" width="23.85546875" style="67" customWidth="1"/>
    <col min="14601" max="14601" width="26.140625" style="67" customWidth="1"/>
    <col min="14602" max="14848" width="9.140625" style="67"/>
    <col min="14849" max="14849" width="7" style="67" customWidth="1"/>
    <col min="14850" max="14850" width="53.7109375" style="67" customWidth="1"/>
    <col min="14851" max="14851" width="23.85546875" style="67" customWidth="1"/>
    <col min="14852" max="14852" width="26.140625" style="67" customWidth="1"/>
    <col min="14853" max="14853" width="18.28515625" style="67" customWidth="1"/>
    <col min="14854" max="14854" width="17.42578125" style="67" customWidth="1"/>
    <col min="14855" max="14855" width="9.140625" style="67"/>
    <col min="14856" max="14856" width="23.85546875" style="67" customWidth="1"/>
    <col min="14857" max="14857" width="26.140625" style="67" customWidth="1"/>
    <col min="14858" max="15104" width="9.140625" style="67"/>
    <col min="15105" max="15105" width="7" style="67" customWidth="1"/>
    <col min="15106" max="15106" width="53.7109375" style="67" customWidth="1"/>
    <col min="15107" max="15107" width="23.85546875" style="67" customWidth="1"/>
    <col min="15108" max="15108" width="26.140625" style="67" customWidth="1"/>
    <col min="15109" max="15109" width="18.28515625" style="67" customWidth="1"/>
    <col min="15110" max="15110" width="17.42578125" style="67" customWidth="1"/>
    <col min="15111" max="15111" width="9.140625" style="67"/>
    <col min="15112" max="15112" width="23.85546875" style="67" customWidth="1"/>
    <col min="15113" max="15113" width="26.140625" style="67" customWidth="1"/>
    <col min="15114" max="15360" width="9.140625" style="67"/>
    <col min="15361" max="15361" width="7" style="67" customWidth="1"/>
    <col min="15362" max="15362" width="53.7109375" style="67" customWidth="1"/>
    <col min="15363" max="15363" width="23.85546875" style="67" customWidth="1"/>
    <col min="15364" max="15364" width="26.140625" style="67" customWidth="1"/>
    <col min="15365" max="15365" width="18.28515625" style="67" customWidth="1"/>
    <col min="15366" max="15366" width="17.42578125" style="67" customWidth="1"/>
    <col min="15367" max="15367" width="9.140625" style="67"/>
    <col min="15368" max="15368" width="23.85546875" style="67" customWidth="1"/>
    <col min="15369" max="15369" width="26.140625" style="67" customWidth="1"/>
    <col min="15370" max="15616" width="9.140625" style="67"/>
    <col min="15617" max="15617" width="7" style="67" customWidth="1"/>
    <col min="15618" max="15618" width="53.7109375" style="67" customWidth="1"/>
    <col min="15619" max="15619" width="23.85546875" style="67" customWidth="1"/>
    <col min="15620" max="15620" width="26.140625" style="67" customWidth="1"/>
    <col min="15621" max="15621" width="18.28515625" style="67" customWidth="1"/>
    <col min="15622" max="15622" width="17.42578125" style="67" customWidth="1"/>
    <col min="15623" max="15623" width="9.140625" style="67"/>
    <col min="15624" max="15624" width="23.85546875" style="67" customWidth="1"/>
    <col min="15625" max="15625" width="26.140625" style="67" customWidth="1"/>
    <col min="15626" max="15872" width="9.140625" style="67"/>
    <col min="15873" max="15873" width="7" style="67" customWidth="1"/>
    <col min="15874" max="15874" width="53.7109375" style="67" customWidth="1"/>
    <col min="15875" max="15875" width="23.85546875" style="67" customWidth="1"/>
    <col min="15876" max="15876" width="26.140625" style="67" customWidth="1"/>
    <col min="15877" max="15877" width="18.28515625" style="67" customWidth="1"/>
    <col min="15878" max="15878" width="17.42578125" style="67" customWidth="1"/>
    <col min="15879" max="15879" width="9.140625" style="67"/>
    <col min="15880" max="15880" width="23.85546875" style="67" customWidth="1"/>
    <col min="15881" max="15881" width="26.140625" style="67" customWidth="1"/>
    <col min="15882" max="16128" width="9.140625" style="67"/>
    <col min="16129" max="16129" width="7" style="67" customWidth="1"/>
    <col min="16130" max="16130" width="53.7109375" style="67" customWidth="1"/>
    <col min="16131" max="16131" width="23.85546875" style="67" customWidth="1"/>
    <col min="16132" max="16132" width="26.140625" style="67" customWidth="1"/>
    <col min="16133" max="16133" width="18.28515625" style="67" customWidth="1"/>
    <col min="16134" max="16134" width="17.42578125" style="67" customWidth="1"/>
    <col min="16135" max="16135" width="9.140625" style="67"/>
    <col min="16136" max="16136" width="23.85546875" style="67" customWidth="1"/>
    <col min="16137" max="16137" width="26.140625" style="67" customWidth="1"/>
    <col min="16138" max="16384" width="9.140625" style="67"/>
  </cols>
  <sheetData>
    <row r="1" spans="1:256" s="273" customFormat="1" ht="30.75" customHeight="1" x14ac:dyDescent="0.25">
      <c r="A1" s="1025" t="s">
        <v>4427</v>
      </c>
      <c r="B1" s="1025"/>
      <c r="C1" s="1025"/>
      <c r="D1" s="1025"/>
      <c r="E1" s="32"/>
      <c r="F1" s="32"/>
      <c r="G1" s="32" t="s">
        <v>4428</v>
      </c>
      <c r="H1" s="32" t="s">
        <v>4428</v>
      </c>
      <c r="I1" s="32" t="s">
        <v>4428</v>
      </c>
      <c r="J1" s="32" t="s">
        <v>4428</v>
      </c>
      <c r="K1" s="32" t="s">
        <v>4428</v>
      </c>
      <c r="L1" s="32" t="s">
        <v>4428</v>
      </c>
      <c r="M1" s="32" t="s">
        <v>4428</v>
      </c>
      <c r="N1" s="32" t="s">
        <v>4428</v>
      </c>
      <c r="O1" s="32" t="s">
        <v>4428</v>
      </c>
      <c r="P1" s="32" t="s">
        <v>4428</v>
      </c>
      <c r="Q1" s="32" t="s">
        <v>4428</v>
      </c>
      <c r="R1" s="32" t="s">
        <v>4428</v>
      </c>
      <c r="S1" s="32" t="s">
        <v>4428</v>
      </c>
      <c r="T1" s="32" t="s">
        <v>4428</v>
      </c>
      <c r="U1" s="32" t="s">
        <v>4428</v>
      </c>
      <c r="V1" s="32" t="s">
        <v>4428</v>
      </c>
      <c r="W1" s="32" t="s">
        <v>4428</v>
      </c>
      <c r="X1" s="32" t="s">
        <v>4428</v>
      </c>
      <c r="Y1" s="32" t="s">
        <v>4428</v>
      </c>
      <c r="Z1" s="32" t="s">
        <v>4428</v>
      </c>
      <c r="AA1" s="32" t="s">
        <v>4428</v>
      </c>
      <c r="AB1" s="32" t="s">
        <v>4428</v>
      </c>
      <c r="AC1" s="32" t="s">
        <v>4428</v>
      </c>
      <c r="AD1" s="32" t="s">
        <v>4428</v>
      </c>
      <c r="AE1" s="32" t="s">
        <v>4428</v>
      </c>
      <c r="AF1" s="32" t="s">
        <v>4428</v>
      </c>
      <c r="AG1" s="32" t="s">
        <v>4428</v>
      </c>
      <c r="AH1" s="32" t="s">
        <v>4428</v>
      </c>
      <c r="AI1" s="32" t="s">
        <v>4428</v>
      </c>
      <c r="AJ1" s="32" t="s">
        <v>4428</v>
      </c>
      <c r="AK1" s="32" t="s">
        <v>4428</v>
      </c>
      <c r="AL1" s="32" t="s">
        <v>4428</v>
      </c>
      <c r="AM1" s="32" t="s">
        <v>4428</v>
      </c>
      <c r="AN1" s="32" t="s">
        <v>4428</v>
      </c>
      <c r="AO1" s="32" t="s">
        <v>4428</v>
      </c>
      <c r="AP1" s="32" t="s">
        <v>4428</v>
      </c>
      <c r="AQ1" s="32" t="s">
        <v>4428</v>
      </c>
      <c r="AR1" s="32" t="s">
        <v>4428</v>
      </c>
      <c r="AS1" s="32" t="s">
        <v>4428</v>
      </c>
      <c r="AT1" s="32" t="s">
        <v>4428</v>
      </c>
      <c r="AU1" s="32" t="s">
        <v>4428</v>
      </c>
      <c r="AV1" s="32" t="s">
        <v>4428</v>
      </c>
      <c r="AW1" s="32" t="s">
        <v>4428</v>
      </c>
      <c r="AX1" s="32" t="s">
        <v>4428</v>
      </c>
      <c r="AY1" s="32" t="s">
        <v>4428</v>
      </c>
      <c r="AZ1" s="32" t="s">
        <v>4428</v>
      </c>
      <c r="BA1" s="32" t="s">
        <v>4428</v>
      </c>
      <c r="BB1" s="32" t="s">
        <v>4428</v>
      </c>
      <c r="BC1" s="32" t="s">
        <v>4428</v>
      </c>
      <c r="BD1" s="32" t="s">
        <v>4428</v>
      </c>
      <c r="BE1" s="32" t="s">
        <v>4428</v>
      </c>
      <c r="BF1" s="32" t="s">
        <v>4428</v>
      </c>
      <c r="BG1" s="32" t="s">
        <v>4428</v>
      </c>
      <c r="BH1" s="32" t="s">
        <v>4428</v>
      </c>
      <c r="BI1" s="32" t="s">
        <v>4428</v>
      </c>
      <c r="BJ1" s="32" t="s">
        <v>4428</v>
      </c>
      <c r="BK1" s="32" t="s">
        <v>4428</v>
      </c>
      <c r="BL1" s="32" t="s">
        <v>4428</v>
      </c>
      <c r="BM1" s="32" t="s">
        <v>4428</v>
      </c>
      <c r="BN1" s="32" t="s">
        <v>4428</v>
      </c>
      <c r="BO1" s="32" t="s">
        <v>4428</v>
      </c>
      <c r="BP1" s="32" t="s">
        <v>4428</v>
      </c>
      <c r="BQ1" s="32" t="s">
        <v>4428</v>
      </c>
      <c r="BR1" s="32" t="s">
        <v>4428</v>
      </c>
      <c r="BS1" s="32" t="s">
        <v>4428</v>
      </c>
      <c r="BT1" s="32" t="s">
        <v>4428</v>
      </c>
      <c r="BU1" s="32" t="s">
        <v>4428</v>
      </c>
      <c r="BV1" s="32" t="s">
        <v>4428</v>
      </c>
      <c r="BW1" s="32" t="s">
        <v>4428</v>
      </c>
      <c r="BX1" s="32" t="s">
        <v>4428</v>
      </c>
      <c r="BY1" s="32" t="s">
        <v>4428</v>
      </c>
      <c r="BZ1" s="32" t="s">
        <v>4428</v>
      </c>
      <c r="CA1" s="32" t="s">
        <v>4428</v>
      </c>
      <c r="CB1" s="32" t="s">
        <v>4428</v>
      </c>
      <c r="CC1" s="32" t="s">
        <v>4428</v>
      </c>
      <c r="CD1" s="32" t="s">
        <v>4428</v>
      </c>
      <c r="CE1" s="32" t="s">
        <v>4428</v>
      </c>
      <c r="CF1" s="32" t="s">
        <v>4428</v>
      </c>
      <c r="CG1" s="32" t="s">
        <v>4428</v>
      </c>
      <c r="CH1" s="32" t="s">
        <v>4428</v>
      </c>
      <c r="CI1" s="32" t="s">
        <v>4428</v>
      </c>
      <c r="CJ1" s="32" t="s">
        <v>4428</v>
      </c>
      <c r="CK1" s="32" t="s">
        <v>4428</v>
      </c>
      <c r="CL1" s="32" t="s">
        <v>4428</v>
      </c>
      <c r="CM1" s="32" t="s">
        <v>4428</v>
      </c>
      <c r="CN1" s="32" t="s">
        <v>4428</v>
      </c>
      <c r="CO1" s="32" t="s">
        <v>4428</v>
      </c>
      <c r="CP1" s="32" t="s">
        <v>4428</v>
      </c>
      <c r="CQ1" s="32" t="s">
        <v>4428</v>
      </c>
      <c r="CR1" s="32" t="s">
        <v>4428</v>
      </c>
      <c r="CS1" s="32" t="s">
        <v>4428</v>
      </c>
      <c r="CT1" s="32" t="s">
        <v>4428</v>
      </c>
      <c r="CU1" s="32" t="s">
        <v>4428</v>
      </c>
      <c r="CV1" s="32" t="s">
        <v>4428</v>
      </c>
      <c r="CW1" s="32" t="s">
        <v>4428</v>
      </c>
      <c r="CX1" s="32" t="s">
        <v>4428</v>
      </c>
      <c r="CY1" s="32" t="s">
        <v>4428</v>
      </c>
      <c r="CZ1" s="32" t="s">
        <v>4428</v>
      </c>
      <c r="DA1" s="32" t="s">
        <v>4428</v>
      </c>
      <c r="DB1" s="32" t="s">
        <v>4428</v>
      </c>
      <c r="DC1" s="32" t="s">
        <v>4428</v>
      </c>
      <c r="DD1" s="32" t="s">
        <v>4428</v>
      </c>
      <c r="DE1" s="32" t="s">
        <v>4428</v>
      </c>
      <c r="DF1" s="32" t="s">
        <v>4428</v>
      </c>
      <c r="DG1" s="32" t="s">
        <v>4428</v>
      </c>
      <c r="DH1" s="32" t="s">
        <v>4428</v>
      </c>
      <c r="DI1" s="32" t="s">
        <v>4428</v>
      </c>
      <c r="DJ1" s="32" t="s">
        <v>4428</v>
      </c>
      <c r="DK1" s="32" t="s">
        <v>4428</v>
      </c>
      <c r="DL1" s="32" t="s">
        <v>4428</v>
      </c>
      <c r="DM1" s="32" t="s">
        <v>4428</v>
      </c>
      <c r="DN1" s="32" t="s">
        <v>4428</v>
      </c>
      <c r="DO1" s="32" t="s">
        <v>4428</v>
      </c>
      <c r="DP1" s="32" t="s">
        <v>4428</v>
      </c>
      <c r="DQ1" s="32" t="s">
        <v>4428</v>
      </c>
      <c r="DR1" s="32" t="s">
        <v>4428</v>
      </c>
      <c r="DS1" s="32" t="s">
        <v>4428</v>
      </c>
      <c r="DT1" s="32" t="s">
        <v>4428</v>
      </c>
      <c r="DU1" s="32" t="s">
        <v>4428</v>
      </c>
      <c r="DV1" s="32" t="s">
        <v>4428</v>
      </c>
      <c r="DW1" s="32" t="s">
        <v>4428</v>
      </c>
      <c r="DX1" s="32" t="s">
        <v>4428</v>
      </c>
      <c r="DY1" s="32" t="s">
        <v>4428</v>
      </c>
      <c r="DZ1" s="32" t="s">
        <v>4428</v>
      </c>
      <c r="EA1" s="32" t="s">
        <v>4428</v>
      </c>
      <c r="EB1" s="32" t="s">
        <v>4428</v>
      </c>
      <c r="EC1" s="32" t="s">
        <v>4428</v>
      </c>
      <c r="ED1" s="32" t="s">
        <v>4428</v>
      </c>
      <c r="EE1" s="32" t="s">
        <v>4428</v>
      </c>
      <c r="EF1" s="32" t="s">
        <v>4428</v>
      </c>
      <c r="EG1" s="32" t="s">
        <v>4428</v>
      </c>
      <c r="EH1" s="32" t="s">
        <v>4428</v>
      </c>
      <c r="EI1" s="32" t="s">
        <v>4428</v>
      </c>
      <c r="EJ1" s="32" t="s">
        <v>4428</v>
      </c>
      <c r="EK1" s="32" t="s">
        <v>4428</v>
      </c>
      <c r="EL1" s="32" t="s">
        <v>4428</v>
      </c>
      <c r="EM1" s="32" t="s">
        <v>4428</v>
      </c>
      <c r="EN1" s="32" t="s">
        <v>4428</v>
      </c>
      <c r="EO1" s="32" t="s">
        <v>4428</v>
      </c>
      <c r="EP1" s="32" t="s">
        <v>4428</v>
      </c>
      <c r="EQ1" s="32" t="s">
        <v>4428</v>
      </c>
      <c r="ER1" s="32" t="s">
        <v>4428</v>
      </c>
      <c r="ES1" s="32" t="s">
        <v>4428</v>
      </c>
      <c r="ET1" s="32" t="s">
        <v>4428</v>
      </c>
      <c r="EU1" s="32" t="s">
        <v>4428</v>
      </c>
      <c r="EV1" s="32" t="s">
        <v>4428</v>
      </c>
      <c r="EW1" s="32" t="s">
        <v>4428</v>
      </c>
      <c r="EX1" s="32" t="s">
        <v>4428</v>
      </c>
      <c r="EY1" s="32" t="s">
        <v>4428</v>
      </c>
      <c r="EZ1" s="32" t="s">
        <v>4428</v>
      </c>
      <c r="FA1" s="32" t="s">
        <v>4428</v>
      </c>
      <c r="FB1" s="32" t="s">
        <v>4428</v>
      </c>
      <c r="FC1" s="32" t="s">
        <v>4428</v>
      </c>
      <c r="FD1" s="32" t="s">
        <v>4428</v>
      </c>
      <c r="FE1" s="32" t="s">
        <v>4428</v>
      </c>
      <c r="FF1" s="32" t="s">
        <v>4428</v>
      </c>
      <c r="FG1" s="32" t="s">
        <v>4428</v>
      </c>
      <c r="FH1" s="32" t="s">
        <v>4428</v>
      </c>
      <c r="FI1" s="32" t="s">
        <v>4428</v>
      </c>
      <c r="FJ1" s="32" t="s">
        <v>4428</v>
      </c>
      <c r="FK1" s="32" t="s">
        <v>4428</v>
      </c>
      <c r="FL1" s="32" t="s">
        <v>4428</v>
      </c>
      <c r="FM1" s="32" t="s">
        <v>4428</v>
      </c>
      <c r="FN1" s="32" t="s">
        <v>4428</v>
      </c>
      <c r="FO1" s="32" t="s">
        <v>4428</v>
      </c>
      <c r="FP1" s="32" t="s">
        <v>4428</v>
      </c>
      <c r="FQ1" s="32" t="s">
        <v>4428</v>
      </c>
      <c r="FR1" s="32" t="s">
        <v>4428</v>
      </c>
      <c r="FS1" s="32" t="s">
        <v>4428</v>
      </c>
      <c r="FT1" s="32" t="s">
        <v>4428</v>
      </c>
      <c r="FU1" s="32" t="s">
        <v>4428</v>
      </c>
      <c r="FV1" s="32" t="s">
        <v>4428</v>
      </c>
      <c r="FW1" s="32" t="s">
        <v>4428</v>
      </c>
      <c r="FX1" s="32" t="s">
        <v>4428</v>
      </c>
      <c r="FY1" s="32" t="s">
        <v>4428</v>
      </c>
      <c r="FZ1" s="32" t="s">
        <v>4428</v>
      </c>
      <c r="GA1" s="32" t="s">
        <v>4428</v>
      </c>
      <c r="GB1" s="32" t="s">
        <v>4428</v>
      </c>
      <c r="GC1" s="32" t="s">
        <v>4428</v>
      </c>
      <c r="GD1" s="32" t="s">
        <v>4428</v>
      </c>
      <c r="GE1" s="32" t="s">
        <v>4428</v>
      </c>
      <c r="GF1" s="32" t="s">
        <v>4428</v>
      </c>
      <c r="GG1" s="32" t="s">
        <v>4428</v>
      </c>
      <c r="GH1" s="32" t="s">
        <v>4428</v>
      </c>
      <c r="GI1" s="32" t="s">
        <v>4428</v>
      </c>
      <c r="GJ1" s="32" t="s">
        <v>4428</v>
      </c>
      <c r="GK1" s="32" t="s">
        <v>4428</v>
      </c>
      <c r="GL1" s="32" t="s">
        <v>4428</v>
      </c>
      <c r="GM1" s="32" t="s">
        <v>4428</v>
      </c>
      <c r="GN1" s="32" t="s">
        <v>4428</v>
      </c>
      <c r="GO1" s="32" t="s">
        <v>4428</v>
      </c>
      <c r="GP1" s="32" t="s">
        <v>4428</v>
      </c>
      <c r="GQ1" s="32" t="s">
        <v>4428</v>
      </c>
      <c r="GR1" s="32" t="s">
        <v>4428</v>
      </c>
      <c r="GS1" s="32" t="s">
        <v>4428</v>
      </c>
      <c r="GT1" s="32" t="s">
        <v>4428</v>
      </c>
      <c r="GU1" s="32" t="s">
        <v>4428</v>
      </c>
      <c r="GV1" s="32" t="s">
        <v>4428</v>
      </c>
      <c r="GW1" s="32" t="s">
        <v>4428</v>
      </c>
      <c r="GX1" s="32" t="s">
        <v>4428</v>
      </c>
      <c r="GY1" s="32" t="s">
        <v>4428</v>
      </c>
      <c r="GZ1" s="32" t="s">
        <v>4428</v>
      </c>
      <c r="HA1" s="32" t="s">
        <v>4428</v>
      </c>
      <c r="HB1" s="32" t="s">
        <v>4428</v>
      </c>
      <c r="HC1" s="32" t="s">
        <v>4428</v>
      </c>
      <c r="HD1" s="32" t="s">
        <v>4428</v>
      </c>
      <c r="HE1" s="32" t="s">
        <v>4428</v>
      </c>
      <c r="HF1" s="32" t="s">
        <v>4428</v>
      </c>
      <c r="HG1" s="32" t="s">
        <v>4428</v>
      </c>
      <c r="HH1" s="32" t="s">
        <v>4428</v>
      </c>
      <c r="HI1" s="32" t="s">
        <v>4428</v>
      </c>
      <c r="HJ1" s="32" t="s">
        <v>4428</v>
      </c>
      <c r="HK1" s="32" t="s">
        <v>4428</v>
      </c>
      <c r="HL1" s="32" t="s">
        <v>4428</v>
      </c>
      <c r="HM1" s="32" t="s">
        <v>4428</v>
      </c>
      <c r="HN1" s="32" t="s">
        <v>4428</v>
      </c>
      <c r="HO1" s="32" t="s">
        <v>4428</v>
      </c>
      <c r="HP1" s="32" t="s">
        <v>4428</v>
      </c>
      <c r="HQ1" s="32" t="s">
        <v>4428</v>
      </c>
      <c r="HR1" s="32" t="s">
        <v>4428</v>
      </c>
      <c r="HS1" s="32" t="s">
        <v>4428</v>
      </c>
      <c r="HT1" s="32" t="s">
        <v>4428</v>
      </c>
      <c r="HU1" s="32" t="s">
        <v>4428</v>
      </c>
      <c r="HV1" s="32" t="s">
        <v>4428</v>
      </c>
      <c r="HW1" s="32" t="s">
        <v>4428</v>
      </c>
      <c r="HX1" s="32" t="s">
        <v>4428</v>
      </c>
      <c r="HY1" s="32" t="s">
        <v>4428</v>
      </c>
      <c r="HZ1" s="32" t="s">
        <v>4428</v>
      </c>
      <c r="IA1" s="32" t="s">
        <v>4428</v>
      </c>
      <c r="IB1" s="32" t="s">
        <v>4428</v>
      </c>
      <c r="IC1" s="32" t="s">
        <v>4428</v>
      </c>
      <c r="ID1" s="32" t="s">
        <v>4428</v>
      </c>
      <c r="IE1" s="32" t="s">
        <v>4428</v>
      </c>
      <c r="IF1" s="32" t="s">
        <v>4428</v>
      </c>
      <c r="IG1" s="32" t="s">
        <v>4428</v>
      </c>
      <c r="IH1" s="32" t="s">
        <v>4428</v>
      </c>
      <c r="II1" s="32" t="s">
        <v>4428</v>
      </c>
      <c r="IJ1" s="32" t="s">
        <v>4428</v>
      </c>
      <c r="IK1" s="32" t="s">
        <v>4428</v>
      </c>
      <c r="IL1" s="32" t="s">
        <v>4428</v>
      </c>
      <c r="IM1" s="32" t="s">
        <v>4428</v>
      </c>
      <c r="IN1" s="32" t="s">
        <v>4428</v>
      </c>
      <c r="IO1" s="32" t="s">
        <v>4428</v>
      </c>
      <c r="IP1" s="32" t="s">
        <v>4428</v>
      </c>
      <c r="IQ1" s="32" t="s">
        <v>4428</v>
      </c>
      <c r="IR1" s="32" t="s">
        <v>4428</v>
      </c>
      <c r="IS1" s="32" t="s">
        <v>4428</v>
      </c>
      <c r="IT1" s="32" t="s">
        <v>4428</v>
      </c>
      <c r="IU1" s="32" t="s">
        <v>4428</v>
      </c>
      <c r="IV1" s="32" t="s">
        <v>4428</v>
      </c>
    </row>
    <row r="2" spans="1:256" s="273" customFormat="1" ht="18" customHeight="1" x14ac:dyDescent="0.25">
      <c r="A2" s="1025" t="s">
        <v>4402</v>
      </c>
      <c r="B2" s="1025"/>
      <c r="C2" s="1025"/>
      <c r="D2" s="1025"/>
      <c r="E2" s="32"/>
      <c r="F2" s="32"/>
      <c r="G2" s="32" t="s">
        <v>4403</v>
      </c>
      <c r="H2" s="32" t="s">
        <v>4403</v>
      </c>
      <c r="I2" s="32" t="s">
        <v>4403</v>
      </c>
      <c r="J2" s="32" t="s">
        <v>4403</v>
      </c>
      <c r="K2" s="32" t="s">
        <v>4403</v>
      </c>
      <c r="L2" s="32" t="s">
        <v>4403</v>
      </c>
      <c r="M2" s="32" t="s">
        <v>4403</v>
      </c>
      <c r="N2" s="32" t="s">
        <v>4403</v>
      </c>
      <c r="O2" s="32" t="s">
        <v>4403</v>
      </c>
      <c r="P2" s="32" t="s">
        <v>4403</v>
      </c>
      <c r="Q2" s="32" t="s">
        <v>4403</v>
      </c>
      <c r="R2" s="32" t="s">
        <v>4403</v>
      </c>
      <c r="S2" s="32" t="s">
        <v>4403</v>
      </c>
      <c r="T2" s="32" t="s">
        <v>4403</v>
      </c>
      <c r="U2" s="32" t="s">
        <v>4403</v>
      </c>
      <c r="V2" s="32" t="s">
        <v>4403</v>
      </c>
      <c r="W2" s="32" t="s">
        <v>4403</v>
      </c>
      <c r="X2" s="32" t="s">
        <v>4403</v>
      </c>
      <c r="Y2" s="32" t="s">
        <v>4403</v>
      </c>
      <c r="Z2" s="32" t="s">
        <v>4403</v>
      </c>
      <c r="AA2" s="32" t="s">
        <v>4403</v>
      </c>
      <c r="AB2" s="32" t="s">
        <v>4403</v>
      </c>
      <c r="AC2" s="32" t="s">
        <v>4403</v>
      </c>
      <c r="AD2" s="32" t="s">
        <v>4403</v>
      </c>
      <c r="AE2" s="32" t="s">
        <v>4403</v>
      </c>
      <c r="AF2" s="32" t="s">
        <v>4403</v>
      </c>
      <c r="AG2" s="32" t="s">
        <v>4403</v>
      </c>
      <c r="AH2" s="32" t="s">
        <v>4403</v>
      </c>
      <c r="AI2" s="32" t="s">
        <v>4403</v>
      </c>
      <c r="AJ2" s="32" t="s">
        <v>4403</v>
      </c>
      <c r="AK2" s="32" t="s">
        <v>4403</v>
      </c>
      <c r="AL2" s="32" t="s">
        <v>4403</v>
      </c>
      <c r="AM2" s="32" t="s">
        <v>4403</v>
      </c>
      <c r="AN2" s="32" t="s">
        <v>4403</v>
      </c>
      <c r="AO2" s="32" t="s">
        <v>4403</v>
      </c>
      <c r="AP2" s="32" t="s">
        <v>4403</v>
      </c>
      <c r="AQ2" s="32" t="s">
        <v>4403</v>
      </c>
      <c r="AR2" s="32" t="s">
        <v>4403</v>
      </c>
      <c r="AS2" s="32" t="s">
        <v>4403</v>
      </c>
      <c r="AT2" s="32" t="s">
        <v>4403</v>
      </c>
      <c r="AU2" s="32" t="s">
        <v>4403</v>
      </c>
      <c r="AV2" s="32" t="s">
        <v>4403</v>
      </c>
      <c r="AW2" s="32" t="s">
        <v>4403</v>
      </c>
      <c r="AX2" s="32" t="s">
        <v>4403</v>
      </c>
      <c r="AY2" s="32" t="s">
        <v>4403</v>
      </c>
      <c r="AZ2" s="32" t="s">
        <v>4403</v>
      </c>
      <c r="BA2" s="32" t="s">
        <v>4403</v>
      </c>
      <c r="BB2" s="32" t="s">
        <v>4403</v>
      </c>
      <c r="BC2" s="32" t="s">
        <v>4403</v>
      </c>
      <c r="BD2" s="32" t="s">
        <v>4403</v>
      </c>
      <c r="BE2" s="32" t="s">
        <v>4403</v>
      </c>
      <c r="BF2" s="32" t="s">
        <v>4403</v>
      </c>
      <c r="BG2" s="32" t="s">
        <v>4403</v>
      </c>
      <c r="BH2" s="32" t="s">
        <v>4403</v>
      </c>
      <c r="BI2" s="32" t="s">
        <v>4403</v>
      </c>
      <c r="BJ2" s="32" t="s">
        <v>4403</v>
      </c>
      <c r="BK2" s="32" t="s">
        <v>4403</v>
      </c>
      <c r="BL2" s="32" t="s">
        <v>4403</v>
      </c>
      <c r="BM2" s="32" t="s">
        <v>4403</v>
      </c>
      <c r="BN2" s="32" t="s">
        <v>4403</v>
      </c>
      <c r="BO2" s="32" t="s">
        <v>4403</v>
      </c>
      <c r="BP2" s="32" t="s">
        <v>4403</v>
      </c>
      <c r="BQ2" s="32" t="s">
        <v>4403</v>
      </c>
      <c r="BR2" s="32" t="s">
        <v>4403</v>
      </c>
      <c r="BS2" s="32" t="s">
        <v>4403</v>
      </c>
      <c r="BT2" s="32" t="s">
        <v>4403</v>
      </c>
      <c r="BU2" s="32" t="s">
        <v>4403</v>
      </c>
      <c r="BV2" s="32" t="s">
        <v>4403</v>
      </c>
      <c r="BW2" s="32" t="s">
        <v>4403</v>
      </c>
      <c r="BX2" s="32" t="s">
        <v>4403</v>
      </c>
      <c r="BY2" s="32" t="s">
        <v>4403</v>
      </c>
      <c r="BZ2" s="32" t="s">
        <v>4403</v>
      </c>
      <c r="CA2" s="32" t="s">
        <v>4403</v>
      </c>
      <c r="CB2" s="32" t="s">
        <v>4403</v>
      </c>
      <c r="CC2" s="32" t="s">
        <v>4403</v>
      </c>
      <c r="CD2" s="32" t="s">
        <v>4403</v>
      </c>
      <c r="CE2" s="32" t="s">
        <v>4403</v>
      </c>
      <c r="CF2" s="32" t="s">
        <v>4403</v>
      </c>
      <c r="CG2" s="32" t="s">
        <v>4403</v>
      </c>
      <c r="CH2" s="32" t="s">
        <v>4403</v>
      </c>
      <c r="CI2" s="32" t="s">
        <v>4403</v>
      </c>
      <c r="CJ2" s="32" t="s">
        <v>4403</v>
      </c>
      <c r="CK2" s="32" t="s">
        <v>4403</v>
      </c>
      <c r="CL2" s="32" t="s">
        <v>4403</v>
      </c>
      <c r="CM2" s="32" t="s">
        <v>4403</v>
      </c>
      <c r="CN2" s="32" t="s">
        <v>4403</v>
      </c>
      <c r="CO2" s="32" t="s">
        <v>4403</v>
      </c>
      <c r="CP2" s="32" t="s">
        <v>4403</v>
      </c>
      <c r="CQ2" s="32" t="s">
        <v>4403</v>
      </c>
      <c r="CR2" s="32" t="s">
        <v>4403</v>
      </c>
      <c r="CS2" s="32" t="s">
        <v>4403</v>
      </c>
      <c r="CT2" s="32" t="s">
        <v>4403</v>
      </c>
      <c r="CU2" s="32" t="s">
        <v>4403</v>
      </c>
      <c r="CV2" s="32" t="s">
        <v>4403</v>
      </c>
      <c r="CW2" s="32" t="s">
        <v>4403</v>
      </c>
      <c r="CX2" s="32" t="s">
        <v>4403</v>
      </c>
      <c r="CY2" s="32" t="s">
        <v>4403</v>
      </c>
      <c r="CZ2" s="32" t="s">
        <v>4403</v>
      </c>
      <c r="DA2" s="32" t="s">
        <v>4403</v>
      </c>
      <c r="DB2" s="32" t="s">
        <v>4403</v>
      </c>
      <c r="DC2" s="32" t="s">
        <v>4403</v>
      </c>
      <c r="DD2" s="32" t="s">
        <v>4403</v>
      </c>
      <c r="DE2" s="32" t="s">
        <v>4403</v>
      </c>
      <c r="DF2" s="32" t="s">
        <v>4403</v>
      </c>
      <c r="DG2" s="32" t="s">
        <v>4403</v>
      </c>
      <c r="DH2" s="32" t="s">
        <v>4403</v>
      </c>
      <c r="DI2" s="32" t="s">
        <v>4403</v>
      </c>
      <c r="DJ2" s="32" t="s">
        <v>4403</v>
      </c>
      <c r="DK2" s="32" t="s">
        <v>4403</v>
      </c>
      <c r="DL2" s="32" t="s">
        <v>4403</v>
      </c>
      <c r="DM2" s="32" t="s">
        <v>4403</v>
      </c>
      <c r="DN2" s="32" t="s">
        <v>4403</v>
      </c>
      <c r="DO2" s="32" t="s">
        <v>4403</v>
      </c>
      <c r="DP2" s="32" t="s">
        <v>4403</v>
      </c>
      <c r="DQ2" s="32" t="s">
        <v>4403</v>
      </c>
      <c r="DR2" s="32" t="s">
        <v>4403</v>
      </c>
      <c r="DS2" s="32" t="s">
        <v>4403</v>
      </c>
      <c r="DT2" s="32" t="s">
        <v>4403</v>
      </c>
      <c r="DU2" s="32" t="s">
        <v>4403</v>
      </c>
      <c r="DV2" s="32" t="s">
        <v>4403</v>
      </c>
      <c r="DW2" s="32" t="s">
        <v>4403</v>
      </c>
      <c r="DX2" s="32" t="s">
        <v>4403</v>
      </c>
      <c r="DY2" s="32" t="s">
        <v>4403</v>
      </c>
      <c r="DZ2" s="32" t="s">
        <v>4403</v>
      </c>
      <c r="EA2" s="32" t="s">
        <v>4403</v>
      </c>
      <c r="EB2" s="32" t="s">
        <v>4403</v>
      </c>
      <c r="EC2" s="32" t="s">
        <v>4403</v>
      </c>
      <c r="ED2" s="32" t="s">
        <v>4403</v>
      </c>
      <c r="EE2" s="32" t="s">
        <v>4403</v>
      </c>
      <c r="EF2" s="32" t="s">
        <v>4403</v>
      </c>
      <c r="EG2" s="32" t="s">
        <v>4403</v>
      </c>
      <c r="EH2" s="32" t="s">
        <v>4403</v>
      </c>
      <c r="EI2" s="32" t="s">
        <v>4403</v>
      </c>
      <c r="EJ2" s="32" t="s">
        <v>4403</v>
      </c>
      <c r="EK2" s="32" t="s">
        <v>4403</v>
      </c>
      <c r="EL2" s="32" t="s">
        <v>4403</v>
      </c>
      <c r="EM2" s="32" t="s">
        <v>4403</v>
      </c>
      <c r="EN2" s="32" t="s">
        <v>4403</v>
      </c>
      <c r="EO2" s="32" t="s">
        <v>4403</v>
      </c>
      <c r="EP2" s="32" t="s">
        <v>4403</v>
      </c>
      <c r="EQ2" s="32" t="s">
        <v>4403</v>
      </c>
      <c r="ER2" s="32" t="s">
        <v>4403</v>
      </c>
      <c r="ES2" s="32" t="s">
        <v>4403</v>
      </c>
      <c r="ET2" s="32" t="s">
        <v>4403</v>
      </c>
      <c r="EU2" s="32" t="s">
        <v>4403</v>
      </c>
      <c r="EV2" s="32" t="s">
        <v>4403</v>
      </c>
      <c r="EW2" s="32" t="s">
        <v>4403</v>
      </c>
      <c r="EX2" s="32" t="s">
        <v>4403</v>
      </c>
      <c r="EY2" s="32" t="s">
        <v>4403</v>
      </c>
      <c r="EZ2" s="32" t="s">
        <v>4403</v>
      </c>
      <c r="FA2" s="32" t="s">
        <v>4403</v>
      </c>
      <c r="FB2" s="32" t="s">
        <v>4403</v>
      </c>
      <c r="FC2" s="32" t="s">
        <v>4403</v>
      </c>
      <c r="FD2" s="32" t="s">
        <v>4403</v>
      </c>
      <c r="FE2" s="32" t="s">
        <v>4403</v>
      </c>
      <c r="FF2" s="32" t="s">
        <v>4403</v>
      </c>
      <c r="FG2" s="32" t="s">
        <v>4403</v>
      </c>
      <c r="FH2" s="32" t="s">
        <v>4403</v>
      </c>
      <c r="FI2" s="32" t="s">
        <v>4403</v>
      </c>
      <c r="FJ2" s="32" t="s">
        <v>4403</v>
      </c>
      <c r="FK2" s="32" t="s">
        <v>4403</v>
      </c>
      <c r="FL2" s="32" t="s">
        <v>4403</v>
      </c>
      <c r="FM2" s="32" t="s">
        <v>4403</v>
      </c>
      <c r="FN2" s="32" t="s">
        <v>4403</v>
      </c>
      <c r="FO2" s="32" t="s">
        <v>4403</v>
      </c>
      <c r="FP2" s="32" t="s">
        <v>4403</v>
      </c>
      <c r="FQ2" s="32" t="s">
        <v>4403</v>
      </c>
      <c r="FR2" s="32" t="s">
        <v>4403</v>
      </c>
      <c r="FS2" s="32" t="s">
        <v>4403</v>
      </c>
      <c r="FT2" s="32" t="s">
        <v>4403</v>
      </c>
      <c r="FU2" s="32" t="s">
        <v>4403</v>
      </c>
      <c r="FV2" s="32" t="s">
        <v>4403</v>
      </c>
      <c r="FW2" s="32" t="s">
        <v>4403</v>
      </c>
      <c r="FX2" s="32" t="s">
        <v>4403</v>
      </c>
      <c r="FY2" s="32" t="s">
        <v>4403</v>
      </c>
      <c r="FZ2" s="32" t="s">
        <v>4403</v>
      </c>
      <c r="GA2" s="32" t="s">
        <v>4403</v>
      </c>
      <c r="GB2" s="32" t="s">
        <v>4403</v>
      </c>
      <c r="GC2" s="32" t="s">
        <v>4403</v>
      </c>
      <c r="GD2" s="32" t="s">
        <v>4403</v>
      </c>
      <c r="GE2" s="32" t="s">
        <v>4403</v>
      </c>
      <c r="GF2" s="32" t="s">
        <v>4403</v>
      </c>
      <c r="GG2" s="32" t="s">
        <v>4403</v>
      </c>
      <c r="GH2" s="32" t="s">
        <v>4403</v>
      </c>
      <c r="GI2" s="32" t="s">
        <v>4403</v>
      </c>
      <c r="GJ2" s="32" t="s">
        <v>4403</v>
      </c>
      <c r="GK2" s="32" t="s">
        <v>4403</v>
      </c>
      <c r="GL2" s="32" t="s">
        <v>4403</v>
      </c>
      <c r="GM2" s="32" t="s">
        <v>4403</v>
      </c>
      <c r="GN2" s="32" t="s">
        <v>4403</v>
      </c>
      <c r="GO2" s="32" t="s">
        <v>4403</v>
      </c>
      <c r="GP2" s="32" t="s">
        <v>4403</v>
      </c>
      <c r="GQ2" s="32" t="s">
        <v>4403</v>
      </c>
      <c r="GR2" s="32" t="s">
        <v>4403</v>
      </c>
      <c r="GS2" s="32" t="s">
        <v>4403</v>
      </c>
      <c r="GT2" s="32" t="s">
        <v>4403</v>
      </c>
      <c r="GU2" s="32" t="s">
        <v>4403</v>
      </c>
      <c r="GV2" s="32" t="s">
        <v>4403</v>
      </c>
      <c r="GW2" s="32" t="s">
        <v>4403</v>
      </c>
      <c r="GX2" s="32" t="s">
        <v>4403</v>
      </c>
      <c r="GY2" s="32" t="s">
        <v>4403</v>
      </c>
      <c r="GZ2" s="32" t="s">
        <v>4403</v>
      </c>
      <c r="HA2" s="32" t="s">
        <v>4403</v>
      </c>
      <c r="HB2" s="32" t="s">
        <v>4403</v>
      </c>
      <c r="HC2" s="32" t="s">
        <v>4403</v>
      </c>
      <c r="HD2" s="32" t="s">
        <v>4403</v>
      </c>
      <c r="HE2" s="32" t="s">
        <v>4403</v>
      </c>
      <c r="HF2" s="32" t="s">
        <v>4403</v>
      </c>
      <c r="HG2" s="32" t="s">
        <v>4403</v>
      </c>
      <c r="HH2" s="32" t="s">
        <v>4403</v>
      </c>
      <c r="HI2" s="32" t="s">
        <v>4403</v>
      </c>
      <c r="HJ2" s="32" t="s">
        <v>4403</v>
      </c>
      <c r="HK2" s="32" t="s">
        <v>4403</v>
      </c>
      <c r="HL2" s="32" t="s">
        <v>4403</v>
      </c>
      <c r="HM2" s="32" t="s">
        <v>4403</v>
      </c>
      <c r="HN2" s="32" t="s">
        <v>4403</v>
      </c>
      <c r="HO2" s="32" t="s">
        <v>4403</v>
      </c>
      <c r="HP2" s="32" t="s">
        <v>4403</v>
      </c>
      <c r="HQ2" s="32" t="s">
        <v>4403</v>
      </c>
      <c r="HR2" s="32" t="s">
        <v>4403</v>
      </c>
      <c r="HS2" s="32" t="s">
        <v>4403</v>
      </c>
      <c r="HT2" s="32" t="s">
        <v>4403</v>
      </c>
      <c r="HU2" s="32" t="s">
        <v>4403</v>
      </c>
      <c r="HV2" s="32" t="s">
        <v>4403</v>
      </c>
      <c r="HW2" s="32" t="s">
        <v>4403</v>
      </c>
      <c r="HX2" s="32" t="s">
        <v>4403</v>
      </c>
      <c r="HY2" s="32" t="s">
        <v>4403</v>
      </c>
      <c r="HZ2" s="32" t="s">
        <v>4403</v>
      </c>
      <c r="IA2" s="32" t="s">
        <v>4403</v>
      </c>
      <c r="IB2" s="32" t="s">
        <v>4403</v>
      </c>
      <c r="IC2" s="32" t="s">
        <v>4403</v>
      </c>
      <c r="ID2" s="32" t="s">
        <v>4403</v>
      </c>
      <c r="IE2" s="32" t="s">
        <v>4403</v>
      </c>
      <c r="IF2" s="32" t="s">
        <v>4403</v>
      </c>
      <c r="IG2" s="32" t="s">
        <v>4403</v>
      </c>
      <c r="IH2" s="32" t="s">
        <v>4403</v>
      </c>
      <c r="II2" s="32" t="s">
        <v>4403</v>
      </c>
      <c r="IJ2" s="32" t="s">
        <v>4403</v>
      </c>
      <c r="IK2" s="32" t="s">
        <v>4403</v>
      </c>
      <c r="IL2" s="32" t="s">
        <v>4403</v>
      </c>
      <c r="IM2" s="32" t="s">
        <v>4403</v>
      </c>
      <c r="IN2" s="32" t="s">
        <v>4403</v>
      </c>
      <c r="IO2" s="32" t="s">
        <v>4403</v>
      </c>
      <c r="IP2" s="32" t="s">
        <v>4403</v>
      </c>
      <c r="IQ2" s="32" t="s">
        <v>4403</v>
      </c>
      <c r="IR2" s="32" t="s">
        <v>4403</v>
      </c>
      <c r="IS2" s="32" t="s">
        <v>4403</v>
      </c>
      <c r="IT2" s="32" t="s">
        <v>4403</v>
      </c>
      <c r="IU2" s="32" t="s">
        <v>4403</v>
      </c>
      <c r="IV2" s="32" t="s">
        <v>4403</v>
      </c>
    </row>
    <row r="3" spans="1:256" ht="21" customHeight="1" x14ac:dyDescent="0.2"/>
    <row r="4" spans="1:256" ht="38.25" customHeight="1" x14ac:dyDescent="0.3">
      <c r="A4" s="1075" t="s">
        <v>4432</v>
      </c>
      <c r="B4" s="1075"/>
      <c r="C4" s="1075"/>
      <c r="D4" s="1075"/>
      <c r="E4" s="142"/>
      <c r="H4" s="67"/>
      <c r="I4" s="67"/>
    </row>
    <row r="5" spans="1:256" ht="19.5" customHeight="1" x14ac:dyDescent="0.3">
      <c r="A5" s="1058" t="s">
        <v>4431</v>
      </c>
      <c r="B5" s="1058"/>
      <c r="C5" s="1058"/>
      <c r="D5" s="1058"/>
      <c r="E5" s="1063"/>
      <c r="F5" s="1063"/>
      <c r="H5" s="67"/>
      <c r="I5" s="67"/>
    </row>
    <row r="6" spans="1:256" ht="23.25" customHeight="1" thickBot="1" x14ac:dyDescent="0.25"/>
    <row r="7" spans="1:256" s="155" customFormat="1" ht="27.75" customHeight="1" x14ac:dyDescent="0.3">
      <c r="A7" s="1095" t="s">
        <v>2</v>
      </c>
      <c r="B7" s="1097" t="s">
        <v>4429</v>
      </c>
      <c r="C7" s="1218" t="s">
        <v>4430</v>
      </c>
      <c r="D7" s="1219"/>
      <c r="E7" s="61" t="s">
        <v>631</v>
      </c>
      <c r="F7" s="61" t="s">
        <v>632</v>
      </c>
      <c r="H7" s="1218" t="s">
        <v>4404</v>
      </c>
      <c r="I7" s="1219"/>
    </row>
    <row r="8" spans="1:256" s="155" customFormat="1" ht="23.25" customHeight="1" x14ac:dyDescent="0.3">
      <c r="A8" s="1096"/>
      <c r="B8" s="1050"/>
      <c r="C8" s="292" t="s">
        <v>4405</v>
      </c>
      <c r="D8" s="293" t="s">
        <v>4406</v>
      </c>
      <c r="E8" s="61"/>
      <c r="F8" s="61"/>
      <c r="H8" s="294" t="s">
        <v>4405</v>
      </c>
      <c r="I8" s="293" t="s">
        <v>4406</v>
      </c>
    </row>
    <row r="9" spans="1:256" s="155" customFormat="1" ht="29.25" customHeight="1" x14ac:dyDescent="0.3">
      <c r="A9" s="295">
        <v>1</v>
      </c>
      <c r="B9" s="205" t="s">
        <v>4407</v>
      </c>
      <c r="C9" s="296">
        <v>27500</v>
      </c>
      <c r="D9" s="297">
        <v>27500</v>
      </c>
      <c r="E9" s="298" t="s">
        <v>4408</v>
      </c>
      <c r="H9" s="299">
        <v>26000</v>
      </c>
      <c r="I9" s="300">
        <v>33000</v>
      </c>
    </row>
    <row r="10" spans="1:256" s="155" customFormat="1" ht="29.25" customHeight="1" x14ac:dyDescent="0.3">
      <c r="A10" s="204">
        <v>2</v>
      </c>
      <c r="B10" s="205" t="s">
        <v>4409</v>
      </c>
      <c r="C10" s="296">
        <v>27500</v>
      </c>
      <c r="D10" s="297">
        <v>27500</v>
      </c>
      <c r="E10" s="298" t="s">
        <v>4410</v>
      </c>
      <c r="H10" s="299">
        <v>26000</v>
      </c>
      <c r="I10" s="300">
        <v>33000</v>
      </c>
    </row>
    <row r="11" spans="1:256" s="303" customFormat="1" ht="29.25" customHeight="1" x14ac:dyDescent="0.3">
      <c r="A11" s="204">
        <v>3</v>
      </c>
      <c r="B11" s="205" t="s">
        <v>4411</v>
      </c>
      <c r="C11" s="296">
        <v>27500</v>
      </c>
      <c r="D11" s="297">
        <v>27500</v>
      </c>
      <c r="E11" s="298" t="s">
        <v>4412</v>
      </c>
      <c r="F11" s="301"/>
      <c r="G11" s="302"/>
      <c r="H11" s="299">
        <v>26000</v>
      </c>
      <c r="I11" s="300">
        <v>33000</v>
      </c>
    </row>
    <row r="12" spans="1:256" s="303" customFormat="1" ht="29.25" customHeight="1" x14ac:dyDescent="0.3">
      <c r="A12" s="204">
        <v>4</v>
      </c>
      <c r="B12" s="205" t="s">
        <v>4413</v>
      </c>
      <c r="C12" s="296">
        <v>27500</v>
      </c>
      <c r="D12" s="297">
        <v>27500</v>
      </c>
      <c r="E12" s="298" t="s">
        <v>4414</v>
      </c>
      <c r="F12" s="301"/>
      <c r="G12" s="302"/>
      <c r="H12" s="299">
        <v>26000</v>
      </c>
      <c r="I12" s="300">
        <v>33000</v>
      </c>
    </row>
    <row r="13" spans="1:256" s="155" customFormat="1" ht="29.25" customHeight="1" x14ac:dyDescent="0.3">
      <c r="A13" s="204">
        <v>5</v>
      </c>
      <c r="B13" s="205" t="s">
        <v>4415</v>
      </c>
      <c r="C13" s="296">
        <v>27500</v>
      </c>
      <c r="D13" s="297">
        <v>27500</v>
      </c>
      <c r="E13" s="298" t="s">
        <v>4416</v>
      </c>
      <c r="H13" s="299">
        <v>26000</v>
      </c>
      <c r="I13" s="300">
        <v>33000</v>
      </c>
    </row>
    <row r="14" spans="1:256" s="155" customFormat="1" ht="29.25" customHeight="1" x14ac:dyDescent="0.3">
      <c r="A14" s="204">
        <v>6</v>
      </c>
      <c r="B14" s="205" t="s">
        <v>4417</v>
      </c>
      <c r="C14" s="296">
        <v>27500</v>
      </c>
      <c r="D14" s="297">
        <v>27500</v>
      </c>
      <c r="E14" s="298" t="s">
        <v>4418</v>
      </c>
      <c r="H14" s="299">
        <v>26000</v>
      </c>
      <c r="I14" s="300">
        <v>33000</v>
      </c>
    </row>
    <row r="15" spans="1:256" s="155" customFormat="1" ht="29.25" customHeight="1" x14ac:dyDescent="0.3">
      <c r="A15" s="204">
        <v>7</v>
      </c>
      <c r="B15" s="205" t="s">
        <v>4419</v>
      </c>
      <c r="C15" s="296">
        <v>27500</v>
      </c>
      <c r="D15" s="297">
        <v>27500</v>
      </c>
      <c r="E15" s="298" t="s">
        <v>4420</v>
      </c>
      <c r="H15" s="299">
        <v>26000</v>
      </c>
      <c r="I15" s="300">
        <v>33000</v>
      </c>
    </row>
    <row r="16" spans="1:256" s="155" customFormat="1" ht="29.25" customHeight="1" x14ac:dyDescent="0.3">
      <c r="A16" s="204">
        <v>8</v>
      </c>
      <c r="B16" s="205" t="s">
        <v>559</v>
      </c>
      <c r="C16" s="99">
        <v>32800</v>
      </c>
      <c r="D16" s="138">
        <v>32800</v>
      </c>
      <c r="E16" s="298" t="s">
        <v>999</v>
      </c>
      <c r="F16" s="155" t="s">
        <v>2747</v>
      </c>
      <c r="H16" s="299">
        <v>32000</v>
      </c>
      <c r="I16" s="297">
        <v>32000</v>
      </c>
    </row>
    <row r="17" spans="1:9" s="155" customFormat="1" ht="29.25" customHeight="1" x14ac:dyDescent="0.3">
      <c r="A17" s="204">
        <v>9</v>
      </c>
      <c r="B17" s="205" t="s">
        <v>4421</v>
      </c>
      <c r="C17" s="99">
        <v>43900</v>
      </c>
      <c r="D17" s="138">
        <v>43900</v>
      </c>
      <c r="E17" s="298" t="s">
        <v>4253</v>
      </c>
      <c r="F17" s="304" t="s">
        <v>4422</v>
      </c>
      <c r="H17" s="299">
        <v>42100</v>
      </c>
      <c r="I17" s="297">
        <v>42100</v>
      </c>
    </row>
    <row r="18" spans="1:9" s="155" customFormat="1" ht="29.25" customHeight="1" x14ac:dyDescent="0.3">
      <c r="A18" s="204">
        <v>10</v>
      </c>
      <c r="B18" s="205" t="s">
        <v>4423</v>
      </c>
      <c r="C18" s="99">
        <v>43900</v>
      </c>
      <c r="D18" s="138">
        <v>43900</v>
      </c>
      <c r="E18" s="298" t="s">
        <v>4424</v>
      </c>
      <c r="F18" s="304" t="s">
        <v>4422</v>
      </c>
      <c r="H18" s="299">
        <v>42100</v>
      </c>
      <c r="I18" s="297">
        <v>42100</v>
      </c>
    </row>
    <row r="19" spans="1:9" s="155" customFormat="1" ht="29.25" customHeight="1" x14ac:dyDescent="0.3">
      <c r="A19" s="204">
        <v>11</v>
      </c>
      <c r="B19" s="205" t="s">
        <v>4425</v>
      </c>
      <c r="C19" s="99">
        <v>43900</v>
      </c>
      <c r="D19" s="138">
        <v>43900</v>
      </c>
      <c r="E19" s="298" t="s">
        <v>4250</v>
      </c>
      <c r="F19" s="304" t="s">
        <v>4422</v>
      </c>
      <c r="H19" s="299">
        <v>42100</v>
      </c>
      <c r="I19" s="297">
        <v>42100</v>
      </c>
    </row>
    <row r="20" spans="1:9" s="155" customFormat="1" ht="29.25" customHeight="1" x14ac:dyDescent="0.3">
      <c r="A20" s="204">
        <v>12</v>
      </c>
      <c r="B20" s="205" t="s">
        <v>4426</v>
      </c>
      <c r="C20" s="99">
        <v>43900</v>
      </c>
      <c r="D20" s="138">
        <v>43900</v>
      </c>
      <c r="E20" s="305" t="s">
        <v>4260</v>
      </c>
      <c r="F20" s="304" t="s">
        <v>4422</v>
      </c>
      <c r="H20" s="299">
        <v>42100</v>
      </c>
      <c r="I20" s="297">
        <v>42100</v>
      </c>
    </row>
    <row r="21" spans="1:9" s="66" customFormat="1" ht="17.25" customHeight="1" x14ac:dyDescent="0.25">
      <c r="A21" s="59"/>
      <c r="B21" s="59"/>
      <c r="C21" s="306"/>
      <c r="D21" s="307"/>
      <c r="E21" s="308"/>
      <c r="H21" s="88"/>
      <c r="I21" s="307"/>
    </row>
    <row r="22" spans="1:9" s="66" customFormat="1" ht="18.75" x14ac:dyDescent="0.25">
      <c r="A22" s="284"/>
      <c r="B22" s="1195" t="s">
        <v>1092</v>
      </c>
      <c r="C22" s="1195"/>
      <c r="D22" s="1195"/>
      <c r="H22" s="88"/>
      <c r="I22" s="59"/>
    </row>
    <row r="23" spans="1:9" s="66" customFormat="1" ht="18.75" x14ac:dyDescent="0.3">
      <c r="A23" s="1006" t="s">
        <v>43</v>
      </c>
      <c r="B23" s="1006"/>
      <c r="C23" s="1054" t="s">
        <v>44</v>
      </c>
      <c r="D23" s="1054"/>
      <c r="E23" s="70"/>
      <c r="H23" s="88"/>
      <c r="I23" s="59"/>
    </row>
    <row r="24" spans="1:9" s="32" customFormat="1" ht="18.75" x14ac:dyDescent="0.3">
      <c r="A24" s="285"/>
      <c r="B24" s="155"/>
      <c r="C24" s="286"/>
      <c r="D24" s="93"/>
      <c r="E24" s="67"/>
      <c r="H24" s="90"/>
      <c r="I24" s="70"/>
    </row>
    <row r="25" spans="1:9" ht="18.75" x14ac:dyDescent="0.3">
      <c r="A25" s="285"/>
      <c r="B25" s="155"/>
      <c r="C25" s="286"/>
    </row>
    <row r="26" spans="1:9" ht="18.75" x14ac:dyDescent="0.3">
      <c r="A26" s="285"/>
      <c r="B26" s="155"/>
      <c r="C26" s="286"/>
    </row>
    <row r="27" spans="1:9" ht="18.75" x14ac:dyDescent="0.3">
      <c r="A27" s="1006" t="s">
        <v>431</v>
      </c>
      <c r="B27" s="1006"/>
      <c r="C27" s="1055" t="s">
        <v>45</v>
      </c>
      <c r="D27" s="1055"/>
    </row>
  </sheetData>
  <mergeCells count="14">
    <mergeCell ref="C23:D23"/>
    <mergeCell ref="C27:D27"/>
    <mergeCell ref="A23:B23"/>
    <mergeCell ref="A27:B27"/>
    <mergeCell ref="B22:D22"/>
    <mergeCell ref="H7:I7"/>
    <mergeCell ref="A1:D1"/>
    <mergeCell ref="A2:D2"/>
    <mergeCell ref="A4:D4"/>
    <mergeCell ref="A5:D5"/>
    <mergeCell ref="E5:F5"/>
    <mergeCell ref="A7:A8"/>
    <mergeCell ref="B7:B8"/>
    <mergeCell ref="C7:D7"/>
  </mergeCells>
  <pageMargins left="0.24" right="0.13" top="0.25" bottom="0.28000000000000003" header="0.17" footer="0.16"/>
  <pageSetup paperSize="9" orientation="portrait" horizontalDpi="180" verticalDpi="18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O93"/>
  <sheetViews>
    <sheetView topLeftCell="A85" zoomScale="90" zoomScaleNormal="90" workbookViewId="0">
      <selection activeCell="H7" sqref="H7"/>
    </sheetView>
  </sheetViews>
  <sheetFormatPr defaultRowHeight="12.75" x14ac:dyDescent="0.2"/>
  <cols>
    <col min="1" max="1" width="6.5703125" style="67" customWidth="1"/>
    <col min="2" max="2" width="55.28515625" style="67" customWidth="1"/>
    <col min="3" max="3" width="0.7109375" style="67" hidden="1" customWidth="1"/>
    <col min="4" max="4" width="11.5703125" style="221" customWidth="1"/>
    <col min="5" max="7" width="11.5703125" style="105" customWidth="1"/>
    <col min="8" max="8" width="16.5703125" style="105" customWidth="1"/>
    <col min="9" max="9" width="14.28515625" style="71" customWidth="1"/>
    <col min="10" max="10" width="15.42578125" style="67" customWidth="1"/>
    <col min="11" max="11" width="18.5703125" style="67" customWidth="1"/>
    <col min="12" max="12" width="15.28515625" style="221" customWidth="1"/>
    <col min="13" max="13" width="16.7109375" style="105" customWidth="1"/>
    <col min="14" max="14" width="14.42578125" style="105" customWidth="1"/>
    <col min="15" max="257" width="9.140625" style="67"/>
    <col min="258" max="258" width="6.5703125" style="67" customWidth="1"/>
    <col min="259" max="259" width="63.85546875" style="67" customWidth="1"/>
    <col min="260" max="260" width="0" style="67" hidden="1" customWidth="1"/>
    <col min="261" max="261" width="12.7109375" style="67" customWidth="1"/>
    <col min="262" max="262" width="13" style="67" customWidth="1"/>
    <col min="263" max="263" width="14.42578125" style="67" customWidth="1"/>
    <col min="264" max="264" width="16.5703125" style="67" customWidth="1"/>
    <col min="265" max="265" width="14.28515625" style="67" customWidth="1"/>
    <col min="266" max="266" width="15.42578125" style="67" customWidth="1"/>
    <col min="267" max="267" width="18.5703125" style="67" customWidth="1"/>
    <col min="268" max="268" width="15.28515625" style="67" customWidth="1"/>
    <col min="269" max="269" width="16.7109375" style="67" customWidth="1"/>
    <col min="270" max="270" width="14.42578125" style="67" customWidth="1"/>
    <col min="271" max="513" width="9.140625" style="67"/>
    <col min="514" max="514" width="6.5703125" style="67" customWidth="1"/>
    <col min="515" max="515" width="63.85546875" style="67" customWidth="1"/>
    <col min="516" max="516" width="0" style="67" hidden="1" customWidth="1"/>
    <col min="517" max="517" width="12.7109375" style="67" customWidth="1"/>
    <col min="518" max="518" width="13" style="67" customWidth="1"/>
    <col min="519" max="519" width="14.42578125" style="67" customWidth="1"/>
    <col min="520" max="520" width="16.5703125" style="67" customWidth="1"/>
    <col min="521" max="521" width="14.28515625" style="67" customWidth="1"/>
    <col min="522" max="522" width="15.42578125" style="67" customWidth="1"/>
    <col min="523" max="523" width="18.5703125" style="67" customWidth="1"/>
    <col min="524" max="524" width="15.28515625" style="67" customWidth="1"/>
    <col min="525" max="525" width="16.7109375" style="67" customWidth="1"/>
    <col min="526" max="526" width="14.42578125" style="67" customWidth="1"/>
    <col min="527" max="769" width="9.140625" style="67"/>
    <col min="770" max="770" width="6.5703125" style="67" customWidth="1"/>
    <col min="771" max="771" width="63.85546875" style="67" customWidth="1"/>
    <col min="772" max="772" width="0" style="67" hidden="1" customWidth="1"/>
    <col min="773" max="773" width="12.7109375" style="67" customWidth="1"/>
    <col min="774" max="774" width="13" style="67" customWidth="1"/>
    <col min="775" max="775" width="14.42578125" style="67" customWidth="1"/>
    <col min="776" max="776" width="16.5703125" style="67" customWidth="1"/>
    <col min="777" max="777" width="14.28515625" style="67" customWidth="1"/>
    <col min="778" max="778" width="15.42578125" style="67" customWidth="1"/>
    <col min="779" max="779" width="18.5703125" style="67" customWidth="1"/>
    <col min="780" max="780" width="15.28515625" style="67" customWidth="1"/>
    <col min="781" max="781" width="16.7109375" style="67" customWidth="1"/>
    <col min="782" max="782" width="14.42578125" style="67" customWidth="1"/>
    <col min="783" max="1025" width="9.140625" style="67"/>
    <col min="1026" max="1026" width="6.5703125" style="67" customWidth="1"/>
    <col min="1027" max="1027" width="63.85546875" style="67" customWidth="1"/>
    <col min="1028" max="1028" width="0" style="67" hidden="1" customWidth="1"/>
    <col min="1029" max="1029" width="12.7109375" style="67" customWidth="1"/>
    <col min="1030" max="1030" width="13" style="67" customWidth="1"/>
    <col min="1031" max="1031" width="14.42578125" style="67" customWidth="1"/>
    <col min="1032" max="1032" width="16.5703125" style="67" customWidth="1"/>
    <col min="1033" max="1033" width="14.28515625" style="67" customWidth="1"/>
    <col min="1034" max="1034" width="15.42578125" style="67" customWidth="1"/>
    <col min="1035" max="1035" width="18.5703125" style="67" customWidth="1"/>
    <col min="1036" max="1036" width="15.28515625" style="67" customWidth="1"/>
    <col min="1037" max="1037" width="16.7109375" style="67" customWidth="1"/>
    <col min="1038" max="1038" width="14.42578125" style="67" customWidth="1"/>
    <col min="1039" max="1281" width="9.140625" style="67"/>
    <col min="1282" max="1282" width="6.5703125" style="67" customWidth="1"/>
    <col min="1283" max="1283" width="63.85546875" style="67" customWidth="1"/>
    <col min="1284" max="1284" width="0" style="67" hidden="1" customWidth="1"/>
    <col min="1285" max="1285" width="12.7109375" style="67" customWidth="1"/>
    <col min="1286" max="1286" width="13" style="67" customWidth="1"/>
    <col min="1287" max="1287" width="14.42578125" style="67" customWidth="1"/>
    <col min="1288" max="1288" width="16.5703125" style="67" customWidth="1"/>
    <col min="1289" max="1289" width="14.28515625" style="67" customWidth="1"/>
    <col min="1290" max="1290" width="15.42578125" style="67" customWidth="1"/>
    <col min="1291" max="1291" width="18.5703125" style="67" customWidth="1"/>
    <col min="1292" max="1292" width="15.28515625" style="67" customWidth="1"/>
    <col min="1293" max="1293" width="16.7109375" style="67" customWidth="1"/>
    <col min="1294" max="1294" width="14.42578125" style="67" customWidth="1"/>
    <col min="1295" max="1537" width="9.140625" style="67"/>
    <col min="1538" max="1538" width="6.5703125" style="67" customWidth="1"/>
    <col min="1539" max="1539" width="63.85546875" style="67" customWidth="1"/>
    <col min="1540" max="1540" width="0" style="67" hidden="1" customWidth="1"/>
    <col min="1541" max="1541" width="12.7109375" style="67" customWidth="1"/>
    <col min="1542" max="1542" width="13" style="67" customWidth="1"/>
    <col min="1543" max="1543" width="14.42578125" style="67" customWidth="1"/>
    <col min="1544" max="1544" width="16.5703125" style="67" customWidth="1"/>
    <col min="1545" max="1545" width="14.28515625" style="67" customWidth="1"/>
    <col min="1546" max="1546" width="15.42578125" style="67" customWidth="1"/>
    <col min="1547" max="1547" width="18.5703125" style="67" customWidth="1"/>
    <col min="1548" max="1548" width="15.28515625" style="67" customWidth="1"/>
    <col min="1549" max="1549" width="16.7109375" style="67" customWidth="1"/>
    <col min="1550" max="1550" width="14.42578125" style="67" customWidth="1"/>
    <col min="1551" max="1793" width="9.140625" style="67"/>
    <col min="1794" max="1794" width="6.5703125" style="67" customWidth="1"/>
    <col min="1795" max="1795" width="63.85546875" style="67" customWidth="1"/>
    <col min="1796" max="1796" width="0" style="67" hidden="1" customWidth="1"/>
    <col min="1797" max="1797" width="12.7109375" style="67" customWidth="1"/>
    <col min="1798" max="1798" width="13" style="67" customWidth="1"/>
    <col min="1799" max="1799" width="14.42578125" style="67" customWidth="1"/>
    <col min="1800" max="1800" width="16.5703125" style="67" customWidth="1"/>
    <col min="1801" max="1801" width="14.28515625" style="67" customWidth="1"/>
    <col min="1802" max="1802" width="15.42578125" style="67" customWidth="1"/>
    <col min="1803" max="1803" width="18.5703125" style="67" customWidth="1"/>
    <col min="1804" max="1804" width="15.28515625" style="67" customWidth="1"/>
    <col min="1805" max="1805" width="16.7109375" style="67" customWidth="1"/>
    <col min="1806" max="1806" width="14.42578125" style="67" customWidth="1"/>
    <col min="1807" max="2049" width="9.140625" style="67"/>
    <col min="2050" max="2050" width="6.5703125" style="67" customWidth="1"/>
    <col min="2051" max="2051" width="63.85546875" style="67" customWidth="1"/>
    <col min="2052" max="2052" width="0" style="67" hidden="1" customWidth="1"/>
    <col min="2053" max="2053" width="12.7109375" style="67" customWidth="1"/>
    <col min="2054" max="2054" width="13" style="67" customWidth="1"/>
    <col min="2055" max="2055" width="14.42578125" style="67" customWidth="1"/>
    <col min="2056" max="2056" width="16.5703125" style="67" customWidth="1"/>
    <col min="2057" max="2057" width="14.28515625" style="67" customWidth="1"/>
    <col min="2058" max="2058" width="15.42578125" style="67" customWidth="1"/>
    <col min="2059" max="2059" width="18.5703125" style="67" customWidth="1"/>
    <col min="2060" max="2060" width="15.28515625" style="67" customWidth="1"/>
    <col min="2061" max="2061" width="16.7109375" style="67" customWidth="1"/>
    <col min="2062" max="2062" width="14.42578125" style="67" customWidth="1"/>
    <col min="2063" max="2305" width="9.140625" style="67"/>
    <col min="2306" max="2306" width="6.5703125" style="67" customWidth="1"/>
    <col min="2307" max="2307" width="63.85546875" style="67" customWidth="1"/>
    <col min="2308" max="2308" width="0" style="67" hidden="1" customWidth="1"/>
    <col min="2309" max="2309" width="12.7109375" style="67" customWidth="1"/>
    <col min="2310" max="2310" width="13" style="67" customWidth="1"/>
    <col min="2311" max="2311" width="14.42578125" style="67" customWidth="1"/>
    <col min="2312" max="2312" width="16.5703125" style="67" customWidth="1"/>
    <col min="2313" max="2313" width="14.28515625" style="67" customWidth="1"/>
    <col min="2314" max="2314" width="15.42578125" style="67" customWidth="1"/>
    <col min="2315" max="2315" width="18.5703125" style="67" customWidth="1"/>
    <col min="2316" max="2316" width="15.28515625" style="67" customWidth="1"/>
    <col min="2317" max="2317" width="16.7109375" style="67" customWidth="1"/>
    <col min="2318" max="2318" width="14.42578125" style="67" customWidth="1"/>
    <col min="2319" max="2561" width="9.140625" style="67"/>
    <col min="2562" max="2562" width="6.5703125" style="67" customWidth="1"/>
    <col min="2563" max="2563" width="63.85546875" style="67" customWidth="1"/>
    <col min="2564" max="2564" width="0" style="67" hidden="1" customWidth="1"/>
    <col min="2565" max="2565" width="12.7109375" style="67" customWidth="1"/>
    <col min="2566" max="2566" width="13" style="67" customWidth="1"/>
    <col min="2567" max="2567" width="14.42578125" style="67" customWidth="1"/>
    <col min="2568" max="2568" width="16.5703125" style="67" customWidth="1"/>
    <col min="2569" max="2569" width="14.28515625" style="67" customWidth="1"/>
    <col min="2570" max="2570" width="15.42578125" style="67" customWidth="1"/>
    <col min="2571" max="2571" width="18.5703125" style="67" customWidth="1"/>
    <col min="2572" max="2572" width="15.28515625" style="67" customWidth="1"/>
    <col min="2573" max="2573" width="16.7109375" style="67" customWidth="1"/>
    <col min="2574" max="2574" width="14.42578125" style="67" customWidth="1"/>
    <col min="2575" max="2817" width="9.140625" style="67"/>
    <col min="2818" max="2818" width="6.5703125" style="67" customWidth="1"/>
    <col min="2819" max="2819" width="63.85546875" style="67" customWidth="1"/>
    <col min="2820" max="2820" width="0" style="67" hidden="1" customWidth="1"/>
    <col min="2821" max="2821" width="12.7109375" style="67" customWidth="1"/>
    <col min="2822" max="2822" width="13" style="67" customWidth="1"/>
    <col min="2823" max="2823" width="14.42578125" style="67" customWidth="1"/>
    <col min="2824" max="2824" width="16.5703125" style="67" customWidth="1"/>
    <col min="2825" max="2825" width="14.28515625" style="67" customWidth="1"/>
    <col min="2826" max="2826" width="15.42578125" style="67" customWidth="1"/>
    <col min="2827" max="2827" width="18.5703125" style="67" customWidth="1"/>
    <col min="2828" max="2828" width="15.28515625" style="67" customWidth="1"/>
    <col min="2829" max="2829" width="16.7109375" style="67" customWidth="1"/>
    <col min="2830" max="2830" width="14.42578125" style="67" customWidth="1"/>
    <col min="2831" max="3073" width="9.140625" style="67"/>
    <col min="3074" max="3074" width="6.5703125" style="67" customWidth="1"/>
    <col min="3075" max="3075" width="63.85546875" style="67" customWidth="1"/>
    <col min="3076" max="3076" width="0" style="67" hidden="1" customWidth="1"/>
    <col min="3077" max="3077" width="12.7109375" style="67" customWidth="1"/>
    <col min="3078" max="3078" width="13" style="67" customWidth="1"/>
    <col min="3079" max="3079" width="14.42578125" style="67" customWidth="1"/>
    <col min="3080" max="3080" width="16.5703125" style="67" customWidth="1"/>
    <col min="3081" max="3081" width="14.28515625" style="67" customWidth="1"/>
    <col min="3082" max="3082" width="15.42578125" style="67" customWidth="1"/>
    <col min="3083" max="3083" width="18.5703125" style="67" customWidth="1"/>
    <col min="3084" max="3084" width="15.28515625" style="67" customWidth="1"/>
    <col min="3085" max="3085" width="16.7109375" style="67" customWidth="1"/>
    <col min="3086" max="3086" width="14.42578125" style="67" customWidth="1"/>
    <col min="3087" max="3329" width="9.140625" style="67"/>
    <col min="3330" max="3330" width="6.5703125" style="67" customWidth="1"/>
    <col min="3331" max="3331" width="63.85546875" style="67" customWidth="1"/>
    <col min="3332" max="3332" width="0" style="67" hidden="1" customWidth="1"/>
    <col min="3333" max="3333" width="12.7109375" style="67" customWidth="1"/>
    <col min="3334" max="3334" width="13" style="67" customWidth="1"/>
    <col min="3335" max="3335" width="14.42578125" style="67" customWidth="1"/>
    <col min="3336" max="3336" width="16.5703125" style="67" customWidth="1"/>
    <col min="3337" max="3337" width="14.28515625" style="67" customWidth="1"/>
    <col min="3338" max="3338" width="15.42578125" style="67" customWidth="1"/>
    <col min="3339" max="3339" width="18.5703125" style="67" customWidth="1"/>
    <col min="3340" max="3340" width="15.28515625" style="67" customWidth="1"/>
    <col min="3341" max="3341" width="16.7109375" style="67" customWidth="1"/>
    <col min="3342" max="3342" width="14.42578125" style="67" customWidth="1"/>
    <col min="3343" max="3585" width="9.140625" style="67"/>
    <col min="3586" max="3586" width="6.5703125" style="67" customWidth="1"/>
    <col min="3587" max="3587" width="63.85546875" style="67" customWidth="1"/>
    <col min="3588" max="3588" width="0" style="67" hidden="1" customWidth="1"/>
    <col min="3589" max="3589" width="12.7109375" style="67" customWidth="1"/>
    <col min="3590" max="3590" width="13" style="67" customWidth="1"/>
    <col min="3591" max="3591" width="14.42578125" style="67" customWidth="1"/>
    <col min="3592" max="3592" width="16.5703125" style="67" customWidth="1"/>
    <col min="3593" max="3593" width="14.28515625" style="67" customWidth="1"/>
    <col min="3594" max="3594" width="15.42578125" style="67" customWidth="1"/>
    <col min="3595" max="3595" width="18.5703125" style="67" customWidth="1"/>
    <col min="3596" max="3596" width="15.28515625" style="67" customWidth="1"/>
    <col min="3597" max="3597" width="16.7109375" style="67" customWidth="1"/>
    <col min="3598" max="3598" width="14.42578125" style="67" customWidth="1"/>
    <col min="3599" max="3841" width="9.140625" style="67"/>
    <col min="3842" max="3842" width="6.5703125" style="67" customWidth="1"/>
    <col min="3843" max="3843" width="63.85546875" style="67" customWidth="1"/>
    <col min="3844" max="3844" width="0" style="67" hidden="1" customWidth="1"/>
    <col min="3845" max="3845" width="12.7109375" style="67" customWidth="1"/>
    <col min="3846" max="3846" width="13" style="67" customWidth="1"/>
    <col min="3847" max="3847" width="14.42578125" style="67" customWidth="1"/>
    <col min="3848" max="3848" width="16.5703125" style="67" customWidth="1"/>
    <col min="3849" max="3849" width="14.28515625" style="67" customWidth="1"/>
    <col min="3850" max="3850" width="15.42578125" style="67" customWidth="1"/>
    <col min="3851" max="3851" width="18.5703125" style="67" customWidth="1"/>
    <col min="3852" max="3852" width="15.28515625" style="67" customWidth="1"/>
    <col min="3853" max="3853" width="16.7109375" style="67" customWidth="1"/>
    <col min="3854" max="3854" width="14.42578125" style="67" customWidth="1"/>
    <col min="3855" max="4097" width="9.140625" style="67"/>
    <col min="4098" max="4098" width="6.5703125" style="67" customWidth="1"/>
    <col min="4099" max="4099" width="63.85546875" style="67" customWidth="1"/>
    <col min="4100" max="4100" width="0" style="67" hidden="1" customWidth="1"/>
    <col min="4101" max="4101" width="12.7109375" style="67" customWidth="1"/>
    <col min="4102" max="4102" width="13" style="67" customWidth="1"/>
    <col min="4103" max="4103" width="14.42578125" style="67" customWidth="1"/>
    <col min="4104" max="4104" width="16.5703125" style="67" customWidth="1"/>
    <col min="4105" max="4105" width="14.28515625" style="67" customWidth="1"/>
    <col min="4106" max="4106" width="15.42578125" style="67" customWidth="1"/>
    <col min="4107" max="4107" width="18.5703125" style="67" customWidth="1"/>
    <col min="4108" max="4108" width="15.28515625" style="67" customWidth="1"/>
    <col min="4109" max="4109" width="16.7109375" style="67" customWidth="1"/>
    <col min="4110" max="4110" width="14.42578125" style="67" customWidth="1"/>
    <col min="4111" max="4353" width="9.140625" style="67"/>
    <col min="4354" max="4354" width="6.5703125" style="67" customWidth="1"/>
    <col min="4355" max="4355" width="63.85546875" style="67" customWidth="1"/>
    <col min="4356" max="4356" width="0" style="67" hidden="1" customWidth="1"/>
    <col min="4357" max="4357" width="12.7109375" style="67" customWidth="1"/>
    <col min="4358" max="4358" width="13" style="67" customWidth="1"/>
    <col min="4359" max="4359" width="14.42578125" style="67" customWidth="1"/>
    <col min="4360" max="4360" width="16.5703125" style="67" customWidth="1"/>
    <col min="4361" max="4361" width="14.28515625" style="67" customWidth="1"/>
    <col min="4362" max="4362" width="15.42578125" style="67" customWidth="1"/>
    <col min="4363" max="4363" width="18.5703125" style="67" customWidth="1"/>
    <col min="4364" max="4364" width="15.28515625" style="67" customWidth="1"/>
    <col min="4365" max="4365" width="16.7109375" style="67" customWidth="1"/>
    <col min="4366" max="4366" width="14.42578125" style="67" customWidth="1"/>
    <col min="4367" max="4609" width="9.140625" style="67"/>
    <col min="4610" max="4610" width="6.5703125" style="67" customWidth="1"/>
    <col min="4611" max="4611" width="63.85546875" style="67" customWidth="1"/>
    <col min="4612" max="4612" width="0" style="67" hidden="1" customWidth="1"/>
    <col min="4613" max="4613" width="12.7109375" style="67" customWidth="1"/>
    <col min="4614" max="4614" width="13" style="67" customWidth="1"/>
    <col min="4615" max="4615" width="14.42578125" style="67" customWidth="1"/>
    <col min="4616" max="4616" width="16.5703125" style="67" customWidth="1"/>
    <col min="4617" max="4617" width="14.28515625" style="67" customWidth="1"/>
    <col min="4618" max="4618" width="15.42578125" style="67" customWidth="1"/>
    <col min="4619" max="4619" width="18.5703125" style="67" customWidth="1"/>
    <col min="4620" max="4620" width="15.28515625" style="67" customWidth="1"/>
    <col min="4621" max="4621" width="16.7109375" style="67" customWidth="1"/>
    <col min="4622" max="4622" width="14.42578125" style="67" customWidth="1"/>
    <col min="4623" max="4865" width="9.140625" style="67"/>
    <col min="4866" max="4866" width="6.5703125" style="67" customWidth="1"/>
    <col min="4867" max="4867" width="63.85546875" style="67" customWidth="1"/>
    <col min="4868" max="4868" width="0" style="67" hidden="1" customWidth="1"/>
    <col min="4869" max="4869" width="12.7109375" style="67" customWidth="1"/>
    <col min="4870" max="4870" width="13" style="67" customWidth="1"/>
    <col min="4871" max="4871" width="14.42578125" style="67" customWidth="1"/>
    <col min="4872" max="4872" width="16.5703125" style="67" customWidth="1"/>
    <col min="4873" max="4873" width="14.28515625" style="67" customWidth="1"/>
    <col min="4874" max="4874" width="15.42578125" style="67" customWidth="1"/>
    <col min="4875" max="4875" width="18.5703125" style="67" customWidth="1"/>
    <col min="4876" max="4876" width="15.28515625" style="67" customWidth="1"/>
    <col min="4877" max="4877" width="16.7109375" style="67" customWidth="1"/>
    <col min="4878" max="4878" width="14.42578125" style="67" customWidth="1"/>
    <col min="4879" max="5121" width="9.140625" style="67"/>
    <col min="5122" max="5122" width="6.5703125" style="67" customWidth="1"/>
    <col min="5123" max="5123" width="63.85546875" style="67" customWidth="1"/>
    <col min="5124" max="5124" width="0" style="67" hidden="1" customWidth="1"/>
    <col min="5125" max="5125" width="12.7109375" style="67" customWidth="1"/>
    <col min="5126" max="5126" width="13" style="67" customWidth="1"/>
    <col min="5127" max="5127" width="14.42578125" style="67" customWidth="1"/>
    <col min="5128" max="5128" width="16.5703125" style="67" customWidth="1"/>
    <col min="5129" max="5129" width="14.28515625" style="67" customWidth="1"/>
    <col min="5130" max="5130" width="15.42578125" style="67" customWidth="1"/>
    <col min="5131" max="5131" width="18.5703125" style="67" customWidth="1"/>
    <col min="5132" max="5132" width="15.28515625" style="67" customWidth="1"/>
    <col min="5133" max="5133" width="16.7109375" style="67" customWidth="1"/>
    <col min="5134" max="5134" width="14.42578125" style="67" customWidth="1"/>
    <col min="5135" max="5377" width="9.140625" style="67"/>
    <col min="5378" max="5378" width="6.5703125" style="67" customWidth="1"/>
    <col min="5379" max="5379" width="63.85546875" style="67" customWidth="1"/>
    <col min="5380" max="5380" width="0" style="67" hidden="1" customWidth="1"/>
    <col min="5381" max="5381" width="12.7109375" style="67" customWidth="1"/>
    <col min="5382" max="5382" width="13" style="67" customWidth="1"/>
    <col min="5383" max="5383" width="14.42578125" style="67" customWidth="1"/>
    <col min="5384" max="5384" width="16.5703125" style="67" customWidth="1"/>
    <col min="5385" max="5385" width="14.28515625" style="67" customWidth="1"/>
    <col min="5386" max="5386" width="15.42578125" style="67" customWidth="1"/>
    <col min="5387" max="5387" width="18.5703125" style="67" customWidth="1"/>
    <col min="5388" max="5388" width="15.28515625" style="67" customWidth="1"/>
    <col min="5389" max="5389" width="16.7109375" style="67" customWidth="1"/>
    <col min="5390" max="5390" width="14.42578125" style="67" customWidth="1"/>
    <col min="5391" max="5633" width="9.140625" style="67"/>
    <col min="5634" max="5634" width="6.5703125" style="67" customWidth="1"/>
    <col min="5635" max="5635" width="63.85546875" style="67" customWidth="1"/>
    <col min="5636" max="5636" width="0" style="67" hidden="1" customWidth="1"/>
    <col min="5637" max="5637" width="12.7109375" style="67" customWidth="1"/>
    <col min="5638" max="5638" width="13" style="67" customWidth="1"/>
    <col min="5639" max="5639" width="14.42578125" style="67" customWidth="1"/>
    <col min="5640" max="5640" width="16.5703125" style="67" customWidth="1"/>
    <col min="5641" max="5641" width="14.28515625" style="67" customWidth="1"/>
    <col min="5642" max="5642" width="15.42578125" style="67" customWidth="1"/>
    <col min="5643" max="5643" width="18.5703125" style="67" customWidth="1"/>
    <col min="5644" max="5644" width="15.28515625" style="67" customWidth="1"/>
    <col min="5645" max="5645" width="16.7109375" style="67" customWidth="1"/>
    <col min="5646" max="5646" width="14.42578125" style="67" customWidth="1"/>
    <col min="5647" max="5889" width="9.140625" style="67"/>
    <col min="5890" max="5890" width="6.5703125" style="67" customWidth="1"/>
    <col min="5891" max="5891" width="63.85546875" style="67" customWidth="1"/>
    <col min="5892" max="5892" width="0" style="67" hidden="1" customWidth="1"/>
    <col min="5893" max="5893" width="12.7109375" style="67" customWidth="1"/>
    <col min="5894" max="5894" width="13" style="67" customWidth="1"/>
    <col min="5895" max="5895" width="14.42578125" style="67" customWidth="1"/>
    <col min="5896" max="5896" width="16.5703125" style="67" customWidth="1"/>
    <col min="5897" max="5897" width="14.28515625" style="67" customWidth="1"/>
    <col min="5898" max="5898" width="15.42578125" style="67" customWidth="1"/>
    <col min="5899" max="5899" width="18.5703125" style="67" customWidth="1"/>
    <col min="5900" max="5900" width="15.28515625" style="67" customWidth="1"/>
    <col min="5901" max="5901" width="16.7109375" style="67" customWidth="1"/>
    <col min="5902" max="5902" width="14.42578125" style="67" customWidth="1"/>
    <col min="5903" max="6145" width="9.140625" style="67"/>
    <col min="6146" max="6146" width="6.5703125" style="67" customWidth="1"/>
    <col min="6147" max="6147" width="63.85546875" style="67" customWidth="1"/>
    <col min="6148" max="6148" width="0" style="67" hidden="1" customWidth="1"/>
    <col min="6149" max="6149" width="12.7109375" style="67" customWidth="1"/>
    <col min="6150" max="6150" width="13" style="67" customWidth="1"/>
    <col min="6151" max="6151" width="14.42578125" style="67" customWidth="1"/>
    <col min="6152" max="6152" width="16.5703125" style="67" customWidth="1"/>
    <col min="6153" max="6153" width="14.28515625" style="67" customWidth="1"/>
    <col min="6154" max="6154" width="15.42578125" style="67" customWidth="1"/>
    <col min="6155" max="6155" width="18.5703125" style="67" customWidth="1"/>
    <col min="6156" max="6156" width="15.28515625" style="67" customWidth="1"/>
    <col min="6157" max="6157" width="16.7109375" style="67" customWidth="1"/>
    <col min="6158" max="6158" width="14.42578125" style="67" customWidth="1"/>
    <col min="6159" max="6401" width="9.140625" style="67"/>
    <col min="6402" max="6402" width="6.5703125" style="67" customWidth="1"/>
    <col min="6403" max="6403" width="63.85546875" style="67" customWidth="1"/>
    <col min="6404" max="6404" width="0" style="67" hidden="1" customWidth="1"/>
    <col min="6405" max="6405" width="12.7109375" style="67" customWidth="1"/>
    <col min="6406" max="6406" width="13" style="67" customWidth="1"/>
    <col min="6407" max="6407" width="14.42578125" style="67" customWidth="1"/>
    <col min="6408" max="6408" width="16.5703125" style="67" customWidth="1"/>
    <col min="6409" max="6409" width="14.28515625" style="67" customWidth="1"/>
    <col min="6410" max="6410" width="15.42578125" style="67" customWidth="1"/>
    <col min="6411" max="6411" width="18.5703125" style="67" customWidth="1"/>
    <col min="6412" max="6412" width="15.28515625" style="67" customWidth="1"/>
    <col min="6413" max="6413" width="16.7109375" style="67" customWidth="1"/>
    <col min="6414" max="6414" width="14.42578125" style="67" customWidth="1"/>
    <col min="6415" max="6657" width="9.140625" style="67"/>
    <col min="6658" max="6658" width="6.5703125" style="67" customWidth="1"/>
    <col min="6659" max="6659" width="63.85546875" style="67" customWidth="1"/>
    <col min="6660" max="6660" width="0" style="67" hidden="1" customWidth="1"/>
    <col min="6661" max="6661" width="12.7109375" style="67" customWidth="1"/>
    <col min="6662" max="6662" width="13" style="67" customWidth="1"/>
    <col min="6663" max="6663" width="14.42578125" style="67" customWidth="1"/>
    <col min="6664" max="6664" width="16.5703125" style="67" customWidth="1"/>
    <col min="6665" max="6665" width="14.28515625" style="67" customWidth="1"/>
    <col min="6666" max="6666" width="15.42578125" style="67" customWidth="1"/>
    <col min="6667" max="6667" width="18.5703125" style="67" customWidth="1"/>
    <col min="6668" max="6668" width="15.28515625" style="67" customWidth="1"/>
    <col min="6669" max="6669" width="16.7109375" style="67" customWidth="1"/>
    <col min="6670" max="6670" width="14.42578125" style="67" customWidth="1"/>
    <col min="6671" max="6913" width="9.140625" style="67"/>
    <col min="6914" max="6914" width="6.5703125" style="67" customWidth="1"/>
    <col min="6915" max="6915" width="63.85546875" style="67" customWidth="1"/>
    <col min="6916" max="6916" width="0" style="67" hidden="1" customWidth="1"/>
    <col min="6917" max="6917" width="12.7109375" style="67" customWidth="1"/>
    <col min="6918" max="6918" width="13" style="67" customWidth="1"/>
    <col min="6919" max="6919" width="14.42578125" style="67" customWidth="1"/>
    <col min="6920" max="6920" width="16.5703125" style="67" customWidth="1"/>
    <col min="6921" max="6921" width="14.28515625" style="67" customWidth="1"/>
    <col min="6922" max="6922" width="15.42578125" style="67" customWidth="1"/>
    <col min="6923" max="6923" width="18.5703125" style="67" customWidth="1"/>
    <col min="6924" max="6924" width="15.28515625" style="67" customWidth="1"/>
    <col min="6925" max="6925" width="16.7109375" style="67" customWidth="1"/>
    <col min="6926" max="6926" width="14.42578125" style="67" customWidth="1"/>
    <col min="6927" max="7169" width="9.140625" style="67"/>
    <col min="7170" max="7170" width="6.5703125" style="67" customWidth="1"/>
    <col min="7171" max="7171" width="63.85546875" style="67" customWidth="1"/>
    <col min="7172" max="7172" width="0" style="67" hidden="1" customWidth="1"/>
    <col min="7173" max="7173" width="12.7109375" style="67" customWidth="1"/>
    <col min="7174" max="7174" width="13" style="67" customWidth="1"/>
    <col min="7175" max="7175" width="14.42578125" style="67" customWidth="1"/>
    <col min="7176" max="7176" width="16.5703125" style="67" customWidth="1"/>
    <col min="7177" max="7177" width="14.28515625" style="67" customWidth="1"/>
    <col min="7178" max="7178" width="15.42578125" style="67" customWidth="1"/>
    <col min="7179" max="7179" width="18.5703125" style="67" customWidth="1"/>
    <col min="7180" max="7180" width="15.28515625" style="67" customWidth="1"/>
    <col min="7181" max="7181" width="16.7109375" style="67" customWidth="1"/>
    <col min="7182" max="7182" width="14.42578125" style="67" customWidth="1"/>
    <col min="7183" max="7425" width="9.140625" style="67"/>
    <col min="7426" max="7426" width="6.5703125" style="67" customWidth="1"/>
    <col min="7427" max="7427" width="63.85546875" style="67" customWidth="1"/>
    <col min="7428" max="7428" width="0" style="67" hidden="1" customWidth="1"/>
    <col min="7429" max="7429" width="12.7109375" style="67" customWidth="1"/>
    <col min="7430" max="7430" width="13" style="67" customWidth="1"/>
    <col min="7431" max="7431" width="14.42578125" style="67" customWidth="1"/>
    <col min="7432" max="7432" width="16.5703125" style="67" customWidth="1"/>
    <col min="7433" max="7433" width="14.28515625" style="67" customWidth="1"/>
    <col min="7434" max="7434" width="15.42578125" style="67" customWidth="1"/>
    <col min="7435" max="7435" width="18.5703125" style="67" customWidth="1"/>
    <col min="7436" max="7436" width="15.28515625" style="67" customWidth="1"/>
    <col min="7437" max="7437" width="16.7109375" style="67" customWidth="1"/>
    <col min="7438" max="7438" width="14.42578125" style="67" customWidth="1"/>
    <col min="7439" max="7681" width="9.140625" style="67"/>
    <col min="7682" max="7682" width="6.5703125" style="67" customWidth="1"/>
    <col min="7683" max="7683" width="63.85546875" style="67" customWidth="1"/>
    <col min="7684" max="7684" width="0" style="67" hidden="1" customWidth="1"/>
    <col min="7685" max="7685" width="12.7109375" style="67" customWidth="1"/>
    <col min="7686" max="7686" width="13" style="67" customWidth="1"/>
    <col min="7687" max="7687" width="14.42578125" style="67" customWidth="1"/>
    <col min="7688" max="7688" width="16.5703125" style="67" customWidth="1"/>
    <col min="7689" max="7689" width="14.28515625" style="67" customWidth="1"/>
    <col min="7690" max="7690" width="15.42578125" style="67" customWidth="1"/>
    <col min="7691" max="7691" width="18.5703125" style="67" customWidth="1"/>
    <col min="7692" max="7692" width="15.28515625" style="67" customWidth="1"/>
    <col min="7693" max="7693" width="16.7109375" style="67" customWidth="1"/>
    <col min="7694" max="7694" width="14.42578125" style="67" customWidth="1"/>
    <col min="7695" max="7937" width="9.140625" style="67"/>
    <col min="7938" max="7938" width="6.5703125" style="67" customWidth="1"/>
    <col min="7939" max="7939" width="63.85546875" style="67" customWidth="1"/>
    <col min="7940" max="7940" width="0" style="67" hidden="1" customWidth="1"/>
    <col min="7941" max="7941" width="12.7109375" style="67" customWidth="1"/>
    <col min="7942" max="7942" width="13" style="67" customWidth="1"/>
    <col min="7943" max="7943" width="14.42578125" style="67" customWidth="1"/>
    <col min="7944" max="7944" width="16.5703125" style="67" customWidth="1"/>
    <col min="7945" max="7945" width="14.28515625" style="67" customWidth="1"/>
    <col min="7946" max="7946" width="15.42578125" style="67" customWidth="1"/>
    <col min="7947" max="7947" width="18.5703125" style="67" customWidth="1"/>
    <col min="7948" max="7948" width="15.28515625" style="67" customWidth="1"/>
    <col min="7949" max="7949" width="16.7109375" style="67" customWidth="1"/>
    <col min="7950" max="7950" width="14.42578125" style="67" customWidth="1"/>
    <col min="7951" max="8193" width="9.140625" style="67"/>
    <col min="8194" max="8194" width="6.5703125" style="67" customWidth="1"/>
    <col min="8195" max="8195" width="63.85546875" style="67" customWidth="1"/>
    <col min="8196" max="8196" width="0" style="67" hidden="1" customWidth="1"/>
    <col min="8197" max="8197" width="12.7109375" style="67" customWidth="1"/>
    <col min="8198" max="8198" width="13" style="67" customWidth="1"/>
    <col min="8199" max="8199" width="14.42578125" style="67" customWidth="1"/>
    <col min="8200" max="8200" width="16.5703125" style="67" customWidth="1"/>
    <col min="8201" max="8201" width="14.28515625" style="67" customWidth="1"/>
    <col min="8202" max="8202" width="15.42578125" style="67" customWidth="1"/>
    <col min="8203" max="8203" width="18.5703125" style="67" customWidth="1"/>
    <col min="8204" max="8204" width="15.28515625" style="67" customWidth="1"/>
    <col min="8205" max="8205" width="16.7109375" style="67" customWidth="1"/>
    <col min="8206" max="8206" width="14.42578125" style="67" customWidth="1"/>
    <col min="8207" max="8449" width="9.140625" style="67"/>
    <col min="8450" max="8450" width="6.5703125" style="67" customWidth="1"/>
    <col min="8451" max="8451" width="63.85546875" style="67" customWidth="1"/>
    <col min="8452" max="8452" width="0" style="67" hidden="1" customWidth="1"/>
    <col min="8453" max="8453" width="12.7109375" style="67" customWidth="1"/>
    <col min="8454" max="8454" width="13" style="67" customWidth="1"/>
    <col min="8455" max="8455" width="14.42578125" style="67" customWidth="1"/>
    <col min="8456" max="8456" width="16.5703125" style="67" customWidth="1"/>
    <col min="8457" max="8457" width="14.28515625" style="67" customWidth="1"/>
    <col min="8458" max="8458" width="15.42578125" style="67" customWidth="1"/>
    <col min="8459" max="8459" width="18.5703125" style="67" customWidth="1"/>
    <col min="8460" max="8460" width="15.28515625" style="67" customWidth="1"/>
    <col min="8461" max="8461" width="16.7109375" style="67" customWidth="1"/>
    <col min="8462" max="8462" width="14.42578125" style="67" customWidth="1"/>
    <col min="8463" max="8705" width="9.140625" style="67"/>
    <col min="8706" max="8706" width="6.5703125" style="67" customWidth="1"/>
    <col min="8707" max="8707" width="63.85546875" style="67" customWidth="1"/>
    <col min="8708" max="8708" width="0" style="67" hidden="1" customWidth="1"/>
    <col min="8709" max="8709" width="12.7109375" style="67" customWidth="1"/>
    <col min="8710" max="8710" width="13" style="67" customWidth="1"/>
    <col min="8711" max="8711" width="14.42578125" style="67" customWidth="1"/>
    <col min="8712" max="8712" width="16.5703125" style="67" customWidth="1"/>
    <col min="8713" max="8713" width="14.28515625" style="67" customWidth="1"/>
    <col min="8714" max="8714" width="15.42578125" style="67" customWidth="1"/>
    <col min="8715" max="8715" width="18.5703125" style="67" customWidth="1"/>
    <col min="8716" max="8716" width="15.28515625" style="67" customWidth="1"/>
    <col min="8717" max="8717" width="16.7109375" style="67" customWidth="1"/>
    <col min="8718" max="8718" width="14.42578125" style="67" customWidth="1"/>
    <col min="8719" max="8961" width="9.140625" style="67"/>
    <col min="8962" max="8962" width="6.5703125" style="67" customWidth="1"/>
    <col min="8963" max="8963" width="63.85546875" style="67" customWidth="1"/>
    <col min="8964" max="8964" width="0" style="67" hidden="1" customWidth="1"/>
    <col min="8965" max="8965" width="12.7109375" style="67" customWidth="1"/>
    <col min="8966" max="8966" width="13" style="67" customWidth="1"/>
    <col min="8967" max="8967" width="14.42578125" style="67" customWidth="1"/>
    <col min="8968" max="8968" width="16.5703125" style="67" customWidth="1"/>
    <col min="8969" max="8969" width="14.28515625" style="67" customWidth="1"/>
    <col min="8970" max="8970" width="15.42578125" style="67" customWidth="1"/>
    <col min="8971" max="8971" width="18.5703125" style="67" customWidth="1"/>
    <col min="8972" max="8972" width="15.28515625" style="67" customWidth="1"/>
    <col min="8973" max="8973" width="16.7109375" style="67" customWidth="1"/>
    <col min="8974" max="8974" width="14.42578125" style="67" customWidth="1"/>
    <col min="8975" max="9217" width="9.140625" style="67"/>
    <col min="9218" max="9218" width="6.5703125" style="67" customWidth="1"/>
    <col min="9219" max="9219" width="63.85546875" style="67" customWidth="1"/>
    <col min="9220" max="9220" width="0" style="67" hidden="1" customWidth="1"/>
    <col min="9221" max="9221" width="12.7109375" style="67" customWidth="1"/>
    <col min="9222" max="9222" width="13" style="67" customWidth="1"/>
    <col min="9223" max="9223" width="14.42578125" style="67" customWidth="1"/>
    <col min="9224" max="9224" width="16.5703125" style="67" customWidth="1"/>
    <col min="9225" max="9225" width="14.28515625" style="67" customWidth="1"/>
    <col min="9226" max="9226" width="15.42578125" style="67" customWidth="1"/>
    <col min="9227" max="9227" width="18.5703125" style="67" customWidth="1"/>
    <col min="9228" max="9228" width="15.28515625" style="67" customWidth="1"/>
    <col min="9229" max="9229" width="16.7109375" style="67" customWidth="1"/>
    <col min="9230" max="9230" width="14.42578125" style="67" customWidth="1"/>
    <col min="9231" max="9473" width="9.140625" style="67"/>
    <col min="9474" max="9474" width="6.5703125" style="67" customWidth="1"/>
    <col min="9475" max="9475" width="63.85546875" style="67" customWidth="1"/>
    <col min="9476" max="9476" width="0" style="67" hidden="1" customWidth="1"/>
    <col min="9477" max="9477" width="12.7109375" style="67" customWidth="1"/>
    <col min="9478" max="9478" width="13" style="67" customWidth="1"/>
    <col min="9479" max="9479" width="14.42578125" style="67" customWidth="1"/>
    <col min="9480" max="9480" width="16.5703125" style="67" customWidth="1"/>
    <col min="9481" max="9481" width="14.28515625" style="67" customWidth="1"/>
    <col min="9482" max="9482" width="15.42578125" style="67" customWidth="1"/>
    <col min="9483" max="9483" width="18.5703125" style="67" customWidth="1"/>
    <col min="9484" max="9484" width="15.28515625" style="67" customWidth="1"/>
    <col min="9485" max="9485" width="16.7109375" style="67" customWidth="1"/>
    <col min="9486" max="9486" width="14.42578125" style="67" customWidth="1"/>
    <col min="9487" max="9729" width="9.140625" style="67"/>
    <col min="9730" max="9730" width="6.5703125" style="67" customWidth="1"/>
    <col min="9731" max="9731" width="63.85546875" style="67" customWidth="1"/>
    <col min="9732" max="9732" width="0" style="67" hidden="1" customWidth="1"/>
    <col min="9733" max="9733" width="12.7109375" style="67" customWidth="1"/>
    <col min="9734" max="9734" width="13" style="67" customWidth="1"/>
    <col min="9735" max="9735" width="14.42578125" style="67" customWidth="1"/>
    <col min="9736" max="9736" width="16.5703125" style="67" customWidth="1"/>
    <col min="9737" max="9737" width="14.28515625" style="67" customWidth="1"/>
    <col min="9738" max="9738" width="15.42578125" style="67" customWidth="1"/>
    <col min="9739" max="9739" width="18.5703125" style="67" customWidth="1"/>
    <col min="9740" max="9740" width="15.28515625" style="67" customWidth="1"/>
    <col min="9741" max="9741" width="16.7109375" style="67" customWidth="1"/>
    <col min="9742" max="9742" width="14.42578125" style="67" customWidth="1"/>
    <col min="9743" max="9985" width="9.140625" style="67"/>
    <col min="9986" max="9986" width="6.5703125" style="67" customWidth="1"/>
    <col min="9987" max="9987" width="63.85546875" style="67" customWidth="1"/>
    <col min="9988" max="9988" width="0" style="67" hidden="1" customWidth="1"/>
    <col min="9989" max="9989" width="12.7109375" style="67" customWidth="1"/>
    <col min="9990" max="9990" width="13" style="67" customWidth="1"/>
    <col min="9991" max="9991" width="14.42578125" style="67" customWidth="1"/>
    <col min="9992" max="9992" width="16.5703125" style="67" customWidth="1"/>
    <col min="9993" max="9993" width="14.28515625" style="67" customWidth="1"/>
    <col min="9994" max="9994" width="15.42578125" style="67" customWidth="1"/>
    <col min="9995" max="9995" width="18.5703125" style="67" customWidth="1"/>
    <col min="9996" max="9996" width="15.28515625" style="67" customWidth="1"/>
    <col min="9997" max="9997" width="16.7109375" style="67" customWidth="1"/>
    <col min="9998" max="9998" width="14.42578125" style="67" customWidth="1"/>
    <col min="9999" max="10241" width="9.140625" style="67"/>
    <col min="10242" max="10242" width="6.5703125" style="67" customWidth="1"/>
    <col min="10243" max="10243" width="63.85546875" style="67" customWidth="1"/>
    <col min="10244" max="10244" width="0" style="67" hidden="1" customWidth="1"/>
    <col min="10245" max="10245" width="12.7109375" style="67" customWidth="1"/>
    <col min="10246" max="10246" width="13" style="67" customWidth="1"/>
    <col min="10247" max="10247" width="14.42578125" style="67" customWidth="1"/>
    <col min="10248" max="10248" width="16.5703125" style="67" customWidth="1"/>
    <col min="10249" max="10249" width="14.28515625" style="67" customWidth="1"/>
    <col min="10250" max="10250" width="15.42578125" style="67" customWidth="1"/>
    <col min="10251" max="10251" width="18.5703125" style="67" customWidth="1"/>
    <col min="10252" max="10252" width="15.28515625" style="67" customWidth="1"/>
    <col min="10253" max="10253" width="16.7109375" style="67" customWidth="1"/>
    <col min="10254" max="10254" width="14.42578125" style="67" customWidth="1"/>
    <col min="10255" max="10497" width="9.140625" style="67"/>
    <col min="10498" max="10498" width="6.5703125" style="67" customWidth="1"/>
    <col min="10499" max="10499" width="63.85546875" style="67" customWidth="1"/>
    <col min="10500" max="10500" width="0" style="67" hidden="1" customWidth="1"/>
    <col min="10501" max="10501" width="12.7109375" style="67" customWidth="1"/>
    <col min="10502" max="10502" width="13" style="67" customWidth="1"/>
    <col min="10503" max="10503" width="14.42578125" style="67" customWidth="1"/>
    <col min="10504" max="10504" width="16.5703125" style="67" customWidth="1"/>
    <col min="10505" max="10505" width="14.28515625" style="67" customWidth="1"/>
    <col min="10506" max="10506" width="15.42578125" style="67" customWidth="1"/>
    <col min="10507" max="10507" width="18.5703125" style="67" customWidth="1"/>
    <col min="10508" max="10508" width="15.28515625" style="67" customWidth="1"/>
    <col min="10509" max="10509" width="16.7109375" style="67" customWidth="1"/>
    <col min="10510" max="10510" width="14.42578125" style="67" customWidth="1"/>
    <col min="10511" max="10753" width="9.140625" style="67"/>
    <col min="10754" max="10754" width="6.5703125" style="67" customWidth="1"/>
    <col min="10755" max="10755" width="63.85546875" style="67" customWidth="1"/>
    <col min="10756" max="10756" width="0" style="67" hidden="1" customWidth="1"/>
    <col min="10757" max="10757" width="12.7109375" style="67" customWidth="1"/>
    <col min="10758" max="10758" width="13" style="67" customWidth="1"/>
    <col min="10759" max="10759" width="14.42578125" style="67" customWidth="1"/>
    <col min="10760" max="10760" width="16.5703125" style="67" customWidth="1"/>
    <col min="10761" max="10761" width="14.28515625" style="67" customWidth="1"/>
    <col min="10762" max="10762" width="15.42578125" style="67" customWidth="1"/>
    <col min="10763" max="10763" width="18.5703125" style="67" customWidth="1"/>
    <col min="10764" max="10764" width="15.28515625" style="67" customWidth="1"/>
    <col min="10765" max="10765" width="16.7109375" style="67" customWidth="1"/>
    <col min="10766" max="10766" width="14.42578125" style="67" customWidth="1"/>
    <col min="10767" max="11009" width="9.140625" style="67"/>
    <col min="11010" max="11010" width="6.5703125" style="67" customWidth="1"/>
    <col min="11011" max="11011" width="63.85546875" style="67" customWidth="1"/>
    <col min="11012" max="11012" width="0" style="67" hidden="1" customWidth="1"/>
    <col min="11013" max="11013" width="12.7109375" style="67" customWidth="1"/>
    <col min="11014" max="11014" width="13" style="67" customWidth="1"/>
    <col min="11015" max="11015" width="14.42578125" style="67" customWidth="1"/>
    <col min="11016" max="11016" width="16.5703125" style="67" customWidth="1"/>
    <col min="11017" max="11017" width="14.28515625" style="67" customWidth="1"/>
    <col min="11018" max="11018" width="15.42578125" style="67" customWidth="1"/>
    <col min="11019" max="11019" width="18.5703125" style="67" customWidth="1"/>
    <col min="11020" max="11020" width="15.28515625" style="67" customWidth="1"/>
    <col min="11021" max="11021" width="16.7109375" style="67" customWidth="1"/>
    <col min="11022" max="11022" width="14.42578125" style="67" customWidth="1"/>
    <col min="11023" max="11265" width="9.140625" style="67"/>
    <col min="11266" max="11266" width="6.5703125" style="67" customWidth="1"/>
    <col min="11267" max="11267" width="63.85546875" style="67" customWidth="1"/>
    <col min="11268" max="11268" width="0" style="67" hidden="1" customWidth="1"/>
    <col min="11269" max="11269" width="12.7109375" style="67" customWidth="1"/>
    <col min="11270" max="11270" width="13" style="67" customWidth="1"/>
    <col min="11271" max="11271" width="14.42578125" style="67" customWidth="1"/>
    <col min="11272" max="11272" width="16.5703125" style="67" customWidth="1"/>
    <col min="11273" max="11273" width="14.28515625" style="67" customWidth="1"/>
    <col min="11274" max="11274" width="15.42578125" style="67" customWidth="1"/>
    <col min="11275" max="11275" width="18.5703125" style="67" customWidth="1"/>
    <col min="11276" max="11276" width="15.28515625" style="67" customWidth="1"/>
    <col min="11277" max="11277" width="16.7109375" style="67" customWidth="1"/>
    <col min="11278" max="11278" width="14.42578125" style="67" customWidth="1"/>
    <col min="11279" max="11521" width="9.140625" style="67"/>
    <col min="11522" max="11522" width="6.5703125" style="67" customWidth="1"/>
    <col min="11523" max="11523" width="63.85546875" style="67" customWidth="1"/>
    <col min="11524" max="11524" width="0" style="67" hidden="1" customWidth="1"/>
    <col min="11525" max="11525" width="12.7109375" style="67" customWidth="1"/>
    <col min="11526" max="11526" width="13" style="67" customWidth="1"/>
    <col min="11527" max="11527" width="14.42578125" style="67" customWidth="1"/>
    <col min="11528" max="11528" width="16.5703125" style="67" customWidth="1"/>
    <col min="11529" max="11529" width="14.28515625" style="67" customWidth="1"/>
    <col min="11530" max="11530" width="15.42578125" style="67" customWidth="1"/>
    <col min="11531" max="11531" width="18.5703125" style="67" customWidth="1"/>
    <col min="11532" max="11532" width="15.28515625" style="67" customWidth="1"/>
    <col min="11533" max="11533" width="16.7109375" style="67" customWidth="1"/>
    <col min="11534" max="11534" width="14.42578125" style="67" customWidth="1"/>
    <col min="11535" max="11777" width="9.140625" style="67"/>
    <col min="11778" max="11778" width="6.5703125" style="67" customWidth="1"/>
    <col min="11779" max="11779" width="63.85546875" style="67" customWidth="1"/>
    <col min="11780" max="11780" width="0" style="67" hidden="1" customWidth="1"/>
    <col min="11781" max="11781" width="12.7109375" style="67" customWidth="1"/>
    <col min="11782" max="11782" width="13" style="67" customWidth="1"/>
    <col min="11783" max="11783" width="14.42578125" style="67" customWidth="1"/>
    <col min="11784" max="11784" width="16.5703125" style="67" customWidth="1"/>
    <col min="11785" max="11785" width="14.28515625" style="67" customWidth="1"/>
    <col min="11786" max="11786" width="15.42578125" style="67" customWidth="1"/>
    <col min="11787" max="11787" width="18.5703125" style="67" customWidth="1"/>
    <col min="11788" max="11788" width="15.28515625" style="67" customWidth="1"/>
    <col min="11789" max="11789" width="16.7109375" style="67" customWidth="1"/>
    <col min="11790" max="11790" width="14.42578125" style="67" customWidth="1"/>
    <col min="11791" max="12033" width="9.140625" style="67"/>
    <col min="12034" max="12034" width="6.5703125" style="67" customWidth="1"/>
    <col min="12035" max="12035" width="63.85546875" style="67" customWidth="1"/>
    <col min="12036" max="12036" width="0" style="67" hidden="1" customWidth="1"/>
    <col min="12037" max="12037" width="12.7109375" style="67" customWidth="1"/>
    <col min="12038" max="12038" width="13" style="67" customWidth="1"/>
    <col min="12039" max="12039" width="14.42578125" style="67" customWidth="1"/>
    <col min="12040" max="12040" width="16.5703125" style="67" customWidth="1"/>
    <col min="12041" max="12041" width="14.28515625" style="67" customWidth="1"/>
    <col min="12042" max="12042" width="15.42578125" style="67" customWidth="1"/>
    <col min="12043" max="12043" width="18.5703125" style="67" customWidth="1"/>
    <col min="12044" max="12044" width="15.28515625" style="67" customWidth="1"/>
    <col min="12045" max="12045" width="16.7109375" style="67" customWidth="1"/>
    <col min="12046" max="12046" width="14.42578125" style="67" customWidth="1"/>
    <col min="12047" max="12289" width="9.140625" style="67"/>
    <col min="12290" max="12290" width="6.5703125" style="67" customWidth="1"/>
    <col min="12291" max="12291" width="63.85546875" style="67" customWidth="1"/>
    <col min="12292" max="12292" width="0" style="67" hidden="1" customWidth="1"/>
    <col min="12293" max="12293" width="12.7109375" style="67" customWidth="1"/>
    <col min="12294" max="12294" width="13" style="67" customWidth="1"/>
    <col min="12295" max="12295" width="14.42578125" style="67" customWidth="1"/>
    <col min="12296" max="12296" width="16.5703125" style="67" customWidth="1"/>
    <col min="12297" max="12297" width="14.28515625" style="67" customWidth="1"/>
    <col min="12298" max="12298" width="15.42578125" style="67" customWidth="1"/>
    <col min="12299" max="12299" width="18.5703125" style="67" customWidth="1"/>
    <col min="12300" max="12300" width="15.28515625" style="67" customWidth="1"/>
    <col min="12301" max="12301" width="16.7109375" style="67" customWidth="1"/>
    <col min="12302" max="12302" width="14.42578125" style="67" customWidth="1"/>
    <col min="12303" max="12545" width="9.140625" style="67"/>
    <col min="12546" max="12546" width="6.5703125" style="67" customWidth="1"/>
    <col min="12547" max="12547" width="63.85546875" style="67" customWidth="1"/>
    <col min="12548" max="12548" width="0" style="67" hidden="1" customWidth="1"/>
    <col min="12549" max="12549" width="12.7109375" style="67" customWidth="1"/>
    <col min="12550" max="12550" width="13" style="67" customWidth="1"/>
    <col min="12551" max="12551" width="14.42578125" style="67" customWidth="1"/>
    <col min="12552" max="12552" width="16.5703125" style="67" customWidth="1"/>
    <col min="12553" max="12553" width="14.28515625" style="67" customWidth="1"/>
    <col min="12554" max="12554" width="15.42578125" style="67" customWidth="1"/>
    <col min="12555" max="12555" width="18.5703125" style="67" customWidth="1"/>
    <col min="12556" max="12556" width="15.28515625" style="67" customWidth="1"/>
    <col min="12557" max="12557" width="16.7109375" style="67" customWidth="1"/>
    <col min="12558" max="12558" width="14.42578125" style="67" customWidth="1"/>
    <col min="12559" max="12801" width="9.140625" style="67"/>
    <col min="12802" max="12802" width="6.5703125" style="67" customWidth="1"/>
    <col min="12803" max="12803" width="63.85546875" style="67" customWidth="1"/>
    <col min="12804" max="12804" width="0" style="67" hidden="1" customWidth="1"/>
    <col min="12805" max="12805" width="12.7109375" style="67" customWidth="1"/>
    <col min="12806" max="12806" width="13" style="67" customWidth="1"/>
    <col min="12807" max="12807" width="14.42578125" style="67" customWidth="1"/>
    <col min="12808" max="12808" width="16.5703125" style="67" customWidth="1"/>
    <col min="12809" max="12809" width="14.28515625" style="67" customWidth="1"/>
    <col min="12810" max="12810" width="15.42578125" style="67" customWidth="1"/>
    <col min="12811" max="12811" width="18.5703125" style="67" customWidth="1"/>
    <col min="12812" max="12812" width="15.28515625" style="67" customWidth="1"/>
    <col min="12813" max="12813" width="16.7109375" style="67" customWidth="1"/>
    <col min="12814" max="12814" width="14.42578125" style="67" customWidth="1"/>
    <col min="12815" max="13057" width="9.140625" style="67"/>
    <col min="13058" max="13058" width="6.5703125" style="67" customWidth="1"/>
    <col min="13059" max="13059" width="63.85546875" style="67" customWidth="1"/>
    <col min="13060" max="13060" width="0" style="67" hidden="1" customWidth="1"/>
    <col min="13061" max="13061" width="12.7109375" style="67" customWidth="1"/>
    <col min="13062" max="13062" width="13" style="67" customWidth="1"/>
    <col min="13063" max="13063" width="14.42578125" style="67" customWidth="1"/>
    <col min="13064" max="13064" width="16.5703125" style="67" customWidth="1"/>
    <col min="13065" max="13065" width="14.28515625" style="67" customWidth="1"/>
    <col min="13066" max="13066" width="15.42578125" style="67" customWidth="1"/>
    <col min="13067" max="13067" width="18.5703125" style="67" customWidth="1"/>
    <col min="13068" max="13068" width="15.28515625" style="67" customWidth="1"/>
    <col min="13069" max="13069" width="16.7109375" style="67" customWidth="1"/>
    <col min="13070" max="13070" width="14.42578125" style="67" customWidth="1"/>
    <col min="13071" max="13313" width="9.140625" style="67"/>
    <col min="13314" max="13314" width="6.5703125" style="67" customWidth="1"/>
    <col min="13315" max="13315" width="63.85546875" style="67" customWidth="1"/>
    <col min="13316" max="13316" width="0" style="67" hidden="1" customWidth="1"/>
    <col min="13317" max="13317" width="12.7109375" style="67" customWidth="1"/>
    <col min="13318" max="13318" width="13" style="67" customWidth="1"/>
    <col min="13319" max="13319" width="14.42578125" style="67" customWidth="1"/>
    <col min="13320" max="13320" width="16.5703125" style="67" customWidth="1"/>
    <col min="13321" max="13321" width="14.28515625" style="67" customWidth="1"/>
    <col min="13322" max="13322" width="15.42578125" style="67" customWidth="1"/>
    <col min="13323" max="13323" width="18.5703125" style="67" customWidth="1"/>
    <col min="13324" max="13324" width="15.28515625" style="67" customWidth="1"/>
    <col min="13325" max="13325" width="16.7109375" style="67" customWidth="1"/>
    <col min="13326" max="13326" width="14.42578125" style="67" customWidth="1"/>
    <col min="13327" max="13569" width="9.140625" style="67"/>
    <col min="13570" max="13570" width="6.5703125" style="67" customWidth="1"/>
    <col min="13571" max="13571" width="63.85546875" style="67" customWidth="1"/>
    <col min="13572" max="13572" width="0" style="67" hidden="1" customWidth="1"/>
    <col min="13573" max="13573" width="12.7109375" style="67" customWidth="1"/>
    <col min="13574" max="13574" width="13" style="67" customWidth="1"/>
    <col min="13575" max="13575" width="14.42578125" style="67" customWidth="1"/>
    <col min="13576" max="13576" width="16.5703125" style="67" customWidth="1"/>
    <col min="13577" max="13577" width="14.28515625" style="67" customWidth="1"/>
    <col min="13578" max="13578" width="15.42578125" style="67" customWidth="1"/>
    <col min="13579" max="13579" width="18.5703125" style="67" customWidth="1"/>
    <col min="13580" max="13580" width="15.28515625" style="67" customWidth="1"/>
    <col min="13581" max="13581" width="16.7109375" style="67" customWidth="1"/>
    <col min="13582" max="13582" width="14.42578125" style="67" customWidth="1"/>
    <col min="13583" max="13825" width="9.140625" style="67"/>
    <col min="13826" max="13826" width="6.5703125" style="67" customWidth="1"/>
    <col min="13827" max="13827" width="63.85546875" style="67" customWidth="1"/>
    <col min="13828" max="13828" width="0" style="67" hidden="1" customWidth="1"/>
    <col min="13829" max="13829" width="12.7109375" style="67" customWidth="1"/>
    <col min="13830" max="13830" width="13" style="67" customWidth="1"/>
    <col min="13831" max="13831" width="14.42578125" style="67" customWidth="1"/>
    <col min="13832" max="13832" width="16.5703125" style="67" customWidth="1"/>
    <col min="13833" max="13833" width="14.28515625" style="67" customWidth="1"/>
    <col min="13834" max="13834" width="15.42578125" style="67" customWidth="1"/>
    <col min="13835" max="13835" width="18.5703125" style="67" customWidth="1"/>
    <col min="13836" max="13836" width="15.28515625" style="67" customWidth="1"/>
    <col min="13837" max="13837" width="16.7109375" style="67" customWidth="1"/>
    <col min="13838" max="13838" width="14.42578125" style="67" customWidth="1"/>
    <col min="13839" max="14081" width="9.140625" style="67"/>
    <col min="14082" max="14082" width="6.5703125" style="67" customWidth="1"/>
    <col min="14083" max="14083" width="63.85546875" style="67" customWidth="1"/>
    <col min="14084" max="14084" width="0" style="67" hidden="1" customWidth="1"/>
    <col min="14085" max="14085" width="12.7109375" style="67" customWidth="1"/>
    <col min="14086" max="14086" width="13" style="67" customWidth="1"/>
    <col min="14087" max="14087" width="14.42578125" style="67" customWidth="1"/>
    <col min="14088" max="14088" width="16.5703125" style="67" customWidth="1"/>
    <col min="14089" max="14089" width="14.28515625" style="67" customWidth="1"/>
    <col min="14090" max="14090" width="15.42578125" style="67" customWidth="1"/>
    <col min="14091" max="14091" width="18.5703125" style="67" customWidth="1"/>
    <col min="14092" max="14092" width="15.28515625" style="67" customWidth="1"/>
    <col min="14093" max="14093" width="16.7109375" style="67" customWidth="1"/>
    <col min="14094" max="14094" width="14.42578125" style="67" customWidth="1"/>
    <col min="14095" max="14337" width="9.140625" style="67"/>
    <col min="14338" max="14338" width="6.5703125" style="67" customWidth="1"/>
    <col min="14339" max="14339" width="63.85546875" style="67" customWidth="1"/>
    <col min="14340" max="14340" width="0" style="67" hidden="1" customWidth="1"/>
    <col min="14341" max="14341" width="12.7109375" style="67" customWidth="1"/>
    <col min="14342" max="14342" width="13" style="67" customWidth="1"/>
    <col min="14343" max="14343" width="14.42578125" style="67" customWidth="1"/>
    <col min="14344" max="14344" width="16.5703125" style="67" customWidth="1"/>
    <col min="14345" max="14345" width="14.28515625" style="67" customWidth="1"/>
    <col min="14346" max="14346" width="15.42578125" style="67" customWidth="1"/>
    <col min="14347" max="14347" width="18.5703125" style="67" customWidth="1"/>
    <col min="14348" max="14348" width="15.28515625" style="67" customWidth="1"/>
    <col min="14349" max="14349" width="16.7109375" style="67" customWidth="1"/>
    <col min="14350" max="14350" width="14.42578125" style="67" customWidth="1"/>
    <col min="14351" max="14593" width="9.140625" style="67"/>
    <col min="14594" max="14594" width="6.5703125" style="67" customWidth="1"/>
    <col min="14595" max="14595" width="63.85546875" style="67" customWidth="1"/>
    <col min="14596" max="14596" width="0" style="67" hidden="1" customWidth="1"/>
    <col min="14597" max="14597" width="12.7109375" style="67" customWidth="1"/>
    <col min="14598" max="14598" width="13" style="67" customWidth="1"/>
    <col min="14599" max="14599" width="14.42578125" style="67" customWidth="1"/>
    <col min="14600" max="14600" width="16.5703125" style="67" customWidth="1"/>
    <col min="14601" max="14601" width="14.28515625" style="67" customWidth="1"/>
    <col min="14602" max="14602" width="15.42578125" style="67" customWidth="1"/>
    <col min="14603" max="14603" width="18.5703125" style="67" customWidth="1"/>
    <col min="14604" max="14604" width="15.28515625" style="67" customWidth="1"/>
    <col min="14605" max="14605" width="16.7109375" style="67" customWidth="1"/>
    <col min="14606" max="14606" width="14.42578125" style="67" customWidth="1"/>
    <col min="14607" max="14849" width="9.140625" style="67"/>
    <col min="14850" max="14850" width="6.5703125" style="67" customWidth="1"/>
    <col min="14851" max="14851" width="63.85546875" style="67" customWidth="1"/>
    <col min="14852" max="14852" width="0" style="67" hidden="1" customWidth="1"/>
    <col min="14853" max="14853" width="12.7109375" style="67" customWidth="1"/>
    <col min="14854" max="14854" width="13" style="67" customWidth="1"/>
    <col min="14855" max="14855" width="14.42578125" style="67" customWidth="1"/>
    <col min="14856" max="14856" width="16.5703125" style="67" customWidth="1"/>
    <col min="14857" max="14857" width="14.28515625" style="67" customWidth="1"/>
    <col min="14858" max="14858" width="15.42578125" style="67" customWidth="1"/>
    <col min="14859" max="14859" width="18.5703125" style="67" customWidth="1"/>
    <col min="14860" max="14860" width="15.28515625" style="67" customWidth="1"/>
    <col min="14861" max="14861" width="16.7109375" style="67" customWidth="1"/>
    <col min="14862" max="14862" width="14.42578125" style="67" customWidth="1"/>
    <col min="14863" max="15105" width="9.140625" style="67"/>
    <col min="15106" max="15106" width="6.5703125" style="67" customWidth="1"/>
    <col min="15107" max="15107" width="63.85546875" style="67" customWidth="1"/>
    <col min="15108" max="15108" width="0" style="67" hidden="1" customWidth="1"/>
    <col min="15109" max="15109" width="12.7109375" style="67" customWidth="1"/>
    <col min="15110" max="15110" width="13" style="67" customWidth="1"/>
    <col min="15111" max="15111" width="14.42578125" style="67" customWidth="1"/>
    <col min="15112" max="15112" width="16.5703125" style="67" customWidth="1"/>
    <col min="15113" max="15113" width="14.28515625" style="67" customWidth="1"/>
    <col min="15114" max="15114" width="15.42578125" style="67" customWidth="1"/>
    <col min="15115" max="15115" width="18.5703125" style="67" customWidth="1"/>
    <col min="15116" max="15116" width="15.28515625" style="67" customWidth="1"/>
    <col min="15117" max="15117" width="16.7109375" style="67" customWidth="1"/>
    <col min="15118" max="15118" width="14.42578125" style="67" customWidth="1"/>
    <col min="15119" max="15361" width="9.140625" style="67"/>
    <col min="15362" max="15362" width="6.5703125" style="67" customWidth="1"/>
    <col min="15363" max="15363" width="63.85546875" style="67" customWidth="1"/>
    <col min="15364" max="15364" width="0" style="67" hidden="1" customWidth="1"/>
    <col min="15365" max="15365" width="12.7109375" style="67" customWidth="1"/>
    <col min="15366" max="15366" width="13" style="67" customWidth="1"/>
    <col min="15367" max="15367" width="14.42578125" style="67" customWidth="1"/>
    <col min="15368" max="15368" width="16.5703125" style="67" customWidth="1"/>
    <col min="15369" max="15369" width="14.28515625" style="67" customWidth="1"/>
    <col min="15370" max="15370" width="15.42578125" style="67" customWidth="1"/>
    <col min="15371" max="15371" width="18.5703125" style="67" customWidth="1"/>
    <col min="15372" max="15372" width="15.28515625" style="67" customWidth="1"/>
    <col min="15373" max="15373" width="16.7109375" style="67" customWidth="1"/>
    <col min="15374" max="15374" width="14.42578125" style="67" customWidth="1"/>
    <col min="15375" max="15617" width="9.140625" style="67"/>
    <col min="15618" max="15618" width="6.5703125" style="67" customWidth="1"/>
    <col min="15619" max="15619" width="63.85546875" style="67" customWidth="1"/>
    <col min="15620" max="15620" width="0" style="67" hidden="1" customWidth="1"/>
    <col min="15621" max="15621" width="12.7109375" style="67" customWidth="1"/>
    <col min="15622" max="15622" width="13" style="67" customWidth="1"/>
    <col min="15623" max="15623" width="14.42578125" style="67" customWidth="1"/>
    <col min="15624" max="15624" width="16.5703125" style="67" customWidth="1"/>
    <col min="15625" max="15625" width="14.28515625" style="67" customWidth="1"/>
    <col min="15626" max="15626" width="15.42578125" style="67" customWidth="1"/>
    <col min="15627" max="15627" width="18.5703125" style="67" customWidth="1"/>
    <col min="15628" max="15628" width="15.28515625" style="67" customWidth="1"/>
    <col min="15629" max="15629" width="16.7109375" style="67" customWidth="1"/>
    <col min="15630" max="15630" width="14.42578125" style="67" customWidth="1"/>
    <col min="15631" max="15873" width="9.140625" style="67"/>
    <col min="15874" max="15874" width="6.5703125" style="67" customWidth="1"/>
    <col min="15875" max="15875" width="63.85546875" style="67" customWidth="1"/>
    <col min="15876" max="15876" width="0" style="67" hidden="1" customWidth="1"/>
    <col min="15877" max="15877" width="12.7109375" style="67" customWidth="1"/>
    <col min="15878" max="15878" width="13" style="67" customWidth="1"/>
    <col min="15879" max="15879" width="14.42578125" style="67" customWidth="1"/>
    <col min="15880" max="15880" width="16.5703125" style="67" customWidth="1"/>
    <col min="15881" max="15881" width="14.28515625" style="67" customWidth="1"/>
    <col min="15882" max="15882" width="15.42578125" style="67" customWidth="1"/>
    <col min="15883" max="15883" width="18.5703125" style="67" customWidth="1"/>
    <col min="15884" max="15884" width="15.28515625" style="67" customWidth="1"/>
    <col min="15885" max="15885" width="16.7109375" style="67" customWidth="1"/>
    <col min="15886" max="15886" width="14.42578125" style="67" customWidth="1"/>
    <col min="15887" max="16129" width="9.140625" style="67"/>
    <col min="16130" max="16130" width="6.5703125" style="67" customWidth="1"/>
    <col min="16131" max="16131" width="63.85546875" style="67" customWidth="1"/>
    <col min="16132" max="16132" width="0" style="67" hidden="1" customWidth="1"/>
    <col min="16133" max="16133" width="12.7109375" style="67" customWidth="1"/>
    <col min="16134" max="16134" width="13" style="67" customWidth="1"/>
    <col min="16135" max="16135" width="14.42578125" style="67" customWidth="1"/>
    <col min="16136" max="16136" width="16.5703125" style="67" customWidth="1"/>
    <col min="16137" max="16137" width="14.28515625" style="67" customWidth="1"/>
    <col min="16138" max="16138" width="15.42578125" style="67" customWidth="1"/>
    <col min="16139" max="16139" width="18.5703125" style="67" customWidth="1"/>
    <col min="16140" max="16140" width="15.28515625" style="67" customWidth="1"/>
    <col min="16141" max="16141" width="16.7109375" style="67" customWidth="1"/>
    <col min="16142" max="16142" width="14.42578125" style="67" customWidth="1"/>
    <col min="16143" max="16384" width="9.140625" style="67"/>
  </cols>
  <sheetData>
    <row r="1" spans="1:14" s="34" customFormat="1" ht="36" customHeight="1" x14ac:dyDescent="0.3">
      <c r="A1" s="33"/>
      <c r="B1" s="1025" t="s">
        <v>2724</v>
      </c>
      <c r="C1" s="1025"/>
      <c r="D1" s="1025"/>
      <c r="E1" s="1025"/>
      <c r="F1" s="1025"/>
      <c r="G1" s="70"/>
      <c r="L1" s="35"/>
      <c r="M1" s="36"/>
    </row>
    <row r="2" spans="1:14" s="34" customFormat="1" ht="21" customHeight="1" x14ac:dyDescent="0.3">
      <c r="A2" s="33"/>
      <c r="B2" s="1025" t="s">
        <v>2502</v>
      </c>
      <c r="C2" s="1025"/>
      <c r="D2" s="1025"/>
      <c r="E2" s="1025"/>
      <c r="F2" s="1025"/>
      <c r="G2" s="70"/>
      <c r="L2" s="35"/>
      <c r="M2" s="36"/>
    </row>
    <row r="3" spans="1:14" ht="19.5" customHeight="1" x14ac:dyDescent="0.25">
      <c r="A3" s="112"/>
      <c r="B3" s="112"/>
      <c r="C3" s="112"/>
      <c r="D3" s="215"/>
      <c r="E3" s="215"/>
      <c r="F3" s="116"/>
      <c r="G3" s="116"/>
      <c r="H3" s="116"/>
      <c r="L3" s="215"/>
      <c r="M3" s="215"/>
      <c r="N3" s="116"/>
    </row>
    <row r="4" spans="1:14" ht="27.75" customHeight="1" x14ac:dyDescent="0.25">
      <c r="A4" s="112"/>
      <c r="B4" s="112"/>
      <c r="C4" s="112"/>
      <c r="D4" s="215"/>
      <c r="E4" s="215"/>
      <c r="F4" s="116"/>
      <c r="G4" s="116"/>
      <c r="H4" s="116"/>
      <c r="L4" s="215"/>
      <c r="M4" s="215"/>
      <c r="N4" s="116"/>
    </row>
    <row r="5" spans="1:14" ht="38.25" customHeight="1" x14ac:dyDescent="0.3">
      <c r="A5" s="1094" t="s">
        <v>2503</v>
      </c>
      <c r="B5" s="1094"/>
      <c r="C5" s="1094"/>
      <c r="D5" s="1094"/>
      <c r="E5" s="1094"/>
      <c r="F5" s="1094"/>
      <c r="G5" s="340"/>
      <c r="H5" s="142"/>
      <c r="I5" s="224"/>
      <c r="L5" s="67"/>
      <c r="M5" s="67"/>
      <c r="N5" s="67"/>
    </row>
    <row r="6" spans="1:14" ht="26.25" customHeight="1" x14ac:dyDescent="0.3">
      <c r="A6" s="1058" t="s">
        <v>2504</v>
      </c>
      <c r="B6" s="1058"/>
      <c r="C6" s="1058"/>
      <c r="D6" s="1058"/>
      <c r="E6" s="1058"/>
      <c r="F6" s="1058"/>
      <c r="G6" s="214"/>
      <c r="H6" s="58"/>
      <c r="I6" s="224"/>
      <c r="L6" s="67"/>
      <c r="M6" s="67"/>
      <c r="N6" s="67"/>
    </row>
    <row r="7" spans="1:14" ht="21" customHeight="1" x14ac:dyDescent="0.25">
      <c r="A7" s="1221"/>
      <c r="B7" s="1221"/>
      <c r="C7" s="1221"/>
      <c r="D7" s="1221"/>
      <c r="E7" s="1221"/>
      <c r="F7" s="1221"/>
      <c r="G7" s="224"/>
      <c r="H7" s="224"/>
      <c r="I7" s="224"/>
      <c r="L7" s="67"/>
      <c r="M7" s="67"/>
      <c r="N7" s="67"/>
    </row>
    <row r="8" spans="1:14" s="81" customFormat="1" ht="28.5" customHeight="1" x14ac:dyDescent="0.25">
      <c r="A8" s="1027" t="s">
        <v>2</v>
      </c>
      <c r="B8" s="1193" t="s">
        <v>427</v>
      </c>
      <c r="C8" s="1027" t="s">
        <v>426</v>
      </c>
      <c r="D8" s="999" t="s">
        <v>425</v>
      </c>
      <c r="E8" s="1090"/>
      <c r="F8" s="1000"/>
      <c r="G8" s="164"/>
      <c r="H8" s="225"/>
      <c r="I8" s="226"/>
      <c r="L8" s="999" t="s">
        <v>1</v>
      </c>
      <c r="M8" s="1090"/>
      <c r="N8" s="1000"/>
    </row>
    <row r="9" spans="1:14" s="81" customFormat="1" ht="73.5" customHeight="1" x14ac:dyDescent="0.25">
      <c r="A9" s="1023"/>
      <c r="B9" s="1193"/>
      <c r="C9" s="1023"/>
      <c r="D9" s="28" t="s">
        <v>1042</v>
      </c>
      <c r="E9" s="27" t="s">
        <v>424</v>
      </c>
      <c r="F9" s="10" t="s">
        <v>46</v>
      </c>
      <c r="G9" s="74"/>
      <c r="H9" s="227" t="s">
        <v>423</v>
      </c>
      <c r="I9" s="228" t="s">
        <v>2505</v>
      </c>
      <c r="J9" s="228" t="s">
        <v>2506</v>
      </c>
      <c r="K9" s="228" t="s">
        <v>1588</v>
      </c>
      <c r="L9" s="10" t="s">
        <v>1096</v>
      </c>
      <c r="M9" s="10" t="s">
        <v>1097</v>
      </c>
      <c r="N9" s="10" t="s">
        <v>46</v>
      </c>
    </row>
    <row r="10" spans="1:14" s="81" customFormat="1" ht="20.25" customHeight="1" x14ac:dyDescent="0.25">
      <c r="A10" s="29" t="s">
        <v>470</v>
      </c>
      <c r="B10" s="137" t="s">
        <v>2507</v>
      </c>
      <c r="C10" s="137"/>
      <c r="D10" s="163"/>
      <c r="E10" s="218"/>
      <c r="F10" s="218"/>
      <c r="G10" s="342"/>
      <c r="H10" s="229"/>
      <c r="I10" s="226"/>
      <c r="L10" s="163"/>
      <c r="M10" s="218"/>
      <c r="N10" s="218"/>
    </row>
    <row r="11" spans="1:14" s="81" customFormat="1" ht="20.25" customHeight="1" x14ac:dyDescent="0.25">
      <c r="A11" s="177">
        <v>1</v>
      </c>
      <c r="B11" s="183" t="s">
        <v>2508</v>
      </c>
      <c r="C11" s="183" t="s">
        <v>2509</v>
      </c>
      <c r="D11" s="99">
        <v>34500</v>
      </c>
      <c r="E11" s="99">
        <v>34500</v>
      </c>
      <c r="F11" s="99">
        <v>70000</v>
      </c>
      <c r="G11" s="136"/>
      <c r="H11" s="182"/>
      <c r="I11" s="230" t="s">
        <v>2510</v>
      </c>
      <c r="L11" s="99">
        <v>33000</v>
      </c>
      <c r="M11" s="138">
        <v>33000</v>
      </c>
      <c r="N11" s="97">
        <v>70000</v>
      </c>
    </row>
    <row r="12" spans="1:14" s="232" customFormat="1" ht="20.25" customHeight="1" x14ac:dyDescent="0.25">
      <c r="A12" s="177">
        <v>2</v>
      </c>
      <c r="B12" s="183" t="s">
        <v>2511</v>
      </c>
      <c r="C12" s="181" t="s">
        <v>2512</v>
      </c>
      <c r="D12" s="99"/>
      <c r="E12" s="99"/>
      <c r="F12" s="99">
        <v>35000</v>
      </c>
      <c r="G12" s="136"/>
      <c r="H12" s="154"/>
      <c r="I12" s="231"/>
      <c r="K12" s="81"/>
      <c r="L12" s="138"/>
      <c r="M12" s="138">
        <v>25000</v>
      </c>
      <c r="N12" s="99">
        <v>35000</v>
      </c>
    </row>
    <row r="13" spans="1:14" s="81" customFormat="1" ht="20.25" customHeight="1" x14ac:dyDescent="0.25">
      <c r="A13" s="177">
        <v>3</v>
      </c>
      <c r="B13" s="183" t="s">
        <v>2513</v>
      </c>
      <c r="C13" s="183"/>
      <c r="D13" s="99">
        <v>65300</v>
      </c>
      <c r="E13" s="99">
        <v>65300</v>
      </c>
      <c r="F13" s="99">
        <v>75000</v>
      </c>
      <c r="G13" s="136"/>
      <c r="H13" s="172" t="s">
        <v>2514</v>
      </c>
      <c r="I13" s="230" t="s">
        <v>2515</v>
      </c>
      <c r="J13" s="81" t="s">
        <v>2514</v>
      </c>
      <c r="K13" s="81" t="s">
        <v>2516</v>
      </c>
      <c r="L13" s="99">
        <v>64100</v>
      </c>
      <c r="M13" s="138">
        <v>64100</v>
      </c>
      <c r="N13" s="99">
        <v>90000</v>
      </c>
    </row>
    <row r="14" spans="1:14" s="81" customFormat="1" ht="20.25" customHeight="1" x14ac:dyDescent="0.25">
      <c r="A14" s="177">
        <v>4</v>
      </c>
      <c r="B14" s="183" t="s">
        <v>2517</v>
      </c>
      <c r="C14" s="183" t="s">
        <v>2518</v>
      </c>
      <c r="D14" s="99">
        <v>74300</v>
      </c>
      <c r="E14" s="99">
        <v>74300</v>
      </c>
      <c r="F14" s="99">
        <v>80000</v>
      </c>
      <c r="G14" s="136"/>
      <c r="H14" s="172" t="s">
        <v>2519</v>
      </c>
      <c r="I14" s="230" t="s">
        <v>2520</v>
      </c>
      <c r="J14" s="81" t="s">
        <v>2519</v>
      </c>
      <c r="K14" s="81" t="s">
        <v>2521</v>
      </c>
      <c r="L14" s="99">
        <v>73100</v>
      </c>
      <c r="M14" s="138">
        <v>73100</v>
      </c>
      <c r="N14" s="99">
        <v>80000</v>
      </c>
    </row>
    <row r="15" spans="1:14" s="81" customFormat="1" ht="20.25" customHeight="1" x14ac:dyDescent="0.25">
      <c r="A15" s="177">
        <v>5</v>
      </c>
      <c r="B15" s="183" t="s">
        <v>2522</v>
      </c>
      <c r="C15" s="183"/>
      <c r="D15" s="99">
        <v>67300</v>
      </c>
      <c r="E15" s="99">
        <v>67300</v>
      </c>
      <c r="F15" s="101">
        <v>80000</v>
      </c>
      <c r="G15" s="102"/>
      <c r="H15" s="172" t="s">
        <v>2519</v>
      </c>
      <c r="I15" s="230" t="s">
        <v>2520</v>
      </c>
      <c r="J15" s="81" t="s">
        <v>2519</v>
      </c>
      <c r="K15" s="81" t="s">
        <v>2521</v>
      </c>
      <c r="L15" s="99">
        <v>66100</v>
      </c>
      <c r="M15" s="138">
        <v>66100</v>
      </c>
      <c r="N15" s="99">
        <v>80000</v>
      </c>
    </row>
    <row r="16" spans="1:14" s="81" customFormat="1" ht="20.25" customHeight="1" x14ac:dyDescent="0.25">
      <c r="A16" s="177">
        <v>6</v>
      </c>
      <c r="B16" s="183" t="s">
        <v>2523</v>
      </c>
      <c r="C16" s="183" t="s">
        <v>2524</v>
      </c>
      <c r="D16" s="99">
        <v>35200</v>
      </c>
      <c r="E16" s="99">
        <v>35200</v>
      </c>
      <c r="F16" s="101">
        <v>45000</v>
      </c>
      <c r="G16" s="102"/>
      <c r="H16" s="81" t="s">
        <v>2525</v>
      </c>
      <c r="I16" s="230" t="s">
        <v>2526</v>
      </c>
      <c r="J16" s="81" t="s">
        <v>2525</v>
      </c>
      <c r="K16" s="81" t="s">
        <v>2527</v>
      </c>
      <c r="L16" s="99">
        <v>34600</v>
      </c>
      <c r="M16" s="138">
        <v>34600</v>
      </c>
      <c r="N16" s="114">
        <v>45000</v>
      </c>
    </row>
    <row r="17" spans="1:14" s="81" customFormat="1" ht="20.25" customHeight="1" x14ac:dyDescent="0.25">
      <c r="A17" s="177">
        <v>7</v>
      </c>
      <c r="B17" s="183" t="s">
        <v>2528</v>
      </c>
      <c r="C17" s="183" t="s">
        <v>2529</v>
      </c>
      <c r="D17" s="99">
        <v>35500</v>
      </c>
      <c r="E17" s="99">
        <v>35500</v>
      </c>
      <c r="F17" s="101">
        <v>40000</v>
      </c>
      <c r="G17" s="102"/>
      <c r="H17" s="81" t="s">
        <v>2530</v>
      </c>
      <c r="I17" s="230" t="s">
        <v>2531</v>
      </c>
      <c r="J17" s="81" t="s">
        <v>2530</v>
      </c>
      <c r="K17" s="81" t="s">
        <v>2532</v>
      </c>
      <c r="L17" s="99">
        <v>35400</v>
      </c>
      <c r="M17" s="138">
        <v>35400</v>
      </c>
      <c r="N17" s="114">
        <v>40000</v>
      </c>
    </row>
    <row r="18" spans="1:14" s="81" customFormat="1" ht="20.25" customHeight="1" x14ac:dyDescent="0.25">
      <c r="A18" s="177">
        <v>8</v>
      </c>
      <c r="B18" s="183" t="s">
        <v>2533</v>
      </c>
      <c r="C18" s="183" t="s">
        <v>2534</v>
      </c>
      <c r="D18" s="99">
        <v>41400</v>
      </c>
      <c r="E18" s="99">
        <v>41400</v>
      </c>
      <c r="F18" s="101">
        <v>45000</v>
      </c>
      <c r="G18" s="102"/>
      <c r="H18" s="81" t="s">
        <v>2535</v>
      </c>
      <c r="I18" s="230" t="s">
        <v>2536</v>
      </c>
      <c r="J18" s="81" t="s">
        <v>2535</v>
      </c>
      <c r="K18" s="81" t="s">
        <v>2537</v>
      </c>
      <c r="L18" s="99">
        <v>41000</v>
      </c>
      <c r="M18" s="138">
        <v>41000</v>
      </c>
      <c r="N18" s="114">
        <v>45000</v>
      </c>
    </row>
    <row r="19" spans="1:14" s="81" customFormat="1" ht="20.25" customHeight="1" x14ac:dyDescent="0.25">
      <c r="A19" s="177">
        <v>9</v>
      </c>
      <c r="B19" s="183" t="s">
        <v>2538</v>
      </c>
      <c r="C19" s="183" t="s">
        <v>2539</v>
      </c>
      <c r="D19" s="99">
        <v>47400</v>
      </c>
      <c r="E19" s="99">
        <v>47400</v>
      </c>
      <c r="F19" s="101">
        <v>60000</v>
      </c>
      <c r="G19" s="102"/>
      <c r="H19" s="81" t="s">
        <v>2540</v>
      </c>
      <c r="I19" s="230" t="s">
        <v>2541</v>
      </c>
      <c r="J19" s="81" t="s">
        <v>2540</v>
      </c>
      <c r="K19" s="81" t="s">
        <v>2542</v>
      </c>
      <c r="L19" s="99">
        <v>46800</v>
      </c>
      <c r="M19" s="138">
        <v>46800</v>
      </c>
      <c r="N19" s="114">
        <v>85000</v>
      </c>
    </row>
    <row r="20" spans="1:14" s="81" customFormat="1" ht="33" customHeight="1" x14ac:dyDescent="0.25">
      <c r="A20" s="177">
        <v>10</v>
      </c>
      <c r="B20" s="199" t="s">
        <v>2543</v>
      </c>
      <c r="C20" s="183" t="s">
        <v>2544</v>
      </c>
      <c r="D20" s="99">
        <v>65500</v>
      </c>
      <c r="E20" s="99">
        <v>65500</v>
      </c>
      <c r="F20" s="99">
        <v>70000</v>
      </c>
      <c r="G20" s="136"/>
      <c r="H20" s="81" t="s">
        <v>2545</v>
      </c>
      <c r="I20" s="230" t="s">
        <v>2546</v>
      </c>
      <c r="J20" s="81" t="s">
        <v>2545</v>
      </c>
      <c r="K20" s="81" t="s">
        <v>2547</v>
      </c>
      <c r="L20" s="99">
        <v>64200</v>
      </c>
      <c r="M20" s="138">
        <v>64200</v>
      </c>
      <c r="N20" s="138">
        <v>65500</v>
      </c>
    </row>
    <row r="21" spans="1:14" s="81" customFormat="1" ht="20.25" customHeight="1" x14ac:dyDescent="0.25">
      <c r="A21" s="177">
        <v>11</v>
      </c>
      <c r="B21" s="183" t="s">
        <v>2548</v>
      </c>
      <c r="C21" s="183" t="s">
        <v>2544</v>
      </c>
      <c r="D21" s="99">
        <v>65500</v>
      </c>
      <c r="E21" s="99">
        <v>65500</v>
      </c>
      <c r="F21" s="99">
        <v>70000</v>
      </c>
      <c r="G21" s="136"/>
      <c r="H21" s="81" t="s">
        <v>2545</v>
      </c>
      <c r="I21" s="230" t="s">
        <v>2549</v>
      </c>
      <c r="J21" s="81" t="s">
        <v>2545</v>
      </c>
      <c r="K21" s="81" t="s">
        <v>2547</v>
      </c>
      <c r="L21" s="99">
        <v>64200</v>
      </c>
      <c r="M21" s="138">
        <v>64200</v>
      </c>
      <c r="N21" s="138">
        <v>65500</v>
      </c>
    </row>
    <row r="22" spans="1:14" s="81" customFormat="1" ht="20.25" customHeight="1" x14ac:dyDescent="0.25">
      <c r="A22" s="177">
        <v>12</v>
      </c>
      <c r="B22" s="183" t="s">
        <v>2550</v>
      </c>
      <c r="C22" s="183" t="s">
        <v>2544</v>
      </c>
      <c r="D22" s="99">
        <v>65500</v>
      </c>
      <c r="E22" s="99">
        <v>65500</v>
      </c>
      <c r="F22" s="99">
        <v>70000</v>
      </c>
      <c r="G22" s="136"/>
      <c r="H22" s="81" t="s">
        <v>2545</v>
      </c>
      <c r="I22" s="230" t="s">
        <v>2551</v>
      </c>
      <c r="J22" s="81" t="s">
        <v>2545</v>
      </c>
      <c r="K22" s="81" t="s">
        <v>2547</v>
      </c>
      <c r="L22" s="99">
        <v>64200</v>
      </c>
      <c r="M22" s="138">
        <v>64200</v>
      </c>
      <c r="N22" s="138">
        <v>65500</v>
      </c>
    </row>
    <row r="23" spans="1:14" s="81" customFormat="1" ht="36.75" customHeight="1" x14ac:dyDescent="0.25">
      <c r="A23" s="177">
        <v>13</v>
      </c>
      <c r="B23" s="199" t="s">
        <v>2552</v>
      </c>
      <c r="C23" s="183" t="s">
        <v>2544</v>
      </c>
      <c r="D23" s="99">
        <v>65500</v>
      </c>
      <c r="E23" s="99">
        <v>65500</v>
      </c>
      <c r="F23" s="99">
        <v>70000</v>
      </c>
      <c r="G23" s="136"/>
      <c r="H23" s="81" t="s">
        <v>2545</v>
      </c>
      <c r="I23" s="230" t="s">
        <v>2553</v>
      </c>
      <c r="J23" s="81" t="s">
        <v>2545</v>
      </c>
      <c r="K23" s="81" t="s">
        <v>2547</v>
      </c>
      <c r="L23" s="99">
        <v>64200</v>
      </c>
      <c r="M23" s="138">
        <v>64200</v>
      </c>
      <c r="N23" s="138">
        <v>65500</v>
      </c>
    </row>
    <row r="24" spans="1:14" s="81" customFormat="1" ht="20.25" customHeight="1" x14ac:dyDescent="0.25">
      <c r="A24" s="177">
        <v>14</v>
      </c>
      <c r="B24" s="183" t="s">
        <v>2554</v>
      </c>
      <c r="C24" s="183" t="s">
        <v>2544</v>
      </c>
      <c r="D24" s="99">
        <v>65500</v>
      </c>
      <c r="E24" s="99">
        <v>65500</v>
      </c>
      <c r="F24" s="99">
        <v>70000</v>
      </c>
      <c r="G24" s="136"/>
      <c r="H24" s="81" t="s">
        <v>2545</v>
      </c>
      <c r="I24" s="230" t="s">
        <v>2555</v>
      </c>
      <c r="J24" s="81" t="s">
        <v>2545</v>
      </c>
      <c r="K24" s="81" t="s">
        <v>2547</v>
      </c>
      <c r="L24" s="99">
        <v>64200</v>
      </c>
      <c r="M24" s="138">
        <v>64200</v>
      </c>
      <c r="N24" s="138">
        <v>65500</v>
      </c>
    </row>
    <row r="25" spans="1:14" s="81" customFormat="1" ht="20.25" customHeight="1" x14ac:dyDescent="0.25">
      <c r="A25" s="177">
        <v>15</v>
      </c>
      <c r="B25" s="183" t="s">
        <v>2556</v>
      </c>
      <c r="C25" s="183" t="s">
        <v>2544</v>
      </c>
      <c r="D25" s="99">
        <v>65500</v>
      </c>
      <c r="E25" s="99">
        <v>65500</v>
      </c>
      <c r="F25" s="99">
        <v>70000</v>
      </c>
      <c r="G25" s="136"/>
      <c r="H25" s="81" t="s">
        <v>2545</v>
      </c>
      <c r="I25" s="230" t="s">
        <v>2557</v>
      </c>
      <c r="J25" s="81" t="s">
        <v>2545</v>
      </c>
      <c r="K25" s="81" t="s">
        <v>2547</v>
      </c>
      <c r="L25" s="99">
        <v>64200</v>
      </c>
      <c r="M25" s="138">
        <v>64200</v>
      </c>
      <c r="N25" s="138">
        <v>65500</v>
      </c>
    </row>
    <row r="26" spans="1:14" s="81" customFormat="1" ht="20.25" customHeight="1" x14ac:dyDescent="0.25">
      <c r="A26" s="177">
        <v>16</v>
      </c>
      <c r="B26" s="183" t="s">
        <v>2558</v>
      </c>
      <c r="C26" s="183" t="s">
        <v>2544</v>
      </c>
      <c r="D26" s="99">
        <v>65500</v>
      </c>
      <c r="E26" s="99">
        <v>65500</v>
      </c>
      <c r="F26" s="99">
        <v>70000</v>
      </c>
      <c r="G26" s="136"/>
      <c r="H26" s="81" t="s">
        <v>2545</v>
      </c>
      <c r="I26" s="230" t="s">
        <v>2559</v>
      </c>
      <c r="J26" s="81" t="s">
        <v>2545</v>
      </c>
      <c r="K26" s="81" t="s">
        <v>2547</v>
      </c>
      <c r="L26" s="99">
        <v>64200</v>
      </c>
      <c r="M26" s="138">
        <v>64200</v>
      </c>
      <c r="N26" s="138">
        <v>65500</v>
      </c>
    </row>
    <row r="27" spans="1:14" s="81" customFormat="1" ht="20.25" customHeight="1" x14ac:dyDescent="0.25">
      <c r="A27" s="177">
        <v>17</v>
      </c>
      <c r="B27" s="183" t="s">
        <v>2560</v>
      </c>
      <c r="C27" s="183" t="s">
        <v>2544</v>
      </c>
      <c r="D27" s="99">
        <v>65500</v>
      </c>
      <c r="E27" s="99">
        <v>65500</v>
      </c>
      <c r="F27" s="99">
        <v>70000</v>
      </c>
      <c r="G27" s="136"/>
      <c r="H27" s="81" t="s">
        <v>2545</v>
      </c>
      <c r="I27" s="230" t="s">
        <v>2561</v>
      </c>
      <c r="J27" s="81" t="s">
        <v>2545</v>
      </c>
      <c r="K27" s="81" t="s">
        <v>2547</v>
      </c>
      <c r="L27" s="99">
        <v>64200</v>
      </c>
      <c r="M27" s="138">
        <v>64200</v>
      </c>
      <c r="N27" s="138">
        <v>65500</v>
      </c>
    </row>
    <row r="28" spans="1:14" s="81" customFormat="1" ht="20.25" customHeight="1" x14ac:dyDescent="0.25">
      <c r="A28" s="177">
        <v>18</v>
      </c>
      <c r="B28" s="183" t="s">
        <v>2562</v>
      </c>
      <c r="C28" s="183" t="s">
        <v>2544</v>
      </c>
      <c r="D28" s="99">
        <v>65500</v>
      </c>
      <c r="E28" s="99">
        <v>65500</v>
      </c>
      <c r="F28" s="99">
        <v>70000</v>
      </c>
      <c r="G28" s="136"/>
      <c r="H28" s="81" t="s">
        <v>2545</v>
      </c>
      <c r="I28" s="230" t="s">
        <v>2563</v>
      </c>
      <c r="J28" s="81" t="s">
        <v>2545</v>
      </c>
      <c r="K28" s="81" t="s">
        <v>2547</v>
      </c>
      <c r="L28" s="99">
        <v>64200</v>
      </c>
      <c r="M28" s="138">
        <v>64200</v>
      </c>
      <c r="N28" s="138">
        <v>65500</v>
      </c>
    </row>
    <row r="29" spans="1:14" s="81" customFormat="1" ht="20.25" customHeight="1" x14ac:dyDescent="0.25">
      <c r="A29" s="177">
        <v>19</v>
      </c>
      <c r="B29" s="183" t="s">
        <v>2564</v>
      </c>
      <c r="C29" s="183" t="s">
        <v>2544</v>
      </c>
      <c r="D29" s="99">
        <v>65500</v>
      </c>
      <c r="E29" s="99">
        <v>65500</v>
      </c>
      <c r="F29" s="99">
        <v>70000</v>
      </c>
      <c r="G29" s="136"/>
      <c r="H29" s="81" t="s">
        <v>2545</v>
      </c>
      <c r="I29" s="230" t="s">
        <v>2565</v>
      </c>
      <c r="J29" s="81" t="s">
        <v>2545</v>
      </c>
      <c r="K29" s="81" t="s">
        <v>2547</v>
      </c>
      <c r="L29" s="99">
        <v>64200</v>
      </c>
      <c r="M29" s="138">
        <v>64200</v>
      </c>
      <c r="N29" s="138">
        <v>65500</v>
      </c>
    </row>
    <row r="30" spans="1:14" s="81" customFormat="1" ht="20.25" customHeight="1" x14ac:dyDescent="0.25">
      <c r="A30" s="177">
        <v>20</v>
      </c>
      <c r="B30" s="183" t="s">
        <v>2566</v>
      </c>
      <c r="C30" s="183" t="s">
        <v>2544</v>
      </c>
      <c r="D30" s="99">
        <v>65500</v>
      </c>
      <c r="E30" s="99">
        <v>65500</v>
      </c>
      <c r="F30" s="99">
        <v>70000</v>
      </c>
      <c r="G30" s="136"/>
      <c r="H30" s="81" t="s">
        <v>2545</v>
      </c>
      <c r="I30" s="230" t="s">
        <v>2567</v>
      </c>
      <c r="J30" s="81" t="s">
        <v>2545</v>
      </c>
      <c r="K30" s="81" t="s">
        <v>2547</v>
      </c>
      <c r="L30" s="99">
        <v>64200</v>
      </c>
      <c r="M30" s="138">
        <v>64200</v>
      </c>
      <c r="N30" s="138">
        <v>65500</v>
      </c>
    </row>
    <row r="31" spans="1:14" s="81" customFormat="1" ht="20.25" customHeight="1" x14ac:dyDescent="0.25">
      <c r="A31" s="177">
        <v>21</v>
      </c>
      <c r="B31" s="183" t="s">
        <v>2568</v>
      </c>
      <c r="C31" s="183" t="s">
        <v>2544</v>
      </c>
      <c r="D31" s="99">
        <v>65500</v>
      </c>
      <c r="E31" s="99">
        <v>65500</v>
      </c>
      <c r="F31" s="99">
        <v>70000</v>
      </c>
      <c r="G31" s="136"/>
      <c r="H31" s="81" t="s">
        <v>2545</v>
      </c>
      <c r="I31" s="230" t="s">
        <v>2569</v>
      </c>
      <c r="J31" s="81" t="s">
        <v>2545</v>
      </c>
      <c r="K31" s="81" t="s">
        <v>2547</v>
      </c>
      <c r="L31" s="99">
        <v>64200</v>
      </c>
      <c r="M31" s="138">
        <v>64200</v>
      </c>
      <c r="N31" s="138">
        <v>65500</v>
      </c>
    </row>
    <row r="32" spans="1:14" s="81" customFormat="1" ht="35.25" customHeight="1" x14ac:dyDescent="0.25">
      <c r="A32" s="177">
        <v>22</v>
      </c>
      <c r="B32" s="76" t="s">
        <v>2570</v>
      </c>
      <c r="C32" s="183" t="s">
        <v>2544</v>
      </c>
      <c r="D32" s="99">
        <v>65500</v>
      </c>
      <c r="E32" s="99">
        <v>65500</v>
      </c>
      <c r="F32" s="99">
        <v>70000</v>
      </c>
      <c r="G32" s="136"/>
      <c r="H32" s="81" t="s">
        <v>2545</v>
      </c>
      <c r="I32" s="230" t="s">
        <v>2571</v>
      </c>
      <c r="J32" s="81" t="s">
        <v>2545</v>
      </c>
      <c r="K32" s="81" t="s">
        <v>2547</v>
      </c>
      <c r="L32" s="99">
        <v>64200</v>
      </c>
      <c r="M32" s="138">
        <v>64200</v>
      </c>
      <c r="N32" s="138">
        <v>65500</v>
      </c>
    </row>
    <row r="33" spans="1:15" s="81" customFormat="1" ht="35.25" customHeight="1" x14ac:dyDescent="0.25">
      <c r="A33" s="177">
        <v>23</v>
      </c>
      <c r="B33" s="199" t="s">
        <v>2572</v>
      </c>
      <c r="C33" s="183" t="s">
        <v>2544</v>
      </c>
      <c r="D33" s="99">
        <v>65500</v>
      </c>
      <c r="E33" s="99">
        <v>65500</v>
      </c>
      <c r="F33" s="99">
        <v>70000</v>
      </c>
      <c r="G33" s="136"/>
      <c r="H33" s="81" t="s">
        <v>2545</v>
      </c>
      <c r="I33" s="230" t="s">
        <v>2573</v>
      </c>
      <c r="J33" s="81" t="s">
        <v>2545</v>
      </c>
      <c r="K33" s="81" t="s">
        <v>2547</v>
      </c>
      <c r="L33" s="99">
        <v>64200</v>
      </c>
      <c r="M33" s="138">
        <v>64200</v>
      </c>
      <c r="N33" s="138">
        <v>65500</v>
      </c>
    </row>
    <row r="34" spans="1:15" s="81" customFormat="1" ht="33" customHeight="1" x14ac:dyDescent="0.25">
      <c r="A34" s="177">
        <v>24</v>
      </c>
      <c r="B34" s="76" t="s">
        <v>2574</v>
      </c>
      <c r="C34" s="183" t="s">
        <v>2544</v>
      </c>
      <c r="D34" s="99">
        <v>65500</v>
      </c>
      <c r="E34" s="99">
        <v>65500</v>
      </c>
      <c r="F34" s="99">
        <v>70000</v>
      </c>
      <c r="G34" s="136"/>
      <c r="H34" s="81" t="s">
        <v>2545</v>
      </c>
      <c r="I34" s="230" t="s">
        <v>2575</v>
      </c>
      <c r="J34" s="81" t="s">
        <v>2545</v>
      </c>
      <c r="K34" s="81" t="s">
        <v>2547</v>
      </c>
      <c r="L34" s="99">
        <v>64200</v>
      </c>
      <c r="M34" s="138">
        <v>64200</v>
      </c>
      <c r="N34" s="138">
        <v>65500</v>
      </c>
    </row>
    <row r="35" spans="1:15" s="81" customFormat="1" ht="20.25" customHeight="1" x14ac:dyDescent="0.25">
      <c r="A35" s="177">
        <v>25</v>
      </c>
      <c r="B35" s="183" t="s">
        <v>2576</v>
      </c>
      <c r="C35" s="183" t="s">
        <v>2544</v>
      </c>
      <c r="D35" s="99">
        <v>65500</v>
      </c>
      <c r="E35" s="99">
        <v>65500</v>
      </c>
      <c r="F35" s="99">
        <v>70000</v>
      </c>
      <c r="G35" s="136"/>
      <c r="H35" s="81" t="s">
        <v>2545</v>
      </c>
      <c r="I35" s="230" t="s">
        <v>2577</v>
      </c>
      <c r="J35" s="81" t="s">
        <v>2545</v>
      </c>
      <c r="K35" s="81" t="s">
        <v>2547</v>
      </c>
      <c r="L35" s="99">
        <v>64200</v>
      </c>
      <c r="M35" s="138">
        <v>64200</v>
      </c>
      <c r="N35" s="138">
        <v>65500</v>
      </c>
    </row>
    <row r="36" spans="1:15" s="81" customFormat="1" ht="20.25" customHeight="1" x14ac:dyDescent="0.25">
      <c r="A36" s="177">
        <v>26</v>
      </c>
      <c r="B36" s="183" t="s">
        <v>2578</v>
      </c>
      <c r="C36" s="183" t="s">
        <v>2544</v>
      </c>
      <c r="D36" s="99">
        <v>65500</v>
      </c>
      <c r="E36" s="99">
        <v>65500</v>
      </c>
      <c r="F36" s="99">
        <v>70000</v>
      </c>
      <c r="G36" s="136"/>
      <c r="H36" s="81" t="s">
        <v>2545</v>
      </c>
      <c r="I36" s="230" t="s">
        <v>2579</v>
      </c>
      <c r="J36" s="81" t="s">
        <v>2545</v>
      </c>
      <c r="K36" s="81" t="s">
        <v>2547</v>
      </c>
      <c r="L36" s="99">
        <v>64200</v>
      </c>
      <c r="M36" s="138">
        <v>64200</v>
      </c>
      <c r="N36" s="138">
        <v>65500</v>
      </c>
    </row>
    <row r="37" spans="1:15" s="81" customFormat="1" ht="20.25" customHeight="1" x14ac:dyDescent="0.25">
      <c r="A37" s="177">
        <v>27</v>
      </c>
      <c r="B37" s="183" t="s">
        <v>2580</v>
      </c>
      <c r="C37" s="183" t="s">
        <v>2544</v>
      </c>
      <c r="D37" s="99">
        <v>65500</v>
      </c>
      <c r="E37" s="99">
        <v>65500</v>
      </c>
      <c r="F37" s="99">
        <v>70000</v>
      </c>
      <c r="G37" s="136"/>
      <c r="H37" s="81" t="s">
        <v>2545</v>
      </c>
      <c r="I37" s="230" t="s">
        <v>2581</v>
      </c>
      <c r="J37" s="81" t="s">
        <v>2545</v>
      </c>
      <c r="K37" s="81" t="s">
        <v>2547</v>
      </c>
      <c r="L37" s="99">
        <v>64200</v>
      </c>
      <c r="M37" s="138">
        <v>64200</v>
      </c>
      <c r="N37" s="138">
        <v>65500</v>
      </c>
    </row>
    <row r="38" spans="1:15" s="81" customFormat="1" ht="20.25" customHeight="1" x14ac:dyDescent="0.25">
      <c r="A38" s="177">
        <v>28</v>
      </c>
      <c r="B38" s="183" t="s">
        <v>2582</v>
      </c>
      <c r="C38" s="183" t="s">
        <v>2544</v>
      </c>
      <c r="D38" s="99">
        <v>65500</v>
      </c>
      <c r="E38" s="99">
        <v>65500</v>
      </c>
      <c r="F38" s="99">
        <v>70000</v>
      </c>
      <c r="G38" s="136"/>
      <c r="H38" s="81" t="s">
        <v>2545</v>
      </c>
      <c r="I38" s="230" t="s">
        <v>2583</v>
      </c>
      <c r="J38" s="81" t="s">
        <v>2545</v>
      </c>
      <c r="K38" s="81" t="s">
        <v>2547</v>
      </c>
      <c r="L38" s="99">
        <v>64200</v>
      </c>
      <c r="M38" s="138">
        <v>64200</v>
      </c>
      <c r="N38" s="138">
        <v>65500</v>
      </c>
    </row>
    <row r="39" spans="1:15" s="81" customFormat="1" ht="20.25" customHeight="1" x14ac:dyDescent="0.25">
      <c r="A39" s="177">
        <v>29</v>
      </c>
      <c r="B39" s="183" t="s">
        <v>2584</v>
      </c>
      <c r="C39" s="183" t="s">
        <v>2544</v>
      </c>
      <c r="D39" s="99">
        <v>65500</v>
      </c>
      <c r="E39" s="99">
        <v>65500</v>
      </c>
      <c r="F39" s="99">
        <v>70000</v>
      </c>
      <c r="G39" s="136"/>
      <c r="H39" s="81" t="s">
        <v>2545</v>
      </c>
      <c r="I39" s="230" t="s">
        <v>2585</v>
      </c>
      <c r="J39" s="81" t="s">
        <v>2545</v>
      </c>
      <c r="K39" s="81" t="s">
        <v>2547</v>
      </c>
      <c r="L39" s="99">
        <v>64200</v>
      </c>
      <c r="M39" s="138">
        <v>64200</v>
      </c>
      <c r="N39" s="138">
        <v>65500</v>
      </c>
    </row>
    <row r="40" spans="1:15" s="81" customFormat="1" ht="20.25" customHeight="1" x14ac:dyDescent="0.25">
      <c r="A40" s="177">
        <v>30</v>
      </c>
      <c r="B40" s="183" t="s">
        <v>2586</v>
      </c>
      <c r="C40" s="183" t="s">
        <v>2544</v>
      </c>
      <c r="D40" s="99">
        <v>65500</v>
      </c>
      <c r="E40" s="99">
        <v>65500</v>
      </c>
      <c r="F40" s="99">
        <v>70000</v>
      </c>
      <c r="G40" s="136"/>
      <c r="H40" s="81" t="s">
        <v>2545</v>
      </c>
      <c r="I40" s="230" t="s">
        <v>2587</v>
      </c>
      <c r="J40" s="81" t="s">
        <v>2545</v>
      </c>
      <c r="K40" s="81" t="s">
        <v>2547</v>
      </c>
      <c r="L40" s="99">
        <v>64200</v>
      </c>
      <c r="M40" s="138">
        <v>64200</v>
      </c>
      <c r="N40" s="138">
        <v>65500</v>
      </c>
    </row>
    <row r="41" spans="1:15" s="81" customFormat="1" ht="20.25" customHeight="1" x14ac:dyDescent="0.25">
      <c r="A41" s="177">
        <v>31</v>
      </c>
      <c r="B41" s="183" t="s">
        <v>2588</v>
      </c>
      <c r="C41" s="183" t="s">
        <v>2544</v>
      </c>
      <c r="D41" s="99">
        <v>65500</v>
      </c>
      <c r="E41" s="99">
        <v>65500</v>
      </c>
      <c r="F41" s="99">
        <v>70000</v>
      </c>
      <c r="G41" s="136"/>
      <c r="H41" s="81" t="s">
        <v>2545</v>
      </c>
      <c r="I41" s="230" t="s">
        <v>2589</v>
      </c>
      <c r="J41" s="81" t="s">
        <v>2545</v>
      </c>
      <c r="K41" s="81" t="s">
        <v>2547</v>
      </c>
      <c r="L41" s="99">
        <v>64200</v>
      </c>
      <c r="M41" s="138">
        <v>64200</v>
      </c>
      <c r="N41" s="138">
        <v>65500</v>
      </c>
    </row>
    <row r="42" spans="1:15" s="81" customFormat="1" ht="20.25" customHeight="1" x14ac:dyDescent="0.25">
      <c r="A42" s="177">
        <v>32</v>
      </c>
      <c r="B42" s="183" t="s">
        <v>2590</v>
      </c>
      <c r="C42" s="183" t="s">
        <v>2544</v>
      </c>
      <c r="D42" s="99">
        <v>65500</v>
      </c>
      <c r="E42" s="99">
        <v>65500</v>
      </c>
      <c r="F42" s="99">
        <v>70000</v>
      </c>
      <c r="G42" s="136"/>
      <c r="H42" s="81" t="s">
        <v>2545</v>
      </c>
      <c r="I42" s="230" t="s">
        <v>2591</v>
      </c>
      <c r="J42" s="81" t="s">
        <v>2545</v>
      </c>
      <c r="K42" s="81" t="s">
        <v>2547</v>
      </c>
      <c r="L42" s="99">
        <v>64200</v>
      </c>
      <c r="M42" s="138">
        <v>64200</v>
      </c>
      <c r="N42" s="138">
        <v>65500</v>
      </c>
    </row>
    <row r="43" spans="1:15" s="81" customFormat="1" ht="20.25" customHeight="1" x14ac:dyDescent="0.25">
      <c r="A43" s="177">
        <v>33</v>
      </c>
      <c r="B43" s="183" t="s">
        <v>2592</v>
      </c>
      <c r="C43" s="183" t="s">
        <v>2544</v>
      </c>
      <c r="D43" s="99">
        <v>65500</v>
      </c>
      <c r="E43" s="99">
        <v>65500</v>
      </c>
      <c r="F43" s="99">
        <v>70000</v>
      </c>
      <c r="G43" s="136"/>
      <c r="H43" s="81" t="s">
        <v>2545</v>
      </c>
      <c r="I43" s="230" t="s">
        <v>2593</v>
      </c>
      <c r="J43" s="81" t="s">
        <v>2545</v>
      </c>
      <c r="K43" s="81" t="s">
        <v>2547</v>
      </c>
      <c r="L43" s="99">
        <v>64200</v>
      </c>
      <c r="M43" s="138">
        <v>64200</v>
      </c>
      <c r="N43" s="138">
        <v>65500</v>
      </c>
    </row>
    <row r="44" spans="1:15" s="81" customFormat="1" ht="20.25" customHeight="1" x14ac:dyDescent="0.25">
      <c r="A44" s="177">
        <v>34</v>
      </c>
      <c r="B44" s="183" t="s">
        <v>2594</v>
      </c>
      <c r="C44" s="183" t="s">
        <v>2544</v>
      </c>
      <c r="D44" s="99">
        <v>65500</v>
      </c>
      <c r="E44" s="99">
        <v>65500</v>
      </c>
      <c r="F44" s="99">
        <v>70000</v>
      </c>
      <c r="G44" s="136"/>
      <c r="H44" s="81" t="s">
        <v>2545</v>
      </c>
      <c r="I44" s="230" t="s">
        <v>2595</v>
      </c>
      <c r="J44" s="81" t="s">
        <v>2545</v>
      </c>
      <c r="K44" s="81" t="s">
        <v>2547</v>
      </c>
      <c r="L44" s="99">
        <v>64200</v>
      </c>
      <c r="M44" s="138">
        <v>64200</v>
      </c>
      <c r="N44" s="138">
        <v>65500</v>
      </c>
    </row>
    <row r="45" spans="1:15" s="81" customFormat="1" ht="42" customHeight="1" x14ac:dyDescent="0.25">
      <c r="A45" s="177">
        <v>35</v>
      </c>
      <c r="B45" s="76" t="s">
        <v>2596</v>
      </c>
      <c r="C45" s="183" t="s">
        <v>2544</v>
      </c>
      <c r="D45" s="99">
        <v>65500</v>
      </c>
      <c r="E45" s="99">
        <v>65500</v>
      </c>
      <c r="F45" s="99">
        <v>70000</v>
      </c>
      <c r="G45" s="136"/>
      <c r="H45" s="81" t="s">
        <v>2545</v>
      </c>
      <c r="I45" s="230" t="s">
        <v>2597</v>
      </c>
      <c r="J45" s="81" t="s">
        <v>2545</v>
      </c>
      <c r="K45" s="81" t="s">
        <v>2547</v>
      </c>
      <c r="L45" s="99">
        <v>64200</v>
      </c>
      <c r="M45" s="138">
        <v>64200</v>
      </c>
      <c r="N45" s="138">
        <v>65500</v>
      </c>
    </row>
    <row r="46" spans="1:15" s="81" customFormat="1" ht="42.75" customHeight="1" x14ac:dyDescent="0.25">
      <c r="A46" s="177">
        <v>36</v>
      </c>
      <c r="B46" s="199" t="s">
        <v>2598</v>
      </c>
      <c r="C46" s="183" t="s">
        <v>2544</v>
      </c>
      <c r="D46" s="99">
        <v>65500</v>
      </c>
      <c r="E46" s="99">
        <v>65500</v>
      </c>
      <c r="F46" s="99">
        <v>70000</v>
      </c>
      <c r="G46" s="136"/>
      <c r="H46" s="81" t="s">
        <v>2545</v>
      </c>
      <c r="I46" s="230" t="s">
        <v>2599</v>
      </c>
      <c r="J46" s="81" t="s">
        <v>2545</v>
      </c>
      <c r="K46" s="81" t="s">
        <v>2547</v>
      </c>
      <c r="L46" s="99">
        <v>64200</v>
      </c>
      <c r="M46" s="138">
        <v>64200</v>
      </c>
      <c r="N46" s="138">
        <v>65500</v>
      </c>
    </row>
    <row r="47" spans="1:15" s="125" customFormat="1" ht="20.25" customHeight="1" x14ac:dyDescent="0.25">
      <c r="A47" s="177">
        <v>37</v>
      </c>
      <c r="B47" s="183" t="s">
        <v>2600</v>
      </c>
      <c r="C47" s="183"/>
      <c r="D47" s="99">
        <v>65500</v>
      </c>
      <c r="E47" s="99">
        <v>65500</v>
      </c>
      <c r="F47" s="99">
        <v>70000</v>
      </c>
      <c r="G47" s="136"/>
      <c r="H47" s="81" t="s">
        <v>2545</v>
      </c>
      <c r="I47" s="230" t="s">
        <v>2601</v>
      </c>
      <c r="J47" s="81" t="s">
        <v>2545</v>
      </c>
      <c r="K47" s="81" t="s">
        <v>2547</v>
      </c>
      <c r="L47" s="99">
        <v>64200</v>
      </c>
      <c r="M47" s="138">
        <v>64200</v>
      </c>
      <c r="N47" s="138">
        <v>65500</v>
      </c>
      <c r="O47" s="81"/>
    </row>
    <row r="48" spans="1:15" s="81" customFormat="1" ht="20.25" customHeight="1" x14ac:dyDescent="0.25">
      <c r="A48" s="233" t="s">
        <v>515</v>
      </c>
      <c r="B48" s="234" t="s">
        <v>2602</v>
      </c>
      <c r="C48" s="234"/>
      <c r="D48" s="99"/>
      <c r="E48" s="99"/>
      <c r="F48" s="99"/>
      <c r="G48" s="136"/>
      <c r="H48" s="182"/>
      <c r="I48" s="146"/>
      <c r="L48" s="99"/>
      <c r="M48" s="138"/>
      <c r="N48" s="97"/>
    </row>
    <row r="49" spans="1:15" s="81" customFormat="1" ht="20.25" customHeight="1" x14ac:dyDescent="0.25">
      <c r="A49" s="177">
        <v>38</v>
      </c>
      <c r="B49" s="183" t="s">
        <v>2603</v>
      </c>
      <c r="C49" s="183" t="s">
        <v>2604</v>
      </c>
      <c r="D49" s="99">
        <v>11200</v>
      </c>
      <c r="E49" s="99">
        <v>11200</v>
      </c>
      <c r="F49" s="99">
        <v>15000</v>
      </c>
      <c r="G49" s="136"/>
      <c r="H49" s="81" t="s">
        <v>2605</v>
      </c>
      <c r="I49" s="230" t="s">
        <v>2606</v>
      </c>
      <c r="J49" s="81" t="s">
        <v>2605</v>
      </c>
      <c r="K49" s="81" t="s">
        <v>2607</v>
      </c>
      <c r="L49" s="99">
        <v>10800</v>
      </c>
      <c r="M49" s="138">
        <v>10800</v>
      </c>
      <c r="N49" s="97">
        <v>15000</v>
      </c>
    </row>
    <row r="50" spans="1:15" s="81" customFormat="1" ht="20.25" customHeight="1" x14ac:dyDescent="0.25">
      <c r="A50" s="177">
        <v>39</v>
      </c>
      <c r="B50" s="183" t="s">
        <v>2608</v>
      </c>
      <c r="C50" s="183" t="s">
        <v>2609</v>
      </c>
      <c r="D50" s="99">
        <v>11200</v>
      </c>
      <c r="E50" s="99">
        <v>11200</v>
      </c>
      <c r="F50" s="99">
        <v>15000</v>
      </c>
      <c r="G50" s="136"/>
      <c r="H50" s="81" t="s">
        <v>2610</v>
      </c>
      <c r="I50" s="230" t="s">
        <v>2611</v>
      </c>
      <c r="J50" s="81" t="s">
        <v>2610</v>
      </c>
      <c r="K50" s="81" t="s">
        <v>2612</v>
      </c>
      <c r="L50" s="99">
        <v>10800</v>
      </c>
      <c r="M50" s="138">
        <v>10800</v>
      </c>
      <c r="N50" s="97">
        <v>15000</v>
      </c>
    </row>
    <row r="51" spans="1:15" s="81" customFormat="1" ht="20.25" customHeight="1" x14ac:dyDescent="0.25">
      <c r="A51" s="177">
        <v>40</v>
      </c>
      <c r="B51" s="183" t="s">
        <v>2613</v>
      </c>
      <c r="C51" s="183" t="s">
        <v>2614</v>
      </c>
      <c r="D51" s="99">
        <v>11200</v>
      </c>
      <c r="E51" s="99">
        <v>11200</v>
      </c>
      <c r="F51" s="99">
        <v>15000</v>
      </c>
      <c r="G51" s="136"/>
      <c r="H51" s="81" t="s">
        <v>2615</v>
      </c>
      <c r="I51" s="230" t="s">
        <v>2616</v>
      </c>
      <c r="J51" s="81" t="s">
        <v>2615</v>
      </c>
      <c r="K51" s="81" t="s">
        <v>2617</v>
      </c>
      <c r="L51" s="99">
        <v>10800</v>
      </c>
      <c r="M51" s="138">
        <v>10800</v>
      </c>
      <c r="N51" s="97">
        <v>15000</v>
      </c>
    </row>
    <row r="52" spans="1:15" s="81" customFormat="1" ht="20.25" customHeight="1" x14ac:dyDescent="0.25">
      <c r="A52" s="177">
        <v>41</v>
      </c>
      <c r="B52" s="183" t="s">
        <v>2618</v>
      </c>
      <c r="C52" s="183"/>
      <c r="D52" s="99">
        <v>45700</v>
      </c>
      <c r="E52" s="99">
        <v>45700</v>
      </c>
      <c r="F52" s="99">
        <v>50000</v>
      </c>
      <c r="G52" s="136"/>
      <c r="H52" s="81" t="s">
        <v>2619</v>
      </c>
      <c r="I52" s="230" t="s">
        <v>2620</v>
      </c>
      <c r="J52" s="81" t="s">
        <v>2619</v>
      </c>
      <c r="K52" s="81" t="s">
        <v>2621</v>
      </c>
      <c r="L52" s="99">
        <v>44400</v>
      </c>
      <c r="M52" s="138">
        <v>44400</v>
      </c>
      <c r="N52" s="138">
        <v>45700</v>
      </c>
    </row>
    <row r="53" spans="1:15" s="81" customFormat="1" ht="20.25" customHeight="1" x14ac:dyDescent="0.25">
      <c r="A53" s="177">
        <v>42</v>
      </c>
      <c r="B53" s="183" t="s">
        <v>2622</v>
      </c>
      <c r="C53" s="183" t="s">
        <v>2623</v>
      </c>
      <c r="D53" s="99">
        <v>41800</v>
      </c>
      <c r="E53" s="99">
        <v>41800</v>
      </c>
      <c r="F53" s="99">
        <v>65000</v>
      </c>
      <c r="G53" s="136"/>
      <c r="H53" s="81" t="s">
        <v>2624</v>
      </c>
      <c r="I53" s="230" t="s">
        <v>2625</v>
      </c>
      <c r="J53" s="81" t="s">
        <v>2624</v>
      </c>
      <c r="K53" s="81" t="s">
        <v>2626</v>
      </c>
      <c r="L53" s="99">
        <v>40600</v>
      </c>
      <c r="M53" s="138">
        <v>40600</v>
      </c>
      <c r="N53" s="97">
        <v>65000</v>
      </c>
    </row>
    <row r="54" spans="1:15" s="81" customFormat="1" ht="20.25" customHeight="1" x14ac:dyDescent="0.25">
      <c r="A54" s="177">
        <v>43</v>
      </c>
      <c r="B54" s="183" t="s">
        <v>2627</v>
      </c>
      <c r="C54" s="183" t="s">
        <v>2628</v>
      </c>
      <c r="D54" s="99">
        <v>50700</v>
      </c>
      <c r="E54" s="99">
        <v>50700</v>
      </c>
      <c r="F54" s="99">
        <v>95000</v>
      </c>
      <c r="G54" s="136"/>
      <c r="H54" s="81" t="s">
        <v>2629</v>
      </c>
      <c r="I54" s="230" t="s">
        <v>2630</v>
      </c>
      <c r="J54" s="81" t="s">
        <v>2629</v>
      </c>
      <c r="K54" s="81" t="s">
        <v>2631</v>
      </c>
      <c r="L54" s="99">
        <v>49000</v>
      </c>
      <c r="M54" s="138">
        <v>49000</v>
      </c>
      <c r="N54" s="97">
        <v>95000</v>
      </c>
    </row>
    <row r="55" spans="1:15" s="125" customFormat="1" ht="20.25" customHeight="1" x14ac:dyDescent="0.25">
      <c r="A55" s="177">
        <v>44</v>
      </c>
      <c r="B55" s="183" t="s">
        <v>2632</v>
      </c>
      <c r="C55" s="183" t="s">
        <v>2524</v>
      </c>
      <c r="D55" s="99">
        <v>35200</v>
      </c>
      <c r="E55" s="99">
        <v>35200</v>
      </c>
      <c r="F55" s="99">
        <v>45000</v>
      </c>
      <c r="G55" s="136"/>
      <c r="H55" s="81" t="s">
        <v>2525</v>
      </c>
      <c r="I55" s="230" t="s">
        <v>2526</v>
      </c>
      <c r="J55" s="81" t="s">
        <v>2525</v>
      </c>
      <c r="K55" s="81" t="s">
        <v>2527</v>
      </c>
      <c r="L55" s="99">
        <v>34600</v>
      </c>
      <c r="M55" s="138">
        <v>34600</v>
      </c>
      <c r="N55" s="97">
        <v>45000</v>
      </c>
      <c r="O55" s="81"/>
    </row>
    <row r="56" spans="1:15" s="81" customFormat="1" ht="20.25" customHeight="1" x14ac:dyDescent="0.25">
      <c r="A56" s="177">
        <v>45</v>
      </c>
      <c r="B56" s="183" t="s">
        <v>2633</v>
      </c>
      <c r="C56" s="183" t="s">
        <v>2634</v>
      </c>
      <c r="D56" s="99">
        <v>46900</v>
      </c>
      <c r="E56" s="99">
        <v>46900</v>
      </c>
      <c r="F56" s="99">
        <v>50000</v>
      </c>
      <c r="G56" s="136"/>
      <c r="H56" s="81" t="s">
        <v>2635</v>
      </c>
      <c r="I56" s="230" t="s">
        <v>2636</v>
      </c>
      <c r="J56" s="81" t="s">
        <v>2635</v>
      </c>
      <c r="K56" s="81" t="s">
        <v>2637</v>
      </c>
      <c r="L56" s="99">
        <v>45400</v>
      </c>
      <c r="M56" s="138">
        <v>45400</v>
      </c>
      <c r="N56" s="97">
        <v>50000</v>
      </c>
    </row>
    <row r="57" spans="1:15" s="81" customFormat="1" ht="20.25" customHeight="1" x14ac:dyDescent="0.25">
      <c r="A57" s="177">
        <v>46</v>
      </c>
      <c r="B57" s="183" t="s">
        <v>2638</v>
      </c>
      <c r="C57" s="183" t="s">
        <v>2634</v>
      </c>
      <c r="D57" s="99">
        <v>46900</v>
      </c>
      <c r="E57" s="99">
        <v>46900</v>
      </c>
      <c r="F57" s="99">
        <v>50000</v>
      </c>
      <c r="G57" s="136"/>
      <c r="H57" s="81" t="s">
        <v>2635</v>
      </c>
      <c r="I57" s="230" t="s">
        <v>2639</v>
      </c>
      <c r="J57" s="81" t="s">
        <v>2635</v>
      </c>
      <c r="K57" s="81" t="s">
        <v>2637</v>
      </c>
      <c r="L57" s="99">
        <v>45400</v>
      </c>
      <c r="M57" s="138">
        <v>45400</v>
      </c>
      <c r="N57" s="97">
        <v>50000</v>
      </c>
    </row>
    <row r="58" spans="1:15" s="81" customFormat="1" ht="20.25" customHeight="1" x14ac:dyDescent="0.25">
      <c r="A58" s="177">
        <v>47</v>
      </c>
      <c r="B58" s="183" t="s">
        <v>2640</v>
      </c>
      <c r="C58" s="183" t="s">
        <v>2634</v>
      </c>
      <c r="D58" s="99">
        <v>46900</v>
      </c>
      <c r="E58" s="99">
        <v>46900</v>
      </c>
      <c r="F58" s="99">
        <v>50000</v>
      </c>
      <c r="G58" s="136"/>
      <c r="H58" s="81" t="s">
        <v>2635</v>
      </c>
      <c r="I58" s="230" t="s">
        <v>2641</v>
      </c>
      <c r="J58" s="81" t="s">
        <v>2635</v>
      </c>
      <c r="K58" s="81" t="s">
        <v>2637</v>
      </c>
      <c r="L58" s="99">
        <v>45400</v>
      </c>
      <c r="M58" s="138">
        <v>45400</v>
      </c>
      <c r="N58" s="97">
        <v>50000</v>
      </c>
    </row>
    <row r="59" spans="1:15" s="81" customFormat="1" ht="30.75" customHeight="1" x14ac:dyDescent="0.25">
      <c r="A59" s="177">
        <v>48</v>
      </c>
      <c r="B59" s="199" t="s">
        <v>2642</v>
      </c>
      <c r="C59" s="183" t="s">
        <v>2634</v>
      </c>
      <c r="D59" s="99">
        <v>46900</v>
      </c>
      <c r="E59" s="99">
        <v>46900</v>
      </c>
      <c r="F59" s="99">
        <v>50000</v>
      </c>
      <c r="G59" s="136"/>
      <c r="H59" s="81" t="s">
        <v>2635</v>
      </c>
      <c r="I59" s="230" t="s">
        <v>2643</v>
      </c>
      <c r="J59" s="81" t="s">
        <v>2635</v>
      </c>
      <c r="K59" s="81" t="s">
        <v>2637</v>
      </c>
      <c r="L59" s="99">
        <v>45400</v>
      </c>
      <c r="M59" s="138">
        <v>45400</v>
      </c>
      <c r="N59" s="97">
        <v>50000</v>
      </c>
    </row>
    <row r="60" spans="1:15" s="81" customFormat="1" ht="20.25" customHeight="1" x14ac:dyDescent="0.25">
      <c r="A60" s="177">
        <v>49</v>
      </c>
      <c r="B60" s="183" t="s">
        <v>2644</v>
      </c>
      <c r="C60" s="183" t="s">
        <v>2634</v>
      </c>
      <c r="D60" s="99">
        <v>46900</v>
      </c>
      <c r="E60" s="99">
        <v>46900</v>
      </c>
      <c r="F60" s="99">
        <v>50000</v>
      </c>
      <c r="G60" s="136"/>
      <c r="H60" s="81" t="s">
        <v>2635</v>
      </c>
      <c r="I60" s="230" t="s">
        <v>2645</v>
      </c>
      <c r="J60" s="81" t="s">
        <v>2635</v>
      </c>
      <c r="K60" s="81" t="s">
        <v>2637</v>
      </c>
      <c r="L60" s="99">
        <v>45400</v>
      </c>
      <c r="M60" s="138">
        <v>45400</v>
      </c>
      <c r="N60" s="97">
        <v>50000</v>
      </c>
    </row>
    <row r="61" spans="1:15" s="81" customFormat="1" ht="20.25" customHeight="1" x14ac:dyDescent="0.25">
      <c r="A61" s="177">
        <v>50</v>
      </c>
      <c r="B61" s="183" t="s">
        <v>2646</v>
      </c>
      <c r="C61" s="183" t="s">
        <v>2634</v>
      </c>
      <c r="D61" s="99">
        <v>46900</v>
      </c>
      <c r="E61" s="99">
        <v>46900</v>
      </c>
      <c r="F61" s="99">
        <v>50000</v>
      </c>
      <c r="G61" s="136"/>
      <c r="H61" s="81" t="s">
        <v>2635</v>
      </c>
      <c r="I61" s="230" t="s">
        <v>2647</v>
      </c>
      <c r="J61" s="81" t="s">
        <v>2635</v>
      </c>
      <c r="K61" s="81" t="s">
        <v>2637</v>
      </c>
      <c r="L61" s="99">
        <v>45400</v>
      </c>
      <c r="M61" s="138">
        <v>45400</v>
      </c>
      <c r="N61" s="97">
        <v>50000</v>
      </c>
    </row>
    <row r="62" spans="1:15" s="81" customFormat="1" ht="20.25" customHeight="1" x14ac:dyDescent="0.25">
      <c r="A62" s="177">
        <v>51</v>
      </c>
      <c r="B62" s="183" t="s">
        <v>2648</v>
      </c>
      <c r="C62" s="183" t="s">
        <v>2649</v>
      </c>
      <c r="D62" s="99">
        <v>29000</v>
      </c>
      <c r="E62" s="99">
        <v>29000</v>
      </c>
      <c r="F62" s="99">
        <v>35000</v>
      </c>
      <c r="G62" s="136"/>
      <c r="H62" s="182" t="s">
        <v>2650</v>
      </c>
      <c r="I62" s="230" t="s">
        <v>2651</v>
      </c>
      <c r="K62" s="81" t="s">
        <v>2652</v>
      </c>
      <c r="L62" s="99">
        <v>28500</v>
      </c>
      <c r="M62" s="138">
        <v>28500</v>
      </c>
      <c r="N62" s="97">
        <v>35000</v>
      </c>
    </row>
    <row r="63" spans="1:15" s="81" customFormat="1" ht="20.25" customHeight="1" x14ac:dyDescent="0.25">
      <c r="A63" s="177">
        <v>52</v>
      </c>
      <c r="B63" s="183" t="s">
        <v>2653</v>
      </c>
      <c r="C63" s="183" t="s">
        <v>2649</v>
      </c>
      <c r="D63" s="99">
        <v>29000</v>
      </c>
      <c r="E63" s="99">
        <v>29000</v>
      </c>
      <c r="F63" s="99">
        <v>35000</v>
      </c>
      <c r="G63" s="136"/>
      <c r="H63" s="182" t="s">
        <v>2650</v>
      </c>
      <c r="I63" s="230" t="s">
        <v>2654</v>
      </c>
      <c r="K63" s="81" t="s">
        <v>2652</v>
      </c>
      <c r="L63" s="99">
        <v>28500</v>
      </c>
      <c r="M63" s="138">
        <v>28500</v>
      </c>
      <c r="N63" s="97">
        <v>35000</v>
      </c>
    </row>
    <row r="64" spans="1:15" s="81" customFormat="1" ht="20.25" customHeight="1" x14ac:dyDescent="0.25">
      <c r="A64" s="177">
        <v>53</v>
      </c>
      <c r="B64" s="183" t="s">
        <v>2655</v>
      </c>
      <c r="C64" s="183" t="s">
        <v>2649</v>
      </c>
      <c r="D64" s="99">
        <v>29000</v>
      </c>
      <c r="E64" s="99">
        <v>29000</v>
      </c>
      <c r="F64" s="99">
        <v>35000</v>
      </c>
      <c r="G64" s="136"/>
      <c r="H64" s="182" t="s">
        <v>2650</v>
      </c>
      <c r="I64" s="230" t="s">
        <v>2656</v>
      </c>
      <c r="K64" s="81" t="s">
        <v>2652</v>
      </c>
      <c r="L64" s="99">
        <v>28500</v>
      </c>
      <c r="M64" s="138">
        <v>28500</v>
      </c>
      <c r="N64" s="97">
        <v>35000</v>
      </c>
    </row>
    <row r="65" spans="1:14" s="81" customFormat="1" ht="20.25" customHeight="1" x14ac:dyDescent="0.25">
      <c r="A65" s="177">
        <v>54</v>
      </c>
      <c r="B65" s="183" t="s">
        <v>2657</v>
      </c>
      <c r="C65" s="183" t="s">
        <v>2649</v>
      </c>
      <c r="D65" s="99">
        <v>29000</v>
      </c>
      <c r="E65" s="99">
        <v>29000</v>
      </c>
      <c r="F65" s="99">
        <v>35000</v>
      </c>
      <c r="G65" s="136"/>
      <c r="H65" s="182" t="s">
        <v>2650</v>
      </c>
      <c r="I65" s="230" t="s">
        <v>2658</v>
      </c>
      <c r="K65" s="81" t="s">
        <v>2652</v>
      </c>
      <c r="L65" s="99">
        <v>28500</v>
      </c>
      <c r="M65" s="138">
        <v>28500</v>
      </c>
      <c r="N65" s="97">
        <v>35000</v>
      </c>
    </row>
    <row r="66" spans="1:14" s="81" customFormat="1" ht="20.25" customHeight="1" x14ac:dyDescent="0.25">
      <c r="A66" s="177">
        <v>55</v>
      </c>
      <c r="B66" s="183" t="s">
        <v>2659</v>
      </c>
      <c r="C66" s="183" t="s">
        <v>2649</v>
      </c>
      <c r="D66" s="99">
        <v>29000</v>
      </c>
      <c r="E66" s="99">
        <v>29000</v>
      </c>
      <c r="F66" s="99">
        <v>35000</v>
      </c>
      <c r="G66" s="136"/>
      <c r="H66" s="182" t="s">
        <v>2650</v>
      </c>
      <c r="I66" s="230" t="s">
        <v>2660</v>
      </c>
      <c r="K66" s="81" t="s">
        <v>2652</v>
      </c>
      <c r="L66" s="99">
        <v>28500</v>
      </c>
      <c r="M66" s="138">
        <v>28500</v>
      </c>
      <c r="N66" s="97">
        <v>35000</v>
      </c>
    </row>
    <row r="67" spans="1:14" s="81" customFormat="1" ht="20.25" customHeight="1" x14ac:dyDescent="0.25">
      <c r="A67" s="177">
        <v>56</v>
      </c>
      <c r="B67" s="183" t="s">
        <v>2661</v>
      </c>
      <c r="C67" s="183" t="s">
        <v>2649</v>
      </c>
      <c r="D67" s="99">
        <v>29000</v>
      </c>
      <c r="E67" s="99">
        <v>29000</v>
      </c>
      <c r="F67" s="99">
        <v>35000</v>
      </c>
      <c r="G67" s="136"/>
      <c r="H67" s="182" t="s">
        <v>2650</v>
      </c>
      <c r="I67" s="230" t="s">
        <v>2662</v>
      </c>
      <c r="K67" s="81" t="s">
        <v>2652</v>
      </c>
      <c r="L67" s="99">
        <v>28500</v>
      </c>
      <c r="M67" s="138">
        <v>28500</v>
      </c>
      <c r="N67" s="97">
        <v>35000</v>
      </c>
    </row>
    <row r="68" spans="1:14" s="81" customFormat="1" ht="20.25" customHeight="1" x14ac:dyDescent="0.25">
      <c r="A68" s="177">
        <v>57</v>
      </c>
      <c r="B68" s="183" t="s">
        <v>2663</v>
      </c>
      <c r="C68" s="183" t="s">
        <v>2649</v>
      </c>
      <c r="D68" s="99">
        <v>29000</v>
      </c>
      <c r="E68" s="99">
        <v>29000</v>
      </c>
      <c r="F68" s="99">
        <v>35000</v>
      </c>
      <c r="G68" s="136"/>
      <c r="H68" s="182" t="s">
        <v>2650</v>
      </c>
      <c r="I68" s="230" t="s">
        <v>2664</v>
      </c>
      <c r="K68" s="81" t="s">
        <v>2652</v>
      </c>
      <c r="L68" s="99">
        <v>28500</v>
      </c>
      <c r="M68" s="138">
        <v>28500</v>
      </c>
      <c r="N68" s="97">
        <v>35000</v>
      </c>
    </row>
    <row r="69" spans="1:14" s="81" customFormat="1" ht="20.25" customHeight="1" x14ac:dyDescent="0.25">
      <c r="A69" s="177">
        <v>58</v>
      </c>
      <c r="B69" s="183" t="s">
        <v>2665</v>
      </c>
      <c r="C69" s="183" t="s">
        <v>2649</v>
      </c>
      <c r="D69" s="99">
        <v>29000</v>
      </c>
      <c r="E69" s="99">
        <v>29000</v>
      </c>
      <c r="F69" s="99">
        <v>35000</v>
      </c>
      <c r="G69" s="136"/>
      <c r="H69" s="182" t="s">
        <v>2650</v>
      </c>
      <c r="I69" s="230" t="s">
        <v>2666</v>
      </c>
      <c r="K69" s="81" t="s">
        <v>2652</v>
      </c>
      <c r="L69" s="99">
        <v>28500</v>
      </c>
      <c r="M69" s="138">
        <v>28500</v>
      </c>
      <c r="N69" s="97">
        <v>35000</v>
      </c>
    </row>
    <row r="70" spans="1:14" s="81" customFormat="1" ht="20.25" customHeight="1" x14ac:dyDescent="0.25">
      <c r="A70" s="177">
        <v>59</v>
      </c>
      <c r="B70" s="183" t="s">
        <v>2667</v>
      </c>
      <c r="C70" s="183" t="s">
        <v>2649</v>
      </c>
      <c r="D70" s="99">
        <v>29000</v>
      </c>
      <c r="E70" s="99">
        <v>29000</v>
      </c>
      <c r="F70" s="99">
        <v>35000</v>
      </c>
      <c r="G70" s="136"/>
      <c r="H70" s="182" t="s">
        <v>2650</v>
      </c>
      <c r="I70" s="230" t="s">
        <v>2668</v>
      </c>
      <c r="K70" s="81" t="s">
        <v>2652</v>
      </c>
      <c r="L70" s="99">
        <v>28500</v>
      </c>
      <c r="M70" s="138">
        <v>28500</v>
      </c>
      <c r="N70" s="97">
        <v>35000</v>
      </c>
    </row>
    <row r="71" spans="1:14" s="81" customFormat="1" ht="20.25" customHeight="1" x14ac:dyDescent="0.25">
      <c r="A71" s="177">
        <v>60</v>
      </c>
      <c r="B71" s="183" t="s">
        <v>2669</v>
      </c>
      <c r="C71" s="183" t="s">
        <v>2649</v>
      </c>
      <c r="D71" s="99">
        <v>29000</v>
      </c>
      <c r="E71" s="99">
        <v>29000</v>
      </c>
      <c r="F71" s="99">
        <v>35000</v>
      </c>
      <c r="G71" s="136"/>
      <c r="H71" s="182" t="s">
        <v>2650</v>
      </c>
      <c r="I71" s="230" t="s">
        <v>2670</v>
      </c>
      <c r="K71" s="81" t="s">
        <v>2652</v>
      </c>
      <c r="L71" s="99">
        <v>28500</v>
      </c>
      <c r="M71" s="138">
        <v>28500</v>
      </c>
      <c r="N71" s="97">
        <v>35000</v>
      </c>
    </row>
    <row r="72" spans="1:14" s="81" customFormat="1" ht="20.25" customHeight="1" x14ac:dyDescent="0.25">
      <c r="A72" s="177">
        <v>61</v>
      </c>
      <c r="B72" s="183" t="s">
        <v>2671</v>
      </c>
      <c r="C72" s="183" t="s">
        <v>2672</v>
      </c>
      <c r="D72" s="99">
        <v>30100</v>
      </c>
      <c r="E72" s="99">
        <v>30100</v>
      </c>
      <c r="F72" s="99">
        <v>35000</v>
      </c>
      <c r="G72" s="136"/>
      <c r="H72" s="81" t="s">
        <v>2673</v>
      </c>
      <c r="I72" s="230" t="s">
        <v>2674</v>
      </c>
      <c r="J72" s="81" t="s">
        <v>2673</v>
      </c>
      <c r="K72" s="81" t="s">
        <v>2675</v>
      </c>
      <c r="L72" s="99">
        <v>29700</v>
      </c>
      <c r="M72" s="138">
        <v>29700</v>
      </c>
      <c r="N72" s="97">
        <v>35000</v>
      </c>
    </row>
    <row r="73" spans="1:14" s="81" customFormat="1" ht="20.25" customHeight="1" x14ac:dyDescent="0.25">
      <c r="A73" s="177">
        <v>62</v>
      </c>
      <c r="B73" s="183" t="s">
        <v>2676</v>
      </c>
      <c r="C73" s="183" t="s">
        <v>2672</v>
      </c>
      <c r="D73" s="99">
        <v>30100</v>
      </c>
      <c r="E73" s="99">
        <v>30100</v>
      </c>
      <c r="F73" s="99">
        <v>35000</v>
      </c>
      <c r="G73" s="136"/>
      <c r="H73" s="81" t="s">
        <v>2673</v>
      </c>
      <c r="I73" s="230" t="s">
        <v>2677</v>
      </c>
      <c r="J73" s="81" t="s">
        <v>2673</v>
      </c>
      <c r="K73" s="81" t="s">
        <v>2675</v>
      </c>
      <c r="L73" s="99">
        <v>29700</v>
      </c>
      <c r="M73" s="138">
        <v>29700</v>
      </c>
      <c r="N73" s="97">
        <v>35000</v>
      </c>
    </row>
    <row r="74" spans="1:14" s="81" customFormat="1" ht="20.25" customHeight="1" x14ac:dyDescent="0.25">
      <c r="A74" s="177">
        <v>63</v>
      </c>
      <c r="B74" s="183" t="s">
        <v>2678</v>
      </c>
      <c r="C74" s="183" t="s">
        <v>2649</v>
      </c>
      <c r="D74" s="99">
        <v>29000</v>
      </c>
      <c r="E74" s="99">
        <v>29000</v>
      </c>
      <c r="F74" s="99">
        <v>35000</v>
      </c>
      <c r="G74" s="136"/>
      <c r="H74" s="182" t="s">
        <v>2650</v>
      </c>
      <c r="I74" s="230" t="s">
        <v>2679</v>
      </c>
      <c r="K74" s="81" t="s">
        <v>2652</v>
      </c>
      <c r="L74" s="99">
        <v>28500</v>
      </c>
      <c r="M74" s="138">
        <v>28500</v>
      </c>
      <c r="N74" s="97">
        <v>35000</v>
      </c>
    </row>
    <row r="75" spans="1:14" s="81" customFormat="1" ht="35.25" customHeight="1" x14ac:dyDescent="0.25">
      <c r="A75" s="177">
        <v>64</v>
      </c>
      <c r="B75" s="199" t="s">
        <v>2680</v>
      </c>
      <c r="C75" s="183" t="s">
        <v>2681</v>
      </c>
      <c r="D75" s="99">
        <v>42300</v>
      </c>
      <c r="E75" s="99">
        <v>42300</v>
      </c>
      <c r="F75" s="99">
        <v>50000</v>
      </c>
      <c r="G75" s="136"/>
      <c r="H75" s="81" t="s">
        <v>2682</v>
      </c>
      <c r="I75" s="230" t="s">
        <v>2683</v>
      </c>
      <c r="J75" s="81" t="s">
        <v>2682</v>
      </c>
      <c r="K75" s="81" t="s">
        <v>2684</v>
      </c>
      <c r="L75" s="99">
        <v>41100</v>
      </c>
      <c r="M75" s="138">
        <v>41100</v>
      </c>
      <c r="N75" s="97">
        <v>50000</v>
      </c>
    </row>
    <row r="76" spans="1:14" s="81" customFormat="1" ht="20.25" customHeight="1" x14ac:dyDescent="0.25">
      <c r="A76" s="177">
        <v>65</v>
      </c>
      <c r="B76" s="183" t="s">
        <v>2685</v>
      </c>
      <c r="C76" s="183" t="s">
        <v>2686</v>
      </c>
      <c r="D76" s="99">
        <v>41400</v>
      </c>
      <c r="E76" s="99">
        <v>41400</v>
      </c>
      <c r="F76" s="99">
        <v>45000</v>
      </c>
      <c r="G76" s="136"/>
      <c r="H76" s="81" t="s">
        <v>2535</v>
      </c>
      <c r="I76" s="230" t="s">
        <v>2536</v>
      </c>
      <c r="J76" s="81" t="s">
        <v>2535</v>
      </c>
      <c r="K76" s="81" t="s">
        <v>2537</v>
      </c>
      <c r="L76" s="99">
        <v>41000</v>
      </c>
      <c r="M76" s="138">
        <v>41000</v>
      </c>
      <c r="N76" s="97">
        <v>45000</v>
      </c>
    </row>
    <row r="77" spans="1:14" s="81" customFormat="1" ht="20.25" customHeight="1" x14ac:dyDescent="0.25">
      <c r="A77" s="177">
        <v>66</v>
      </c>
      <c r="B77" s="183" t="s">
        <v>2687</v>
      </c>
      <c r="C77" s="183" t="s">
        <v>2688</v>
      </c>
      <c r="D77" s="99">
        <v>38400</v>
      </c>
      <c r="E77" s="99">
        <v>38400</v>
      </c>
      <c r="F77" s="99">
        <v>45000</v>
      </c>
      <c r="G77" s="136"/>
      <c r="H77" s="81" t="s">
        <v>2689</v>
      </c>
      <c r="I77" s="230" t="s">
        <v>2690</v>
      </c>
      <c r="J77" s="81" t="s">
        <v>2689</v>
      </c>
      <c r="K77" s="81" t="s">
        <v>2691</v>
      </c>
      <c r="L77" s="99">
        <v>38000</v>
      </c>
      <c r="M77" s="138">
        <v>38000</v>
      </c>
      <c r="N77" s="97">
        <v>45000</v>
      </c>
    </row>
    <row r="78" spans="1:14" s="81" customFormat="1" ht="20.25" customHeight="1" x14ac:dyDescent="0.25">
      <c r="A78" s="177">
        <v>67</v>
      </c>
      <c r="B78" s="183" t="s">
        <v>2692</v>
      </c>
      <c r="C78" s="183" t="s">
        <v>2693</v>
      </c>
      <c r="D78" s="99">
        <v>45600</v>
      </c>
      <c r="E78" s="99">
        <v>45600</v>
      </c>
      <c r="F78" s="99">
        <v>50000</v>
      </c>
      <c r="G78" s="136"/>
      <c r="H78" s="81" t="s">
        <v>2694</v>
      </c>
      <c r="I78" s="230" t="s">
        <v>2695</v>
      </c>
      <c r="J78" s="81" t="s">
        <v>2694</v>
      </c>
      <c r="K78" s="81" t="s">
        <v>2696</v>
      </c>
      <c r="L78" s="99">
        <v>45200</v>
      </c>
      <c r="M78" s="138">
        <v>45200</v>
      </c>
      <c r="N78" s="97">
        <v>50000</v>
      </c>
    </row>
    <row r="79" spans="1:14" s="81" customFormat="1" ht="20.25" customHeight="1" x14ac:dyDescent="0.25">
      <c r="A79" s="177">
        <v>68</v>
      </c>
      <c r="B79" s="183" t="s">
        <v>2697</v>
      </c>
      <c r="C79" s="183"/>
      <c r="D79" s="99">
        <v>34900</v>
      </c>
      <c r="E79" s="99">
        <v>34900</v>
      </c>
      <c r="F79" s="99">
        <v>45000</v>
      </c>
      <c r="G79" s="136"/>
      <c r="H79" s="81" t="s">
        <v>2698</v>
      </c>
      <c r="I79" s="230" t="s">
        <v>2699</v>
      </c>
      <c r="J79" s="81" t="s">
        <v>2698</v>
      </c>
      <c r="K79" s="81" t="s">
        <v>2700</v>
      </c>
      <c r="L79" s="99">
        <v>34200</v>
      </c>
      <c r="M79" s="138">
        <v>34200</v>
      </c>
      <c r="N79" s="97">
        <v>45000</v>
      </c>
    </row>
    <row r="80" spans="1:14" s="81" customFormat="1" ht="20.25" customHeight="1" x14ac:dyDescent="0.25">
      <c r="A80" s="177">
        <v>69</v>
      </c>
      <c r="B80" s="183" t="s">
        <v>2701</v>
      </c>
      <c r="C80" s="183" t="s">
        <v>2702</v>
      </c>
      <c r="D80" s="99">
        <v>28800</v>
      </c>
      <c r="E80" s="99">
        <v>28800</v>
      </c>
      <c r="F80" s="99">
        <v>35000</v>
      </c>
      <c r="G80" s="136"/>
      <c r="H80" s="81" t="s">
        <v>2703</v>
      </c>
      <c r="I80" s="230" t="s">
        <v>2704</v>
      </c>
      <c r="J80" s="81" t="s">
        <v>2703</v>
      </c>
      <c r="K80" s="81" t="s">
        <v>2705</v>
      </c>
      <c r="L80" s="99">
        <v>28500</v>
      </c>
      <c r="M80" s="138">
        <v>28500</v>
      </c>
      <c r="N80" s="97">
        <v>35000</v>
      </c>
    </row>
    <row r="81" spans="1:15" s="81" customFormat="1" ht="20.25" customHeight="1" x14ac:dyDescent="0.25">
      <c r="A81" s="177">
        <v>70</v>
      </c>
      <c r="B81" s="183" t="s">
        <v>2706</v>
      </c>
      <c r="C81" s="183" t="s">
        <v>2707</v>
      </c>
      <c r="D81" s="99">
        <v>45800</v>
      </c>
      <c r="E81" s="99">
        <v>45800</v>
      </c>
      <c r="F81" s="99">
        <v>50000</v>
      </c>
      <c r="G81" s="136"/>
      <c r="H81" s="81" t="s">
        <v>2708</v>
      </c>
      <c r="I81" s="230" t="s">
        <v>2709</v>
      </c>
      <c r="J81" s="81" t="s">
        <v>2708</v>
      </c>
      <c r="K81" s="81" t="s">
        <v>2710</v>
      </c>
      <c r="L81" s="99">
        <v>45200</v>
      </c>
      <c r="M81" s="138">
        <v>45200</v>
      </c>
      <c r="N81" s="97">
        <v>50000</v>
      </c>
    </row>
    <row r="82" spans="1:15" s="81" customFormat="1" ht="32.25" customHeight="1" x14ac:dyDescent="0.25">
      <c r="A82" s="177">
        <v>71</v>
      </c>
      <c r="B82" s="199" t="s">
        <v>2711</v>
      </c>
      <c r="C82" s="183"/>
      <c r="D82" s="99">
        <v>45800</v>
      </c>
      <c r="E82" s="99">
        <v>45800</v>
      </c>
      <c r="F82" s="99">
        <v>50000</v>
      </c>
      <c r="G82" s="136"/>
      <c r="H82" s="81" t="s">
        <v>2708</v>
      </c>
      <c r="I82" s="230" t="s">
        <v>2709</v>
      </c>
      <c r="J82" s="81" t="s">
        <v>2708</v>
      </c>
      <c r="K82" s="81" t="s">
        <v>2710</v>
      </c>
      <c r="L82" s="99">
        <v>45200</v>
      </c>
      <c r="M82" s="138">
        <v>45200</v>
      </c>
      <c r="N82" s="97">
        <v>50000</v>
      </c>
    </row>
    <row r="83" spans="1:15" s="125" customFormat="1" ht="20.25" customHeight="1" x14ac:dyDescent="0.25">
      <c r="A83" s="177">
        <v>72</v>
      </c>
      <c r="B83" s="183" t="s">
        <v>2712</v>
      </c>
      <c r="C83" s="183"/>
      <c r="D83" s="99">
        <v>45300</v>
      </c>
      <c r="E83" s="99">
        <v>45300</v>
      </c>
      <c r="F83" s="99">
        <v>50500</v>
      </c>
      <c r="G83" s="136"/>
      <c r="H83" s="81" t="s">
        <v>2713</v>
      </c>
      <c r="I83" s="230" t="s">
        <v>2714</v>
      </c>
      <c r="J83" s="81" t="s">
        <v>2713</v>
      </c>
      <c r="K83" s="81" t="s">
        <v>2715</v>
      </c>
      <c r="L83" s="99">
        <v>44100</v>
      </c>
      <c r="M83" s="138">
        <v>44100</v>
      </c>
      <c r="N83" s="97">
        <v>50500</v>
      </c>
      <c r="O83" s="81"/>
    </row>
    <row r="84" spans="1:15" s="81" customFormat="1" ht="20.25" customHeight="1" x14ac:dyDescent="0.25">
      <c r="A84" s="177">
        <v>73</v>
      </c>
      <c r="B84" s="183" t="s">
        <v>2716</v>
      </c>
      <c r="C84" s="183" t="s">
        <v>2717</v>
      </c>
      <c r="D84" s="99"/>
      <c r="E84" s="99">
        <v>30000</v>
      </c>
      <c r="F84" s="99">
        <v>35000</v>
      </c>
      <c r="G84" s="136"/>
      <c r="H84" s="182"/>
      <c r="I84" s="146"/>
      <c r="L84" s="99"/>
      <c r="M84" s="97">
        <v>30000</v>
      </c>
      <c r="N84" s="97">
        <v>30000</v>
      </c>
    </row>
    <row r="85" spans="1:15" s="81" customFormat="1" ht="20.25" customHeight="1" x14ac:dyDescent="0.25">
      <c r="A85" s="177">
        <v>74</v>
      </c>
      <c r="B85" s="183" t="s">
        <v>2718</v>
      </c>
      <c r="C85" s="183" t="s">
        <v>2719</v>
      </c>
      <c r="D85" s="99"/>
      <c r="E85" s="99">
        <v>30000</v>
      </c>
      <c r="F85" s="99">
        <v>35000</v>
      </c>
      <c r="G85" s="136"/>
      <c r="H85" s="182"/>
      <c r="I85" s="146"/>
      <c r="L85" s="99"/>
      <c r="M85" s="97">
        <v>30000</v>
      </c>
      <c r="N85" s="97">
        <v>30000</v>
      </c>
    </row>
    <row r="86" spans="1:15" s="169" customFormat="1" ht="20.25" customHeight="1" x14ac:dyDescent="0.25">
      <c r="A86" s="177">
        <v>75</v>
      </c>
      <c r="B86" s="235" t="s">
        <v>2720</v>
      </c>
      <c r="C86" s="235" t="s">
        <v>2719</v>
      </c>
      <c r="D86" s="200">
        <v>42400</v>
      </c>
      <c r="E86" s="200">
        <v>42400</v>
      </c>
      <c r="F86" s="200">
        <v>50000</v>
      </c>
      <c r="G86" s="343"/>
      <c r="I86" s="236" t="s">
        <v>2721</v>
      </c>
      <c r="K86" s="169" t="s">
        <v>2722</v>
      </c>
      <c r="L86" s="200"/>
      <c r="M86" s="200"/>
      <c r="N86" s="200"/>
    </row>
    <row r="87" spans="1:15" ht="18.75" customHeight="1" x14ac:dyDescent="0.3">
      <c r="A87" s="155"/>
      <c r="B87" s="155"/>
      <c r="C87" s="155"/>
      <c r="D87" s="237"/>
      <c r="E87" s="185"/>
      <c r="F87" s="185"/>
      <c r="G87" s="185"/>
      <c r="L87" s="237"/>
      <c r="M87" s="185"/>
      <c r="N87" s="185"/>
    </row>
    <row r="88" spans="1:15" ht="19.5" customHeight="1" x14ac:dyDescent="0.3">
      <c r="A88" s="112"/>
      <c r="B88" s="1220" t="s">
        <v>2012</v>
      </c>
      <c r="C88" s="1220"/>
      <c r="D88" s="1220"/>
      <c r="E88" s="1220"/>
      <c r="F88" s="1220"/>
      <c r="G88" s="341"/>
      <c r="H88" s="222"/>
    </row>
    <row r="89" spans="1:15" ht="18" customHeight="1" x14ac:dyDescent="0.3">
      <c r="A89" s="1006" t="s">
        <v>463</v>
      </c>
      <c r="B89" s="1006"/>
      <c r="C89" s="61"/>
      <c r="D89" s="1006" t="s">
        <v>44</v>
      </c>
      <c r="E89" s="1006"/>
      <c r="F89" s="1006"/>
      <c r="G89" s="61"/>
      <c r="H89" s="179"/>
    </row>
    <row r="90" spans="1:15" ht="18.75" customHeight="1" x14ac:dyDescent="0.3">
      <c r="A90" s="112"/>
      <c r="B90" s="155"/>
      <c r="C90" s="58"/>
      <c r="D90" s="155"/>
      <c r="E90" s="155"/>
      <c r="F90" s="155"/>
      <c r="G90" s="155"/>
      <c r="H90" s="155"/>
    </row>
    <row r="91" spans="1:15" ht="18.75" x14ac:dyDescent="0.3">
      <c r="A91" s="112"/>
      <c r="B91" s="155"/>
      <c r="C91" s="155"/>
      <c r="D91" s="155"/>
      <c r="E91" s="155"/>
      <c r="F91" s="155"/>
      <c r="G91" s="155"/>
      <c r="H91" s="155"/>
    </row>
    <row r="92" spans="1:15" ht="18.75" x14ac:dyDescent="0.3">
      <c r="A92" s="112"/>
      <c r="B92" s="155"/>
      <c r="C92" s="155"/>
      <c r="D92" s="155"/>
      <c r="E92" s="155"/>
      <c r="F92" s="155"/>
      <c r="G92" s="155"/>
      <c r="H92" s="155"/>
    </row>
    <row r="93" spans="1:15" ht="18.75" x14ac:dyDescent="0.3">
      <c r="A93" s="1006" t="s">
        <v>431</v>
      </c>
      <c r="B93" s="1006"/>
      <c r="C93" s="61"/>
      <c r="D93" s="1055" t="s">
        <v>45</v>
      </c>
      <c r="E93" s="1055"/>
      <c r="F93" s="1055"/>
      <c r="G93" s="178"/>
      <c r="H93" s="223"/>
    </row>
  </sheetData>
  <mergeCells count="15">
    <mergeCell ref="L8:N8"/>
    <mergeCell ref="B1:F1"/>
    <mergeCell ref="B2:F2"/>
    <mergeCell ref="A5:F5"/>
    <mergeCell ref="A6:F6"/>
    <mergeCell ref="A7:F7"/>
    <mergeCell ref="A8:A9"/>
    <mergeCell ref="B8:B9"/>
    <mergeCell ref="C8:C9"/>
    <mergeCell ref="D8:F8"/>
    <mergeCell ref="D89:F89"/>
    <mergeCell ref="D93:F93"/>
    <mergeCell ref="A89:B89"/>
    <mergeCell ref="A93:B93"/>
    <mergeCell ref="B88:F88"/>
  </mergeCells>
  <pageMargins left="0.36" right="0.2" top="0.26" bottom="0.23" header="0.16" footer="0.16"/>
  <pageSetup paperSize="9" orientation="portrait" verticalDpi="18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6"/>
  <sheetViews>
    <sheetView workbookViewId="0">
      <selection activeCell="A36" sqref="A36:B36"/>
    </sheetView>
  </sheetViews>
  <sheetFormatPr defaultRowHeight="18.75" x14ac:dyDescent="0.3"/>
  <cols>
    <col min="1" max="1" width="9.42578125" style="57" customWidth="1"/>
    <col min="2" max="2" width="47.28515625" style="57" customWidth="1"/>
    <col min="3" max="3" width="21.5703125" style="755" customWidth="1"/>
    <col min="4" max="4" width="19.140625" style="755" customWidth="1"/>
    <col min="5" max="5" width="9.140625" style="57"/>
    <col min="6" max="6" width="18.5703125" style="366" customWidth="1"/>
    <col min="7" max="7" width="17.140625" style="57" customWidth="1"/>
    <col min="8" max="9" width="9.140625" style="57"/>
    <col min="10" max="10" width="30.42578125" style="57" customWidth="1"/>
    <col min="11" max="256" width="9.140625" style="57"/>
    <col min="257" max="257" width="9.42578125" style="57" customWidth="1"/>
    <col min="258" max="258" width="55.7109375" style="57" customWidth="1"/>
    <col min="259" max="259" width="24.140625" style="57" customWidth="1"/>
    <col min="260" max="260" width="25" style="57" customWidth="1"/>
    <col min="261" max="262" width="9.140625" style="57"/>
    <col min="263" max="263" width="17.140625" style="57" customWidth="1"/>
    <col min="264" max="512" width="9.140625" style="57"/>
    <col min="513" max="513" width="9.42578125" style="57" customWidth="1"/>
    <col min="514" max="514" width="55.7109375" style="57" customWidth="1"/>
    <col min="515" max="515" width="24.140625" style="57" customWidth="1"/>
    <col min="516" max="516" width="25" style="57" customWidth="1"/>
    <col min="517" max="518" width="9.140625" style="57"/>
    <col min="519" max="519" width="17.140625" style="57" customWidth="1"/>
    <col min="520" max="768" width="9.140625" style="57"/>
    <col min="769" max="769" width="9.42578125" style="57" customWidth="1"/>
    <col min="770" max="770" width="55.7109375" style="57" customWidth="1"/>
    <col min="771" max="771" width="24.140625" style="57" customWidth="1"/>
    <col min="772" max="772" width="25" style="57" customWidth="1"/>
    <col min="773" max="774" width="9.140625" style="57"/>
    <col min="775" max="775" width="17.140625" style="57" customWidth="1"/>
    <col min="776" max="1024" width="9.140625" style="57"/>
    <col min="1025" max="1025" width="9.42578125" style="57" customWidth="1"/>
    <col min="1026" max="1026" width="55.7109375" style="57" customWidth="1"/>
    <col min="1027" max="1027" width="24.140625" style="57" customWidth="1"/>
    <col min="1028" max="1028" width="25" style="57" customWidth="1"/>
    <col min="1029" max="1030" width="9.140625" style="57"/>
    <col min="1031" max="1031" width="17.140625" style="57" customWidth="1"/>
    <col min="1032" max="1280" width="9.140625" style="57"/>
    <col min="1281" max="1281" width="9.42578125" style="57" customWidth="1"/>
    <col min="1282" max="1282" width="55.7109375" style="57" customWidth="1"/>
    <col min="1283" max="1283" width="24.140625" style="57" customWidth="1"/>
    <col min="1284" max="1284" width="25" style="57" customWidth="1"/>
    <col min="1285" max="1286" width="9.140625" style="57"/>
    <col min="1287" max="1287" width="17.140625" style="57" customWidth="1"/>
    <col min="1288" max="1536" width="9.140625" style="57"/>
    <col min="1537" max="1537" width="9.42578125" style="57" customWidth="1"/>
    <col min="1538" max="1538" width="55.7109375" style="57" customWidth="1"/>
    <col min="1539" max="1539" width="24.140625" style="57" customWidth="1"/>
    <col min="1540" max="1540" width="25" style="57" customWidth="1"/>
    <col min="1541" max="1542" width="9.140625" style="57"/>
    <col min="1543" max="1543" width="17.140625" style="57" customWidth="1"/>
    <col min="1544" max="1792" width="9.140625" style="57"/>
    <col min="1793" max="1793" width="9.42578125" style="57" customWidth="1"/>
    <col min="1794" max="1794" width="55.7109375" style="57" customWidth="1"/>
    <col min="1795" max="1795" width="24.140625" style="57" customWidth="1"/>
    <col min="1796" max="1796" width="25" style="57" customWidth="1"/>
    <col min="1797" max="1798" width="9.140625" style="57"/>
    <col min="1799" max="1799" width="17.140625" style="57" customWidth="1"/>
    <col min="1800" max="2048" width="9.140625" style="57"/>
    <col min="2049" max="2049" width="9.42578125" style="57" customWidth="1"/>
    <col min="2050" max="2050" width="55.7109375" style="57" customWidth="1"/>
    <col min="2051" max="2051" width="24.140625" style="57" customWidth="1"/>
    <col min="2052" max="2052" width="25" style="57" customWidth="1"/>
    <col min="2053" max="2054" width="9.140625" style="57"/>
    <col min="2055" max="2055" width="17.140625" style="57" customWidth="1"/>
    <col min="2056" max="2304" width="9.140625" style="57"/>
    <col min="2305" max="2305" width="9.42578125" style="57" customWidth="1"/>
    <col min="2306" max="2306" width="55.7109375" style="57" customWidth="1"/>
    <col min="2307" max="2307" width="24.140625" style="57" customWidth="1"/>
    <col min="2308" max="2308" width="25" style="57" customWidth="1"/>
    <col min="2309" max="2310" width="9.140625" style="57"/>
    <col min="2311" max="2311" width="17.140625" style="57" customWidth="1"/>
    <col min="2312" max="2560" width="9.140625" style="57"/>
    <col min="2561" max="2561" width="9.42578125" style="57" customWidth="1"/>
    <col min="2562" max="2562" width="55.7109375" style="57" customWidth="1"/>
    <col min="2563" max="2563" width="24.140625" style="57" customWidth="1"/>
    <col min="2564" max="2564" width="25" style="57" customWidth="1"/>
    <col min="2565" max="2566" width="9.140625" style="57"/>
    <col min="2567" max="2567" width="17.140625" style="57" customWidth="1"/>
    <col min="2568" max="2816" width="9.140625" style="57"/>
    <col min="2817" max="2817" width="9.42578125" style="57" customWidth="1"/>
    <col min="2818" max="2818" width="55.7109375" style="57" customWidth="1"/>
    <col min="2819" max="2819" width="24.140625" style="57" customWidth="1"/>
    <col min="2820" max="2820" width="25" style="57" customWidth="1"/>
    <col min="2821" max="2822" width="9.140625" style="57"/>
    <col min="2823" max="2823" width="17.140625" style="57" customWidth="1"/>
    <col min="2824" max="3072" width="9.140625" style="57"/>
    <col min="3073" max="3073" width="9.42578125" style="57" customWidth="1"/>
    <col min="3074" max="3074" width="55.7109375" style="57" customWidth="1"/>
    <col min="3075" max="3075" width="24.140625" style="57" customWidth="1"/>
    <col min="3076" max="3076" width="25" style="57" customWidth="1"/>
    <col min="3077" max="3078" width="9.140625" style="57"/>
    <col min="3079" max="3079" width="17.140625" style="57" customWidth="1"/>
    <col min="3080" max="3328" width="9.140625" style="57"/>
    <col min="3329" max="3329" width="9.42578125" style="57" customWidth="1"/>
    <col min="3330" max="3330" width="55.7109375" style="57" customWidth="1"/>
    <col min="3331" max="3331" width="24.140625" style="57" customWidth="1"/>
    <col min="3332" max="3332" width="25" style="57" customWidth="1"/>
    <col min="3333" max="3334" width="9.140625" style="57"/>
    <col min="3335" max="3335" width="17.140625" style="57" customWidth="1"/>
    <col min="3336" max="3584" width="9.140625" style="57"/>
    <col min="3585" max="3585" width="9.42578125" style="57" customWidth="1"/>
    <col min="3586" max="3586" width="55.7109375" style="57" customWidth="1"/>
    <col min="3587" max="3587" width="24.140625" style="57" customWidth="1"/>
    <col min="3588" max="3588" width="25" style="57" customWidth="1"/>
    <col min="3589" max="3590" width="9.140625" style="57"/>
    <col min="3591" max="3591" width="17.140625" style="57" customWidth="1"/>
    <col min="3592" max="3840" width="9.140625" style="57"/>
    <col min="3841" max="3841" width="9.42578125" style="57" customWidth="1"/>
    <col min="3842" max="3842" width="55.7109375" style="57" customWidth="1"/>
    <col min="3843" max="3843" width="24.140625" style="57" customWidth="1"/>
    <col min="3844" max="3844" width="25" style="57" customWidth="1"/>
    <col min="3845" max="3846" width="9.140625" style="57"/>
    <col min="3847" max="3847" width="17.140625" style="57" customWidth="1"/>
    <col min="3848" max="4096" width="9.140625" style="57"/>
    <col min="4097" max="4097" width="9.42578125" style="57" customWidth="1"/>
    <col min="4098" max="4098" width="55.7109375" style="57" customWidth="1"/>
    <col min="4099" max="4099" width="24.140625" style="57" customWidth="1"/>
    <col min="4100" max="4100" width="25" style="57" customWidth="1"/>
    <col min="4101" max="4102" width="9.140625" style="57"/>
    <col min="4103" max="4103" width="17.140625" style="57" customWidth="1"/>
    <col min="4104" max="4352" width="9.140625" style="57"/>
    <col min="4353" max="4353" width="9.42578125" style="57" customWidth="1"/>
    <col min="4354" max="4354" width="55.7109375" style="57" customWidth="1"/>
    <col min="4355" max="4355" width="24.140625" style="57" customWidth="1"/>
    <col min="4356" max="4356" width="25" style="57" customWidth="1"/>
    <col min="4357" max="4358" width="9.140625" style="57"/>
    <col min="4359" max="4359" width="17.140625" style="57" customWidth="1"/>
    <col min="4360" max="4608" width="9.140625" style="57"/>
    <col min="4609" max="4609" width="9.42578125" style="57" customWidth="1"/>
    <col min="4610" max="4610" width="55.7109375" style="57" customWidth="1"/>
    <col min="4611" max="4611" width="24.140625" style="57" customWidth="1"/>
    <col min="4612" max="4612" width="25" style="57" customWidth="1"/>
    <col min="4613" max="4614" width="9.140625" style="57"/>
    <col min="4615" max="4615" width="17.140625" style="57" customWidth="1"/>
    <col min="4616" max="4864" width="9.140625" style="57"/>
    <col min="4865" max="4865" width="9.42578125" style="57" customWidth="1"/>
    <col min="4866" max="4866" width="55.7109375" style="57" customWidth="1"/>
    <col min="4867" max="4867" width="24.140625" style="57" customWidth="1"/>
    <col min="4868" max="4868" width="25" style="57" customWidth="1"/>
    <col min="4869" max="4870" width="9.140625" style="57"/>
    <col min="4871" max="4871" width="17.140625" style="57" customWidth="1"/>
    <col min="4872" max="5120" width="9.140625" style="57"/>
    <col min="5121" max="5121" width="9.42578125" style="57" customWidth="1"/>
    <col min="5122" max="5122" width="55.7109375" style="57" customWidth="1"/>
    <col min="5123" max="5123" width="24.140625" style="57" customWidth="1"/>
    <col min="5124" max="5124" width="25" style="57" customWidth="1"/>
    <col min="5125" max="5126" width="9.140625" style="57"/>
    <col min="5127" max="5127" width="17.140625" style="57" customWidth="1"/>
    <col min="5128" max="5376" width="9.140625" style="57"/>
    <col min="5377" max="5377" width="9.42578125" style="57" customWidth="1"/>
    <col min="5378" max="5378" width="55.7109375" style="57" customWidth="1"/>
    <col min="5379" max="5379" width="24.140625" style="57" customWidth="1"/>
    <col min="5380" max="5380" width="25" style="57" customWidth="1"/>
    <col min="5381" max="5382" width="9.140625" style="57"/>
    <col min="5383" max="5383" width="17.140625" style="57" customWidth="1"/>
    <col min="5384" max="5632" width="9.140625" style="57"/>
    <col min="5633" max="5633" width="9.42578125" style="57" customWidth="1"/>
    <col min="5634" max="5634" width="55.7109375" style="57" customWidth="1"/>
    <col min="5635" max="5635" width="24.140625" style="57" customWidth="1"/>
    <col min="5636" max="5636" width="25" style="57" customWidth="1"/>
    <col min="5637" max="5638" width="9.140625" style="57"/>
    <col min="5639" max="5639" width="17.140625" style="57" customWidth="1"/>
    <col min="5640" max="5888" width="9.140625" style="57"/>
    <col min="5889" max="5889" width="9.42578125" style="57" customWidth="1"/>
    <col min="5890" max="5890" width="55.7109375" style="57" customWidth="1"/>
    <col min="5891" max="5891" width="24.140625" style="57" customWidth="1"/>
    <col min="5892" max="5892" width="25" style="57" customWidth="1"/>
    <col min="5893" max="5894" width="9.140625" style="57"/>
    <col min="5895" max="5895" width="17.140625" style="57" customWidth="1"/>
    <col min="5896" max="6144" width="9.140625" style="57"/>
    <col min="6145" max="6145" width="9.42578125" style="57" customWidth="1"/>
    <col min="6146" max="6146" width="55.7109375" style="57" customWidth="1"/>
    <col min="6147" max="6147" width="24.140625" style="57" customWidth="1"/>
    <col min="6148" max="6148" width="25" style="57" customWidth="1"/>
    <col min="6149" max="6150" width="9.140625" style="57"/>
    <col min="6151" max="6151" width="17.140625" style="57" customWidth="1"/>
    <col min="6152" max="6400" width="9.140625" style="57"/>
    <col min="6401" max="6401" width="9.42578125" style="57" customWidth="1"/>
    <col min="6402" max="6402" width="55.7109375" style="57" customWidth="1"/>
    <col min="6403" max="6403" width="24.140625" style="57" customWidth="1"/>
    <col min="6404" max="6404" width="25" style="57" customWidth="1"/>
    <col min="6405" max="6406" width="9.140625" style="57"/>
    <col min="6407" max="6407" width="17.140625" style="57" customWidth="1"/>
    <col min="6408" max="6656" width="9.140625" style="57"/>
    <col min="6657" max="6657" width="9.42578125" style="57" customWidth="1"/>
    <col min="6658" max="6658" width="55.7109375" style="57" customWidth="1"/>
    <col min="6659" max="6659" width="24.140625" style="57" customWidth="1"/>
    <col min="6660" max="6660" width="25" style="57" customWidth="1"/>
    <col min="6661" max="6662" width="9.140625" style="57"/>
    <col min="6663" max="6663" width="17.140625" style="57" customWidth="1"/>
    <col min="6664" max="6912" width="9.140625" style="57"/>
    <col min="6913" max="6913" width="9.42578125" style="57" customWidth="1"/>
    <col min="6914" max="6914" width="55.7109375" style="57" customWidth="1"/>
    <col min="6915" max="6915" width="24.140625" style="57" customWidth="1"/>
    <col min="6916" max="6916" width="25" style="57" customWidth="1"/>
    <col min="6917" max="6918" width="9.140625" style="57"/>
    <col min="6919" max="6919" width="17.140625" style="57" customWidth="1"/>
    <col min="6920" max="7168" width="9.140625" style="57"/>
    <col min="7169" max="7169" width="9.42578125" style="57" customWidth="1"/>
    <col min="7170" max="7170" width="55.7109375" style="57" customWidth="1"/>
    <col min="7171" max="7171" width="24.140625" style="57" customWidth="1"/>
    <col min="7172" max="7172" width="25" style="57" customWidth="1"/>
    <col min="7173" max="7174" width="9.140625" style="57"/>
    <col min="7175" max="7175" width="17.140625" style="57" customWidth="1"/>
    <col min="7176" max="7424" width="9.140625" style="57"/>
    <col min="7425" max="7425" width="9.42578125" style="57" customWidth="1"/>
    <col min="7426" max="7426" width="55.7109375" style="57" customWidth="1"/>
    <col min="7427" max="7427" width="24.140625" style="57" customWidth="1"/>
    <col min="7428" max="7428" width="25" style="57" customWidth="1"/>
    <col min="7429" max="7430" width="9.140625" style="57"/>
    <col min="7431" max="7431" width="17.140625" style="57" customWidth="1"/>
    <col min="7432" max="7680" width="9.140625" style="57"/>
    <col min="7681" max="7681" width="9.42578125" style="57" customWidth="1"/>
    <col min="7682" max="7682" width="55.7109375" style="57" customWidth="1"/>
    <col min="7683" max="7683" width="24.140625" style="57" customWidth="1"/>
    <col min="7684" max="7684" width="25" style="57" customWidth="1"/>
    <col min="7685" max="7686" width="9.140625" style="57"/>
    <col min="7687" max="7687" width="17.140625" style="57" customWidth="1"/>
    <col min="7688" max="7936" width="9.140625" style="57"/>
    <col min="7937" max="7937" width="9.42578125" style="57" customWidth="1"/>
    <col min="7938" max="7938" width="55.7109375" style="57" customWidth="1"/>
    <col min="7939" max="7939" width="24.140625" style="57" customWidth="1"/>
    <col min="7940" max="7940" width="25" style="57" customWidth="1"/>
    <col min="7941" max="7942" width="9.140625" style="57"/>
    <col min="7943" max="7943" width="17.140625" style="57" customWidth="1"/>
    <col min="7944" max="8192" width="9.140625" style="57"/>
    <col min="8193" max="8193" width="9.42578125" style="57" customWidth="1"/>
    <col min="8194" max="8194" width="55.7109375" style="57" customWidth="1"/>
    <col min="8195" max="8195" width="24.140625" style="57" customWidth="1"/>
    <col min="8196" max="8196" width="25" style="57" customWidth="1"/>
    <col min="8197" max="8198" width="9.140625" style="57"/>
    <col min="8199" max="8199" width="17.140625" style="57" customWidth="1"/>
    <col min="8200" max="8448" width="9.140625" style="57"/>
    <col min="8449" max="8449" width="9.42578125" style="57" customWidth="1"/>
    <col min="8450" max="8450" width="55.7109375" style="57" customWidth="1"/>
    <col min="8451" max="8451" width="24.140625" style="57" customWidth="1"/>
    <col min="8452" max="8452" width="25" style="57" customWidth="1"/>
    <col min="8453" max="8454" width="9.140625" style="57"/>
    <col min="8455" max="8455" width="17.140625" style="57" customWidth="1"/>
    <col min="8456" max="8704" width="9.140625" style="57"/>
    <col min="8705" max="8705" width="9.42578125" style="57" customWidth="1"/>
    <col min="8706" max="8706" width="55.7109375" style="57" customWidth="1"/>
    <col min="8707" max="8707" width="24.140625" style="57" customWidth="1"/>
    <col min="8708" max="8708" width="25" style="57" customWidth="1"/>
    <col min="8709" max="8710" width="9.140625" style="57"/>
    <col min="8711" max="8711" width="17.140625" style="57" customWidth="1"/>
    <col min="8712" max="8960" width="9.140625" style="57"/>
    <col min="8961" max="8961" width="9.42578125" style="57" customWidth="1"/>
    <col min="8962" max="8962" width="55.7109375" style="57" customWidth="1"/>
    <col min="8963" max="8963" width="24.140625" style="57" customWidth="1"/>
    <col min="8964" max="8964" width="25" style="57" customWidth="1"/>
    <col min="8965" max="8966" width="9.140625" style="57"/>
    <col min="8967" max="8967" width="17.140625" style="57" customWidth="1"/>
    <col min="8968" max="9216" width="9.140625" style="57"/>
    <col min="9217" max="9217" width="9.42578125" style="57" customWidth="1"/>
    <col min="9218" max="9218" width="55.7109375" style="57" customWidth="1"/>
    <col min="9219" max="9219" width="24.140625" style="57" customWidth="1"/>
    <col min="9220" max="9220" width="25" style="57" customWidth="1"/>
    <col min="9221" max="9222" width="9.140625" style="57"/>
    <col min="9223" max="9223" width="17.140625" style="57" customWidth="1"/>
    <col min="9224" max="9472" width="9.140625" style="57"/>
    <col min="9473" max="9473" width="9.42578125" style="57" customWidth="1"/>
    <col min="9474" max="9474" width="55.7109375" style="57" customWidth="1"/>
    <col min="9475" max="9475" width="24.140625" style="57" customWidth="1"/>
    <col min="9476" max="9476" width="25" style="57" customWidth="1"/>
    <col min="9477" max="9478" width="9.140625" style="57"/>
    <col min="9479" max="9479" width="17.140625" style="57" customWidth="1"/>
    <col min="9480" max="9728" width="9.140625" style="57"/>
    <col min="9729" max="9729" width="9.42578125" style="57" customWidth="1"/>
    <col min="9730" max="9730" width="55.7109375" style="57" customWidth="1"/>
    <col min="9731" max="9731" width="24.140625" style="57" customWidth="1"/>
    <col min="9732" max="9732" width="25" style="57" customWidth="1"/>
    <col min="9733" max="9734" width="9.140625" style="57"/>
    <col min="9735" max="9735" width="17.140625" style="57" customWidth="1"/>
    <col min="9736" max="9984" width="9.140625" style="57"/>
    <col min="9985" max="9985" width="9.42578125" style="57" customWidth="1"/>
    <col min="9986" max="9986" width="55.7109375" style="57" customWidth="1"/>
    <col min="9987" max="9987" width="24.140625" style="57" customWidth="1"/>
    <col min="9988" max="9988" width="25" style="57" customWidth="1"/>
    <col min="9989" max="9990" width="9.140625" style="57"/>
    <col min="9991" max="9991" width="17.140625" style="57" customWidth="1"/>
    <col min="9992" max="10240" width="9.140625" style="57"/>
    <col min="10241" max="10241" width="9.42578125" style="57" customWidth="1"/>
    <col min="10242" max="10242" width="55.7109375" style="57" customWidth="1"/>
    <col min="10243" max="10243" width="24.140625" style="57" customWidth="1"/>
    <col min="10244" max="10244" width="25" style="57" customWidth="1"/>
    <col min="10245" max="10246" width="9.140625" style="57"/>
    <col min="10247" max="10247" width="17.140625" style="57" customWidth="1"/>
    <col min="10248" max="10496" width="9.140625" style="57"/>
    <col min="10497" max="10497" width="9.42578125" style="57" customWidth="1"/>
    <col min="10498" max="10498" width="55.7109375" style="57" customWidth="1"/>
    <col min="10499" max="10499" width="24.140625" style="57" customWidth="1"/>
    <col min="10500" max="10500" width="25" style="57" customWidth="1"/>
    <col min="10501" max="10502" width="9.140625" style="57"/>
    <col min="10503" max="10503" width="17.140625" style="57" customWidth="1"/>
    <col min="10504" max="10752" width="9.140625" style="57"/>
    <col min="10753" max="10753" width="9.42578125" style="57" customWidth="1"/>
    <col min="10754" max="10754" width="55.7109375" style="57" customWidth="1"/>
    <col min="10755" max="10755" width="24.140625" style="57" customWidth="1"/>
    <col min="10756" max="10756" width="25" style="57" customWidth="1"/>
    <col min="10757" max="10758" width="9.140625" style="57"/>
    <col min="10759" max="10759" width="17.140625" style="57" customWidth="1"/>
    <col min="10760" max="11008" width="9.140625" style="57"/>
    <col min="11009" max="11009" width="9.42578125" style="57" customWidth="1"/>
    <col min="11010" max="11010" width="55.7109375" style="57" customWidth="1"/>
    <col min="11011" max="11011" width="24.140625" style="57" customWidth="1"/>
    <col min="11012" max="11012" width="25" style="57" customWidth="1"/>
    <col min="11013" max="11014" width="9.140625" style="57"/>
    <col min="11015" max="11015" width="17.140625" style="57" customWidth="1"/>
    <col min="11016" max="11264" width="9.140625" style="57"/>
    <col min="11265" max="11265" width="9.42578125" style="57" customWidth="1"/>
    <col min="11266" max="11266" width="55.7109375" style="57" customWidth="1"/>
    <col min="11267" max="11267" width="24.140625" style="57" customWidth="1"/>
    <col min="11268" max="11268" width="25" style="57" customWidth="1"/>
    <col min="11269" max="11270" width="9.140625" style="57"/>
    <col min="11271" max="11271" width="17.140625" style="57" customWidth="1"/>
    <col min="11272" max="11520" width="9.140625" style="57"/>
    <col min="11521" max="11521" width="9.42578125" style="57" customWidth="1"/>
    <col min="11522" max="11522" width="55.7109375" style="57" customWidth="1"/>
    <col min="11523" max="11523" width="24.140625" style="57" customWidth="1"/>
    <col min="11524" max="11524" width="25" style="57" customWidth="1"/>
    <col min="11525" max="11526" width="9.140625" style="57"/>
    <col min="11527" max="11527" width="17.140625" style="57" customWidth="1"/>
    <col min="11528" max="11776" width="9.140625" style="57"/>
    <col min="11777" max="11777" width="9.42578125" style="57" customWidth="1"/>
    <col min="11778" max="11778" width="55.7109375" style="57" customWidth="1"/>
    <col min="11779" max="11779" width="24.140625" style="57" customWidth="1"/>
    <col min="11780" max="11780" width="25" style="57" customWidth="1"/>
    <col min="11781" max="11782" width="9.140625" style="57"/>
    <col min="11783" max="11783" width="17.140625" style="57" customWidth="1"/>
    <col min="11784" max="12032" width="9.140625" style="57"/>
    <col min="12033" max="12033" width="9.42578125" style="57" customWidth="1"/>
    <col min="12034" max="12034" width="55.7109375" style="57" customWidth="1"/>
    <col min="12035" max="12035" width="24.140625" style="57" customWidth="1"/>
    <col min="12036" max="12036" width="25" style="57" customWidth="1"/>
    <col min="12037" max="12038" width="9.140625" style="57"/>
    <col min="12039" max="12039" width="17.140625" style="57" customWidth="1"/>
    <col min="12040" max="12288" width="9.140625" style="57"/>
    <col min="12289" max="12289" width="9.42578125" style="57" customWidth="1"/>
    <col min="12290" max="12290" width="55.7109375" style="57" customWidth="1"/>
    <col min="12291" max="12291" width="24.140625" style="57" customWidth="1"/>
    <col min="12292" max="12292" width="25" style="57" customWidth="1"/>
    <col min="12293" max="12294" width="9.140625" style="57"/>
    <col min="12295" max="12295" width="17.140625" style="57" customWidth="1"/>
    <col min="12296" max="12544" width="9.140625" style="57"/>
    <col min="12545" max="12545" width="9.42578125" style="57" customWidth="1"/>
    <col min="12546" max="12546" width="55.7109375" style="57" customWidth="1"/>
    <col min="12547" max="12547" width="24.140625" style="57" customWidth="1"/>
    <col min="12548" max="12548" width="25" style="57" customWidth="1"/>
    <col min="12549" max="12550" width="9.140625" style="57"/>
    <col min="12551" max="12551" width="17.140625" style="57" customWidth="1"/>
    <col min="12552" max="12800" width="9.140625" style="57"/>
    <col min="12801" max="12801" width="9.42578125" style="57" customWidth="1"/>
    <col min="12802" max="12802" width="55.7109375" style="57" customWidth="1"/>
    <col min="12803" max="12803" width="24.140625" style="57" customWidth="1"/>
    <col min="12804" max="12804" width="25" style="57" customWidth="1"/>
    <col min="12805" max="12806" width="9.140625" style="57"/>
    <col min="12807" max="12807" width="17.140625" style="57" customWidth="1"/>
    <col min="12808" max="13056" width="9.140625" style="57"/>
    <col min="13057" max="13057" width="9.42578125" style="57" customWidth="1"/>
    <col min="13058" max="13058" width="55.7109375" style="57" customWidth="1"/>
    <col min="13059" max="13059" width="24.140625" style="57" customWidth="1"/>
    <col min="13060" max="13060" width="25" style="57" customWidth="1"/>
    <col min="13061" max="13062" width="9.140625" style="57"/>
    <col min="13063" max="13063" width="17.140625" style="57" customWidth="1"/>
    <col min="13064" max="13312" width="9.140625" style="57"/>
    <col min="13313" max="13313" width="9.42578125" style="57" customWidth="1"/>
    <col min="13314" max="13314" width="55.7109375" style="57" customWidth="1"/>
    <col min="13315" max="13315" width="24.140625" style="57" customWidth="1"/>
    <col min="13316" max="13316" width="25" style="57" customWidth="1"/>
    <col min="13317" max="13318" width="9.140625" style="57"/>
    <col min="13319" max="13319" width="17.140625" style="57" customWidth="1"/>
    <col min="13320" max="13568" width="9.140625" style="57"/>
    <col min="13569" max="13569" width="9.42578125" style="57" customWidth="1"/>
    <col min="13570" max="13570" width="55.7109375" style="57" customWidth="1"/>
    <col min="13571" max="13571" width="24.140625" style="57" customWidth="1"/>
    <col min="13572" max="13572" width="25" style="57" customWidth="1"/>
    <col min="13573" max="13574" width="9.140625" style="57"/>
    <col min="13575" max="13575" width="17.140625" style="57" customWidth="1"/>
    <col min="13576" max="13824" width="9.140625" style="57"/>
    <col min="13825" max="13825" width="9.42578125" style="57" customWidth="1"/>
    <col min="13826" max="13826" width="55.7109375" style="57" customWidth="1"/>
    <col min="13827" max="13827" width="24.140625" style="57" customWidth="1"/>
    <col min="13828" max="13828" width="25" style="57" customWidth="1"/>
    <col min="13829" max="13830" width="9.140625" style="57"/>
    <col min="13831" max="13831" width="17.140625" style="57" customWidth="1"/>
    <col min="13832" max="14080" width="9.140625" style="57"/>
    <col min="14081" max="14081" width="9.42578125" style="57" customWidth="1"/>
    <col min="14082" max="14082" width="55.7109375" style="57" customWidth="1"/>
    <col min="14083" max="14083" width="24.140625" style="57" customWidth="1"/>
    <col min="14084" max="14084" width="25" style="57" customWidth="1"/>
    <col min="14085" max="14086" width="9.140625" style="57"/>
    <col min="14087" max="14087" width="17.140625" style="57" customWidth="1"/>
    <col min="14088" max="14336" width="9.140625" style="57"/>
    <col min="14337" max="14337" width="9.42578125" style="57" customWidth="1"/>
    <col min="14338" max="14338" width="55.7109375" style="57" customWidth="1"/>
    <col min="14339" max="14339" width="24.140625" style="57" customWidth="1"/>
    <col min="14340" max="14340" width="25" style="57" customWidth="1"/>
    <col min="14341" max="14342" width="9.140625" style="57"/>
    <col min="14343" max="14343" width="17.140625" style="57" customWidth="1"/>
    <col min="14344" max="14592" width="9.140625" style="57"/>
    <col min="14593" max="14593" width="9.42578125" style="57" customWidth="1"/>
    <col min="14594" max="14594" width="55.7109375" style="57" customWidth="1"/>
    <col min="14595" max="14595" width="24.140625" style="57" customWidth="1"/>
    <col min="14596" max="14596" width="25" style="57" customWidth="1"/>
    <col min="14597" max="14598" width="9.140625" style="57"/>
    <col min="14599" max="14599" width="17.140625" style="57" customWidth="1"/>
    <col min="14600" max="14848" width="9.140625" style="57"/>
    <col min="14849" max="14849" width="9.42578125" style="57" customWidth="1"/>
    <col min="14850" max="14850" width="55.7109375" style="57" customWidth="1"/>
    <col min="14851" max="14851" width="24.140625" style="57" customWidth="1"/>
    <col min="14852" max="14852" width="25" style="57" customWidth="1"/>
    <col min="14853" max="14854" width="9.140625" style="57"/>
    <col min="14855" max="14855" width="17.140625" style="57" customWidth="1"/>
    <col min="14856" max="15104" width="9.140625" style="57"/>
    <col min="15105" max="15105" width="9.42578125" style="57" customWidth="1"/>
    <col min="15106" max="15106" width="55.7109375" style="57" customWidth="1"/>
    <col min="15107" max="15107" width="24.140625" style="57" customWidth="1"/>
    <col min="15108" max="15108" width="25" style="57" customWidth="1"/>
    <col min="15109" max="15110" width="9.140625" style="57"/>
    <col min="15111" max="15111" width="17.140625" style="57" customWidth="1"/>
    <col min="15112" max="15360" width="9.140625" style="57"/>
    <col min="15361" max="15361" width="9.42578125" style="57" customWidth="1"/>
    <col min="15362" max="15362" width="55.7109375" style="57" customWidth="1"/>
    <col min="15363" max="15363" width="24.140625" style="57" customWidth="1"/>
    <col min="15364" max="15364" width="25" style="57" customWidth="1"/>
    <col min="15365" max="15366" width="9.140625" style="57"/>
    <col min="15367" max="15367" width="17.140625" style="57" customWidth="1"/>
    <col min="15368" max="15616" width="9.140625" style="57"/>
    <col min="15617" max="15617" width="9.42578125" style="57" customWidth="1"/>
    <col min="15618" max="15618" width="55.7109375" style="57" customWidth="1"/>
    <col min="15619" max="15619" width="24.140625" style="57" customWidth="1"/>
    <col min="15620" max="15620" width="25" style="57" customWidth="1"/>
    <col min="15621" max="15622" width="9.140625" style="57"/>
    <col min="15623" max="15623" width="17.140625" style="57" customWidth="1"/>
    <col min="15624" max="15872" width="9.140625" style="57"/>
    <col min="15873" max="15873" width="9.42578125" style="57" customWidth="1"/>
    <col min="15874" max="15874" width="55.7109375" style="57" customWidth="1"/>
    <col min="15875" max="15875" width="24.140625" style="57" customWidth="1"/>
    <col min="15876" max="15876" width="25" style="57" customWidth="1"/>
    <col min="15877" max="15878" width="9.140625" style="57"/>
    <col min="15879" max="15879" width="17.140625" style="57" customWidth="1"/>
    <col min="15880" max="16128" width="9.140625" style="57"/>
    <col min="16129" max="16129" width="9.42578125" style="57" customWidth="1"/>
    <col min="16130" max="16130" width="55.7109375" style="57" customWidth="1"/>
    <col min="16131" max="16131" width="24.140625" style="57" customWidth="1"/>
    <col min="16132" max="16132" width="25" style="57" customWidth="1"/>
    <col min="16133" max="16134" width="9.140625" style="57"/>
    <col min="16135" max="16135" width="17.140625" style="57" customWidth="1"/>
    <col min="16136" max="16384" width="9.140625" style="57"/>
  </cols>
  <sheetData>
    <row r="1" spans="1:10" s="33" customFormat="1" ht="31.5" customHeight="1" x14ac:dyDescent="0.3">
      <c r="A1" s="1004" t="s">
        <v>464</v>
      </c>
      <c r="B1" s="1004"/>
      <c r="C1" s="1004"/>
      <c r="D1" s="1004"/>
      <c r="F1" s="365"/>
    </row>
    <row r="2" spans="1:10" s="33" customFormat="1" ht="21" customHeight="1" x14ac:dyDescent="0.3">
      <c r="A2" s="1004" t="s">
        <v>465</v>
      </c>
      <c r="B2" s="1004"/>
      <c r="C2" s="1004"/>
      <c r="D2" s="1004"/>
      <c r="F2" s="365"/>
    </row>
    <row r="3" spans="1:10" s="33" customFormat="1" ht="18" customHeight="1" x14ac:dyDescent="0.3">
      <c r="C3" s="753"/>
      <c r="D3" s="753"/>
      <c r="F3" s="365"/>
    </row>
    <row r="4" spans="1:10" ht="33.75" customHeight="1" x14ac:dyDescent="0.3">
      <c r="A4" s="1008" t="s">
        <v>5268</v>
      </c>
      <c r="B4" s="1008"/>
      <c r="C4" s="1008"/>
      <c r="D4" s="1008"/>
    </row>
    <row r="5" spans="1:10" ht="27" customHeight="1" x14ac:dyDescent="0.3">
      <c r="A5" s="1009" t="s">
        <v>5653</v>
      </c>
      <c r="B5" s="1009"/>
      <c r="C5" s="1009"/>
      <c r="D5" s="1009"/>
    </row>
    <row r="6" spans="1:10" s="60" customFormat="1" ht="30.75" customHeight="1" x14ac:dyDescent="0.25">
      <c r="A6" s="1010" t="s">
        <v>2</v>
      </c>
      <c r="B6" s="1010" t="s">
        <v>434</v>
      </c>
      <c r="C6" s="999" t="s">
        <v>435</v>
      </c>
      <c r="D6" s="1000"/>
      <c r="F6" s="367"/>
    </row>
    <row r="7" spans="1:10" s="60" customFormat="1" ht="28.5" customHeight="1" x14ac:dyDescent="0.25">
      <c r="A7" s="1011"/>
      <c r="B7" s="1011"/>
      <c r="C7" s="520" t="s">
        <v>436</v>
      </c>
      <c r="D7" s="520" t="s">
        <v>437</v>
      </c>
      <c r="F7" s="367"/>
    </row>
    <row r="8" spans="1:10" s="121" customFormat="1" ht="21.75" customHeight="1" x14ac:dyDescent="0.25">
      <c r="A8" s="189">
        <f>IF(B8&lt;&gt;"",COUNTA($B8:B$8),"")</f>
        <v>1</v>
      </c>
      <c r="B8" s="107" t="s">
        <v>5255</v>
      </c>
      <c r="C8" s="106">
        <v>25000</v>
      </c>
      <c r="D8" s="106">
        <v>85000</v>
      </c>
      <c r="F8" s="368"/>
      <c r="J8" s="107" t="s">
        <v>438</v>
      </c>
    </row>
    <row r="9" spans="1:10" s="121" customFormat="1" ht="21.75" customHeight="1" x14ac:dyDescent="0.25">
      <c r="A9" s="189">
        <f>IF(B9&lt;&gt;"",COUNTA($B$8:B9),"")</f>
        <v>2</v>
      </c>
      <c r="B9" s="107" t="s">
        <v>5256</v>
      </c>
      <c r="C9" s="106">
        <v>25000</v>
      </c>
      <c r="D9" s="106">
        <v>85000</v>
      </c>
      <c r="F9" s="368"/>
      <c r="J9" s="107" t="s">
        <v>439</v>
      </c>
    </row>
    <row r="10" spans="1:10" s="121" customFormat="1" ht="21.75" customHeight="1" x14ac:dyDescent="0.25">
      <c r="A10" s="189">
        <f>IF(B10&lt;&gt;"",COUNTA($B$8:B10),"")</f>
        <v>3</v>
      </c>
      <c r="B10" s="107" t="s">
        <v>442</v>
      </c>
      <c r="C10" s="106">
        <v>25000</v>
      </c>
      <c r="D10" s="106">
        <v>85000</v>
      </c>
      <c r="F10" s="368"/>
      <c r="J10" s="107" t="s">
        <v>440</v>
      </c>
    </row>
    <row r="11" spans="1:10" s="121" customFormat="1" ht="21.75" customHeight="1" x14ac:dyDescent="0.25">
      <c r="A11" s="189">
        <f>IF(B11&lt;&gt;"",COUNTA($B$8:B11),"")</f>
        <v>4</v>
      </c>
      <c r="B11" s="107" t="s">
        <v>5254</v>
      </c>
      <c r="C11" s="106">
        <v>25000</v>
      </c>
      <c r="D11" s="106">
        <v>85000</v>
      </c>
      <c r="F11" s="368"/>
      <c r="J11" s="107" t="s">
        <v>441</v>
      </c>
    </row>
    <row r="12" spans="1:10" s="121" customFormat="1" ht="21.75" customHeight="1" x14ac:dyDescent="0.25">
      <c r="A12" s="189">
        <f>IF(B12&lt;&gt;"",COUNTA($B$8:B12),"")</f>
        <v>5</v>
      </c>
      <c r="B12" s="107" t="s">
        <v>446</v>
      </c>
      <c r="C12" s="106">
        <v>90000</v>
      </c>
      <c r="D12" s="106">
        <v>150000</v>
      </c>
      <c r="F12" s="368"/>
      <c r="J12" s="107" t="s">
        <v>442</v>
      </c>
    </row>
    <row r="13" spans="1:10" s="121" customFormat="1" ht="42" customHeight="1" x14ac:dyDescent="0.25">
      <c r="A13" s="189">
        <f>IF(B13&lt;&gt;"",COUNTA($B$8:B13),"")</f>
        <v>6</v>
      </c>
      <c r="B13" s="107" t="s">
        <v>5252</v>
      </c>
      <c r="C13" s="106">
        <v>120000</v>
      </c>
      <c r="D13" s="106"/>
      <c r="E13" s="369"/>
      <c r="F13" s="368">
        <f>C13*120%</f>
        <v>144000</v>
      </c>
      <c r="J13" s="107" t="s">
        <v>443</v>
      </c>
    </row>
    <row r="14" spans="1:10" s="121" customFormat="1" ht="21.75" customHeight="1" x14ac:dyDescent="0.25">
      <c r="A14" s="189">
        <f>IF(B14&lt;&gt;"",COUNTA($B$8:B14),"")</f>
        <v>7</v>
      </c>
      <c r="B14" s="107" t="s">
        <v>5253</v>
      </c>
      <c r="C14" s="106">
        <v>150000</v>
      </c>
      <c r="D14" s="106"/>
      <c r="E14" s="369"/>
      <c r="F14" s="368">
        <f t="shared" ref="F14:F25" si="0">C14*120%</f>
        <v>180000</v>
      </c>
      <c r="J14" s="107" t="s">
        <v>444</v>
      </c>
    </row>
    <row r="15" spans="1:10" s="121" customFormat="1" ht="42" customHeight="1" x14ac:dyDescent="0.25">
      <c r="A15" s="189">
        <f>IF(B15&lt;&gt;"",COUNTA($B$8:B15),"")</f>
        <v>8</v>
      </c>
      <c r="B15" s="107" t="s">
        <v>5257</v>
      </c>
      <c r="C15" s="106">
        <v>25000</v>
      </c>
      <c r="D15" s="106"/>
      <c r="F15" s="368">
        <f t="shared" si="0"/>
        <v>30000</v>
      </c>
      <c r="J15" s="107" t="s">
        <v>445</v>
      </c>
    </row>
    <row r="16" spans="1:10" s="121" customFormat="1" ht="21.75" customHeight="1" x14ac:dyDescent="0.25">
      <c r="A16" s="189">
        <f>IF(B16&lt;&gt;"",COUNTA($B$8:B16),"")</f>
        <v>9</v>
      </c>
      <c r="B16" s="107" t="s">
        <v>5258</v>
      </c>
      <c r="C16" s="106">
        <v>25000</v>
      </c>
      <c r="D16" s="106"/>
      <c r="F16" s="368">
        <f t="shared" si="0"/>
        <v>30000</v>
      </c>
      <c r="J16" s="107" t="s">
        <v>446</v>
      </c>
    </row>
    <row r="17" spans="1:10" s="121" customFormat="1" ht="21.75" customHeight="1" x14ac:dyDescent="0.25">
      <c r="A17" s="189">
        <f>IF(B17&lt;&gt;"",COUNTA($B$8:B17),"")</f>
        <v>10</v>
      </c>
      <c r="B17" s="107" t="s">
        <v>5259</v>
      </c>
      <c r="C17" s="106">
        <v>25000</v>
      </c>
      <c r="D17" s="106"/>
      <c r="F17" s="368">
        <f t="shared" si="0"/>
        <v>30000</v>
      </c>
      <c r="J17" s="107" t="s">
        <v>447</v>
      </c>
    </row>
    <row r="18" spans="1:10" s="121" customFormat="1" ht="42" customHeight="1" x14ac:dyDescent="0.25">
      <c r="A18" s="189">
        <f>IF(B18&lt;&gt;"",COUNTA($B$8:B18),"")</f>
        <v>11</v>
      </c>
      <c r="B18" s="107" t="s">
        <v>5260</v>
      </c>
      <c r="C18" s="106">
        <v>25000</v>
      </c>
      <c r="D18" s="106"/>
      <c r="F18" s="368">
        <f t="shared" si="0"/>
        <v>30000</v>
      </c>
      <c r="J18" s="107" t="s">
        <v>448</v>
      </c>
    </row>
    <row r="19" spans="1:10" s="121" customFormat="1" ht="21.75" customHeight="1" x14ac:dyDescent="0.25">
      <c r="A19" s="189">
        <f>IF(B19&lt;&gt;"",COUNTA($B$8:B19),"")</f>
        <v>12</v>
      </c>
      <c r="B19" s="107" t="s">
        <v>5261</v>
      </c>
      <c r="C19" s="106">
        <v>250000</v>
      </c>
      <c r="D19" s="106"/>
      <c r="F19" s="368">
        <f t="shared" si="0"/>
        <v>300000</v>
      </c>
      <c r="J19" s="107" t="s">
        <v>449</v>
      </c>
    </row>
    <row r="20" spans="1:10" s="121" customFormat="1" ht="21.75" customHeight="1" x14ac:dyDescent="0.25">
      <c r="A20" s="189">
        <f>IF(B20&lt;&gt;"",COUNTA($B$8:B20),"")</f>
        <v>13</v>
      </c>
      <c r="B20" s="107" t="s">
        <v>5262</v>
      </c>
      <c r="C20" s="106">
        <v>25000</v>
      </c>
      <c r="D20" s="106"/>
      <c r="F20" s="368">
        <f t="shared" si="0"/>
        <v>30000</v>
      </c>
      <c r="J20" s="107" t="s">
        <v>450</v>
      </c>
    </row>
    <row r="21" spans="1:10" s="121" customFormat="1" ht="21.75" customHeight="1" x14ac:dyDescent="0.25">
      <c r="A21" s="189">
        <f>IF(B21&lt;&gt;"",COUNTA($B$8:B21),"")</f>
        <v>14</v>
      </c>
      <c r="B21" s="107" t="s">
        <v>5263</v>
      </c>
      <c r="C21" s="106">
        <v>25000</v>
      </c>
      <c r="D21" s="106"/>
      <c r="F21" s="368">
        <f t="shared" si="0"/>
        <v>30000</v>
      </c>
      <c r="J21" s="107" t="s">
        <v>451</v>
      </c>
    </row>
    <row r="22" spans="1:10" s="121" customFormat="1" ht="21.75" customHeight="1" x14ac:dyDescent="0.25">
      <c r="A22" s="189">
        <f>IF(B22&lt;&gt;"",COUNTA($B$8:B22),"")</f>
        <v>15</v>
      </c>
      <c r="B22" s="107" t="s">
        <v>5264</v>
      </c>
      <c r="C22" s="106">
        <v>110000</v>
      </c>
      <c r="D22" s="106"/>
      <c r="F22" s="368">
        <f t="shared" si="0"/>
        <v>132000</v>
      </c>
      <c r="J22" s="107" t="s">
        <v>452</v>
      </c>
    </row>
    <row r="23" spans="1:10" s="121" customFormat="1" ht="21.75" customHeight="1" x14ac:dyDescent="0.25">
      <c r="A23" s="189">
        <f>IF(B23&lt;&gt;"",COUNTA($B$8:B23),"")</f>
        <v>16</v>
      </c>
      <c r="B23" s="107" t="s">
        <v>5265</v>
      </c>
      <c r="C23" s="106">
        <v>870000</v>
      </c>
      <c r="D23" s="106"/>
      <c r="F23" s="368">
        <f t="shared" si="0"/>
        <v>1044000</v>
      </c>
      <c r="J23" s="107" t="s">
        <v>453</v>
      </c>
    </row>
    <row r="24" spans="1:10" s="121" customFormat="1" ht="21.75" customHeight="1" x14ac:dyDescent="0.25">
      <c r="A24" s="189">
        <f>IF(B24&lt;&gt;"",COUNTA($B$8:B24),"")</f>
        <v>17</v>
      </c>
      <c r="B24" s="107" t="s">
        <v>5266</v>
      </c>
      <c r="C24" s="106">
        <v>430000</v>
      </c>
      <c r="D24" s="106"/>
      <c r="F24" s="368">
        <f t="shared" si="0"/>
        <v>516000</v>
      </c>
      <c r="J24" s="107" t="s">
        <v>454</v>
      </c>
    </row>
    <row r="25" spans="1:10" s="121" customFormat="1" ht="42" customHeight="1" x14ac:dyDescent="0.25">
      <c r="A25" s="189">
        <f>IF(B25&lt;&gt;"",COUNTA($B$8:B25),"")</f>
        <v>18</v>
      </c>
      <c r="B25" s="107" t="s">
        <v>5267</v>
      </c>
      <c r="C25" s="106">
        <v>130000</v>
      </c>
      <c r="D25" s="106"/>
      <c r="F25" s="368">
        <f t="shared" si="0"/>
        <v>156000</v>
      </c>
      <c r="J25" s="107" t="s">
        <v>455</v>
      </c>
    </row>
    <row r="26" spans="1:10" s="121" customFormat="1" ht="21.75" customHeight="1" x14ac:dyDescent="0.25">
      <c r="A26" s="189">
        <f>IF(B26&lt;&gt;"",COUNTA($B$8:B26),"")</f>
        <v>19</v>
      </c>
      <c r="B26" s="107" t="s">
        <v>458</v>
      </c>
      <c r="C26" s="106">
        <v>20000</v>
      </c>
      <c r="D26" s="106">
        <v>20000</v>
      </c>
      <c r="F26" s="368"/>
      <c r="G26" s="527">
        <v>15000</v>
      </c>
      <c r="J26" s="107" t="s">
        <v>458</v>
      </c>
    </row>
    <row r="27" spans="1:10" s="121" customFormat="1" ht="21.75" customHeight="1" x14ac:dyDescent="0.25">
      <c r="A27" s="189">
        <f>IF(B27&lt;&gt;"",COUNTA($B$8:B27),"")</f>
        <v>20</v>
      </c>
      <c r="B27" s="107" t="s">
        <v>457</v>
      </c>
      <c r="C27" s="106">
        <v>15000</v>
      </c>
      <c r="D27" s="106">
        <v>15000</v>
      </c>
      <c r="F27" s="368"/>
      <c r="G27" s="527">
        <v>10000</v>
      </c>
      <c r="J27" s="107" t="s">
        <v>457</v>
      </c>
    </row>
    <row r="28" spans="1:10" s="121" customFormat="1" ht="21.75" customHeight="1" x14ac:dyDescent="0.25">
      <c r="A28" s="189">
        <f>IF(B28&lt;&gt;"",COUNTA($B$8:B28),"")</f>
        <v>21</v>
      </c>
      <c r="B28" s="107" t="s">
        <v>459</v>
      </c>
      <c r="C28" s="106">
        <v>20000</v>
      </c>
      <c r="D28" s="106">
        <v>20000</v>
      </c>
      <c r="F28" s="368"/>
      <c r="G28" s="527">
        <v>15000</v>
      </c>
      <c r="J28" s="107" t="s">
        <v>459</v>
      </c>
    </row>
    <row r="29" spans="1:10" s="121" customFormat="1" ht="20.25" customHeight="1" x14ac:dyDescent="0.25">
      <c r="A29" s="189">
        <f>IF(B29&lt;&gt;"",COUNTA($B$8:B29),"")</f>
        <v>22</v>
      </c>
      <c r="B29" s="107" t="s">
        <v>456</v>
      </c>
      <c r="C29" s="106"/>
      <c r="D29" s="106">
        <v>20000</v>
      </c>
      <c r="F29" s="368"/>
      <c r="J29" s="107" t="s">
        <v>456</v>
      </c>
    </row>
    <row r="30" spans="1:10" s="121" customFormat="1" ht="20.25" customHeight="1" x14ac:dyDescent="0.25">
      <c r="A30" s="1001">
        <v>23</v>
      </c>
      <c r="B30" s="107" t="s">
        <v>460</v>
      </c>
      <c r="C30" s="106"/>
      <c r="D30" s="106">
        <v>30000</v>
      </c>
      <c r="F30" s="368"/>
    </row>
    <row r="31" spans="1:10" s="121" customFormat="1" ht="20.25" customHeight="1" x14ac:dyDescent="0.25">
      <c r="A31" s="1002"/>
      <c r="B31" s="107" t="s">
        <v>461</v>
      </c>
      <c r="C31" s="106"/>
      <c r="D31" s="106">
        <v>50000</v>
      </c>
      <c r="F31" s="368"/>
    </row>
    <row r="32" spans="1:10" s="121" customFormat="1" ht="39" customHeight="1" x14ac:dyDescent="0.25">
      <c r="A32" s="752">
        <v>24</v>
      </c>
      <c r="B32" s="107" t="s">
        <v>5353</v>
      </c>
      <c r="C32" s="106"/>
      <c r="D32" s="106">
        <v>50000</v>
      </c>
      <c r="F32" s="368"/>
    </row>
    <row r="33" spans="1:6" s="121" customFormat="1" ht="39" customHeight="1" x14ac:dyDescent="0.25">
      <c r="A33" s="528">
        <v>25</v>
      </c>
      <c r="B33" s="107" t="s">
        <v>462</v>
      </c>
      <c r="C33" s="106"/>
      <c r="D33" s="106">
        <v>100000</v>
      </c>
      <c r="F33" s="368"/>
    </row>
    <row r="34" spans="1:6" ht="13.5" customHeight="1" x14ac:dyDescent="0.3">
      <c r="A34" s="755"/>
      <c r="B34" s="56"/>
      <c r="C34" s="62"/>
      <c r="D34" s="62"/>
    </row>
    <row r="35" spans="1:6" ht="18" customHeight="1" x14ac:dyDescent="0.3">
      <c r="A35" s="1005" t="s">
        <v>5690</v>
      </c>
      <c r="B35" s="1005"/>
      <c r="C35" s="1005"/>
      <c r="D35" s="1005"/>
    </row>
    <row r="36" spans="1:6" ht="18" customHeight="1" x14ac:dyDescent="0.3">
      <c r="A36" s="1006" t="s">
        <v>463</v>
      </c>
      <c r="B36" s="1006"/>
      <c r="C36" s="1003" t="s">
        <v>44</v>
      </c>
      <c r="D36" s="1003"/>
    </row>
    <row r="37" spans="1:6" ht="18" customHeight="1" x14ac:dyDescent="0.3">
      <c r="B37" s="780"/>
    </row>
    <row r="38" spans="1:6" ht="18" customHeight="1" x14ac:dyDescent="0.3">
      <c r="C38" s="1007"/>
      <c r="D38" s="1007"/>
    </row>
    <row r="39" spans="1:6" ht="18" customHeight="1" x14ac:dyDescent="0.3">
      <c r="C39" s="1007"/>
      <c r="D39" s="1007"/>
    </row>
    <row r="40" spans="1:6" ht="18" customHeight="1" x14ac:dyDescent="0.3">
      <c r="C40" s="1007"/>
      <c r="D40" s="1007"/>
    </row>
    <row r="41" spans="1:6" ht="18" customHeight="1" x14ac:dyDescent="0.3">
      <c r="A41" s="1003" t="s">
        <v>431</v>
      </c>
      <c r="B41" s="1003"/>
      <c r="C41" s="1003" t="s">
        <v>5177</v>
      </c>
      <c r="D41" s="1003"/>
    </row>
    <row r="42" spans="1:6" ht="18" customHeight="1" x14ac:dyDescent="0.3"/>
    <row r="43" spans="1:6" ht="18" customHeight="1" x14ac:dyDescent="0.3"/>
    <row r="44" spans="1:6" ht="18" customHeight="1" x14ac:dyDescent="0.3"/>
    <row r="45" spans="1:6" ht="18" customHeight="1" x14ac:dyDescent="0.3"/>
    <row r="46" spans="1:6" ht="18" customHeight="1" x14ac:dyDescent="0.3"/>
  </sheetData>
  <mergeCells count="16">
    <mergeCell ref="C6:D6"/>
    <mergeCell ref="A30:A31"/>
    <mergeCell ref="A41:B41"/>
    <mergeCell ref="C41:D41"/>
    <mergeCell ref="A1:D1"/>
    <mergeCell ref="A2:D2"/>
    <mergeCell ref="A35:D35"/>
    <mergeCell ref="A36:B36"/>
    <mergeCell ref="C36:D36"/>
    <mergeCell ref="C38:D38"/>
    <mergeCell ref="C39:D39"/>
    <mergeCell ref="C40:D40"/>
    <mergeCell ref="A4:D4"/>
    <mergeCell ref="A5:D5"/>
    <mergeCell ref="A6:A7"/>
    <mergeCell ref="B6:B7"/>
  </mergeCells>
  <pageMargins left="0.45" right="0.2" top="0.4" bottom="0.53" header="0.36" footer="0.27"/>
  <pageSetup orientation="portrait" verticalDpi="18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A18"/>
  <sheetViews>
    <sheetView topLeftCell="A5" workbookViewId="0">
      <selection activeCell="C11" sqref="C11"/>
    </sheetView>
  </sheetViews>
  <sheetFormatPr defaultRowHeight="12.75" x14ac:dyDescent="0.2"/>
  <cols>
    <col min="1" max="1" width="6.28515625" style="67" customWidth="1"/>
    <col min="2" max="2" width="55.5703125" style="67" customWidth="1"/>
    <col min="3" max="3" width="12.140625" style="105" customWidth="1"/>
    <col min="4" max="4" width="12.7109375" style="67" customWidth="1"/>
    <col min="5" max="5" width="14.28515625" style="67" customWidth="1"/>
    <col min="6" max="256" width="9.140625" style="67"/>
    <col min="257" max="257" width="6.28515625" style="67" customWidth="1"/>
    <col min="258" max="258" width="72.28515625" style="67" customWidth="1"/>
    <col min="259" max="259" width="12.140625" style="67" customWidth="1"/>
    <col min="260" max="260" width="12.7109375" style="67" customWidth="1"/>
    <col min="261" max="261" width="14.28515625" style="67" customWidth="1"/>
    <col min="262" max="512" width="9.140625" style="67"/>
    <col min="513" max="513" width="6.28515625" style="67" customWidth="1"/>
    <col min="514" max="514" width="72.28515625" style="67" customWidth="1"/>
    <col min="515" max="515" width="12.140625" style="67" customWidth="1"/>
    <col min="516" max="516" width="12.7109375" style="67" customWidth="1"/>
    <col min="517" max="517" width="14.28515625" style="67" customWidth="1"/>
    <col min="518" max="768" width="9.140625" style="67"/>
    <col min="769" max="769" width="6.28515625" style="67" customWidth="1"/>
    <col min="770" max="770" width="72.28515625" style="67" customWidth="1"/>
    <col min="771" max="771" width="12.140625" style="67" customWidth="1"/>
    <col min="772" max="772" width="12.7109375" style="67" customWidth="1"/>
    <col min="773" max="773" width="14.28515625" style="67" customWidth="1"/>
    <col min="774" max="1024" width="9.140625" style="67"/>
    <col min="1025" max="1025" width="6.28515625" style="67" customWidth="1"/>
    <col min="1026" max="1026" width="72.28515625" style="67" customWidth="1"/>
    <col min="1027" max="1027" width="12.140625" style="67" customWidth="1"/>
    <col min="1028" max="1028" width="12.7109375" style="67" customWidth="1"/>
    <col min="1029" max="1029" width="14.28515625" style="67" customWidth="1"/>
    <col min="1030" max="1280" width="9.140625" style="67"/>
    <col min="1281" max="1281" width="6.28515625" style="67" customWidth="1"/>
    <col min="1282" max="1282" width="72.28515625" style="67" customWidth="1"/>
    <col min="1283" max="1283" width="12.140625" style="67" customWidth="1"/>
    <col min="1284" max="1284" width="12.7109375" style="67" customWidth="1"/>
    <col min="1285" max="1285" width="14.28515625" style="67" customWidth="1"/>
    <col min="1286" max="1536" width="9.140625" style="67"/>
    <col min="1537" max="1537" width="6.28515625" style="67" customWidth="1"/>
    <col min="1538" max="1538" width="72.28515625" style="67" customWidth="1"/>
    <col min="1539" max="1539" width="12.140625" style="67" customWidth="1"/>
    <col min="1540" max="1540" width="12.7109375" style="67" customWidth="1"/>
    <col min="1541" max="1541" width="14.28515625" style="67" customWidth="1"/>
    <col min="1542" max="1792" width="9.140625" style="67"/>
    <col min="1793" max="1793" width="6.28515625" style="67" customWidth="1"/>
    <col min="1794" max="1794" width="72.28515625" style="67" customWidth="1"/>
    <col min="1795" max="1795" width="12.140625" style="67" customWidth="1"/>
    <col min="1796" max="1796" width="12.7109375" style="67" customWidth="1"/>
    <col min="1797" max="1797" width="14.28515625" style="67" customWidth="1"/>
    <col min="1798" max="2048" width="9.140625" style="67"/>
    <col min="2049" max="2049" width="6.28515625" style="67" customWidth="1"/>
    <col min="2050" max="2050" width="72.28515625" style="67" customWidth="1"/>
    <col min="2051" max="2051" width="12.140625" style="67" customWidth="1"/>
    <col min="2052" max="2052" width="12.7109375" style="67" customWidth="1"/>
    <col min="2053" max="2053" width="14.28515625" style="67" customWidth="1"/>
    <col min="2054" max="2304" width="9.140625" style="67"/>
    <col min="2305" max="2305" width="6.28515625" style="67" customWidth="1"/>
    <col min="2306" max="2306" width="72.28515625" style="67" customWidth="1"/>
    <col min="2307" max="2307" width="12.140625" style="67" customWidth="1"/>
    <col min="2308" max="2308" width="12.7109375" style="67" customWidth="1"/>
    <col min="2309" max="2309" width="14.28515625" style="67" customWidth="1"/>
    <col min="2310" max="2560" width="9.140625" style="67"/>
    <col min="2561" max="2561" width="6.28515625" style="67" customWidth="1"/>
    <col min="2562" max="2562" width="72.28515625" style="67" customWidth="1"/>
    <col min="2563" max="2563" width="12.140625" style="67" customWidth="1"/>
    <col min="2564" max="2564" width="12.7109375" style="67" customWidth="1"/>
    <col min="2565" max="2565" width="14.28515625" style="67" customWidth="1"/>
    <col min="2566" max="2816" width="9.140625" style="67"/>
    <col min="2817" max="2817" width="6.28515625" style="67" customWidth="1"/>
    <col min="2818" max="2818" width="72.28515625" style="67" customWidth="1"/>
    <col min="2819" max="2819" width="12.140625" style="67" customWidth="1"/>
    <col min="2820" max="2820" width="12.7109375" style="67" customWidth="1"/>
    <col min="2821" max="2821" width="14.28515625" style="67" customWidth="1"/>
    <col min="2822" max="3072" width="9.140625" style="67"/>
    <col min="3073" max="3073" width="6.28515625" style="67" customWidth="1"/>
    <col min="3074" max="3074" width="72.28515625" style="67" customWidth="1"/>
    <col min="3075" max="3075" width="12.140625" style="67" customWidth="1"/>
    <col min="3076" max="3076" width="12.7109375" style="67" customWidth="1"/>
    <col min="3077" max="3077" width="14.28515625" style="67" customWidth="1"/>
    <col min="3078" max="3328" width="9.140625" style="67"/>
    <col min="3329" max="3329" width="6.28515625" style="67" customWidth="1"/>
    <col min="3330" max="3330" width="72.28515625" style="67" customWidth="1"/>
    <col min="3331" max="3331" width="12.140625" style="67" customWidth="1"/>
    <col min="3332" max="3332" width="12.7109375" style="67" customWidth="1"/>
    <col min="3333" max="3333" width="14.28515625" style="67" customWidth="1"/>
    <col min="3334" max="3584" width="9.140625" style="67"/>
    <col min="3585" max="3585" width="6.28515625" style="67" customWidth="1"/>
    <col min="3586" max="3586" width="72.28515625" style="67" customWidth="1"/>
    <col min="3587" max="3587" width="12.140625" style="67" customWidth="1"/>
    <col min="3588" max="3588" width="12.7109375" style="67" customWidth="1"/>
    <col min="3589" max="3589" width="14.28515625" style="67" customWidth="1"/>
    <col min="3590" max="3840" width="9.140625" style="67"/>
    <col min="3841" max="3841" width="6.28515625" style="67" customWidth="1"/>
    <col min="3842" max="3842" width="72.28515625" style="67" customWidth="1"/>
    <col min="3843" max="3843" width="12.140625" style="67" customWidth="1"/>
    <col min="3844" max="3844" width="12.7109375" style="67" customWidth="1"/>
    <col min="3845" max="3845" width="14.28515625" style="67" customWidth="1"/>
    <col min="3846" max="4096" width="9.140625" style="67"/>
    <col min="4097" max="4097" width="6.28515625" style="67" customWidth="1"/>
    <col min="4098" max="4098" width="72.28515625" style="67" customWidth="1"/>
    <col min="4099" max="4099" width="12.140625" style="67" customWidth="1"/>
    <col min="4100" max="4100" width="12.7109375" style="67" customWidth="1"/>
    <col min="4101" max="4101" width="14.28515625" style="67" customWidth="1"/>
    <col min="4102" max="4352" width="9.140625" style="67"/>
    <col min="4353" max="4353" width="6.28515625" style="67" customWidth="1"/>
    <col min="4354" max="4354" width="72.28515625" style="67" customWidth="1"/>
    <col min="4355" max="4355" width="12.140625" style="67" customWidth="1"/>
    <col min="4356" max="4356" width="12.7109375" style="67" customWidth="1"/>
    <col min="4357" max="4357" width="14.28515625" style="67" customWidth="1"/>
    <col min="4358" max="4608" width="9.140625" style="67"/>
    <col min="4609" max="4609" width="6.28515625" style="67" customWidth="1"/>
    <col min="4610" max="4610" width="72.28515625" style="67" customWidth="1"/>
    <col min="4611" max="4611" width="12.140625" style="67" customWidth="1"/>
    <col min="4612" max="4612" width="12.7109375" style="67" customWidth="1"/>
    <col min="4613" max="4613" width="14.28515625" style="67" customWidth="1"/>
    <col min="4614" max="4864" width="9.140625" style="67"/>
    <col min="4865" max="4865" width="6.28515625" style="67" customWidth="1"/>
    <col min="4866" max="4866" width="72.28515625" style="67" customWidth="1"/>
    <col min="4867" max="4867" width="12.140625" style="67" customWidth="1"/>
    <col min="4868" max="4868" width="12.7109375" style="67" customWidth="1"/>
    <col min="4869" max="4869" width="14.28515625" style="67" customWidth="1"/>
    <col min="4870" max="5120" width="9.140625" style="67"/>
    <col min="5121" max="5121" width="6.28515625" style="67" customWidth="1"/>
    <col min="5122" max="5122" width="72.28515625" style="67" customWidth="1"/>
    <col min="5123" max="5123" width="12.140625" style="67" customWidth="1"/>
    <col min="5124" max="5124" width="12.7109375" style="67" customWidth="1"/>
    <col min="5125" max="5125" width="14.28515625" style="67" customWidth="1"/>
    <col min="5126" max="5376" width="9.140625" style="67"/>
    <col min="5377" max="5377" width="6.28515625" style="67" customWidth="1"/>
    <col min="5378" max="5378" width="72.28515625" style="67" customWidth="1"/>
    <col min="5379" max="5379" width="12.140625" style="67" customWidth="1"/>
    <col min="5380" max="5380" width="12.7109375" style="67" customWidth="1"/>
    <col min="5381" max="5381" width="14.28515625" style="67" customWidth="1"/>
    <col min="5382" max="5632" width="9.140625" style="67"/>
    <col min="5633" max="5633" width="6.28515625" style="67" customWidth="1"/>
    <col min="5634" max="5634" width="72.28515625" style="67" customWidth="1"/>
    <col min="5635" max="5635" width="12.140625" style="67" customWidth="1"/>
    <col min="5636" max="5636" width="12.7109375" style="67" customWidth="1"/>
    <col min="5637" max="5637" width="14.28515625" style="67" customWidth="1"/>
    <col min="5638" max="5888" width="9.140625" style="67"/>
    <col min="5889" max="5889" width="6.28515625" style="67" customWidth="1"/>
    <col min="5890" max="5890" width="72.28515625" style="67" customWidth="1"/>
    <col min="5891" max="5891" width="12.140625" style="67" customWidth="1"/>
    <col min="5892" max="5892" width="12.7109375" style="67" customWidth="1"/>
    <col min="5893" max="5893" width="14.28515625" style="67" customWidth="1"/>
    <col min="5894" max="6144" width="9.140625" style="67"/>
    <col min="6145" max="6145" width="6.28515625" style="67" customWidth="1"/>
    <col min="6146" max="6146" width="72.28515625" style="67" customWidth="1"/>
    <col min="6147" max="6147" width="12.140625" style="67" customWidth="1"/>
    <col min="6148" max="6148" width="12.7109375" style="67" customWidth="1"/>
    <col min="6149" max="6149" width="14.28515625" style="67" customWidth="1"/>
    <col min="6150" max="6400" width="9.140625" style="67"/>
    <col min="6401" max="6401" width="6.28515625" style="67" customWidth="1"/>
    <col min="6402" max="6402" width="72.28515625" style="67" customWidth="1"/>
    <col min="6403" max="6403" width="12.140625" style="67" customWidth="1"/>
    <col min="6404" max="6404" width="12.7109375" style="67" customWidth="1"/>
    <col min="6405" max="6405" width="14.28515625" style="67" customWidth="1"/>
    <col min="6406" max="6656" width="9.140625" style="67"/>
    <col min="6657" max="6657" width="6.28515625" style="67" customWidth="1"/>
    <col min="6658" max="6658" width="72.28515625" style="67" customWidth="1"/>
    <col min="6659" max="6659" width="12.140625" style="67" customWidth="1"/>
    <col min="6660" max="6660" width="12.7109375" style="67" customWidth="1"/>
    <col min="6661" max="6661" width="14.28515625" style="67" customWidth="1"/>
    <col min="6662" max="6912" width="9.140625" style="67"/>
    <col min="6913" max="6913" width="6.28515625" style="67" customWidth="1"/>
    <col min="6914" max="6914" width="72.28515625" style="67" customWidth="1"/>
    <col min="6915" max="6915" width="12.140625" style="67" customWidth="1"/>
    <col min="6916" max="6916" width="12.7109375" style="67" customWidth="1"/>
    <col min="6917" max="6917" width="14.28515625" style="67" customWidth="1"/>
    <col min="6918" max="7168" width="9.140625" style="67"/>
    <col min="7169" max="7169" width="6.28515625" style="67" customWidth="1"/>
    <col min="7170" max="7170" width="72.28515625" style="67" customWidth="1"/>
    <col min="7171" max="7171" width="12.140625" style="67" customWidth="1"/>
    <col min="7172" max="7172" width="12.7109375" style="67" customWidth="1"/>
    <col min="7173" max="7173" width="14.28515625" style="67" customWidth="1"/>
    <col min="7174" max="7424" width="9.140625" style="67"/>
    <col min="7425" max="7425" width="6.28515625" style="67" customWidth="1"/>
    <col min="7426" max="7426" width="72.28515625" style="67" customWidth="1"/>
    <col min="7427" max="7427" width="12.140625" style="67" customWidth="1"/>
    <col min="7428" max="7428" width="12.7109375" style="67" customWidth="1"/>
    <col min="7429" max="7429" width="14.28515625" style="67" customWidth="1"/>
    <col min="7430" max="7680" width="9.140625" style="67"/>
    <col min="7681" max="7681" width="6.28515625" style="67" customWidth="1"/>
    <col min="7682" max="7682" width="72.28515625" style="67" customWidth="1"/>
    <col min="7683" max="7683" width="12.140625" style="67" customWidth="1"/>
    <col min="7684" max="7684" width="12.7109375" style="67" customWidth="1"/>
    <col min="7685" max="7685" width="14.28515625" style="67" customWidth="1"/>
    <col min="7686" max="7936" width="9.140625" style="67"/>
    <col min="7937" max="7937" width="6.28515625" style="67" customWidth="1"/>
    <col min="7938" max="7938" width="72.28515625" style="67" customWidth="1"/>
    <col min="7939" max="7939" width="12.140625" style="67" customWidth="1"/>
    <col min="7940" max="7940" width="12.7109375" style="67" customWidth="1"/>
    <col min="7941" max="7941" width="14.28515625" style="67" customWidth="1"/>
    <col min="7942" max="8192" width="9.140625" style="67"/>
    <col min="8193" max="8193" width="6.28515625" style="67" customWidth="1"/>
    <col min="8194" max="8194" width="72.28515625" style="67" customWidth="1"/>
    <col min="8195" max="8195" width="12.140625" style="67" customWidth="1"/>
    <col min="8196" max="8196" width="12.7109375" style="67" customWidth="1"/>
    <col min="8197" max="8197" width="14.28515625" style="67" customWidth="1"/>
    <col min="8198" max="8448" width="9.140625" style="67"/>
    <col min="8449" max="8449" width="6.28515625" style="67" customWidth="1"/>
    <col min="8450" max="8450" width="72.28515625" style="67" customWidth="1"/>
    <col min="8451" max="8451" width="12.140625" style="67" customWidth="1"/>
    <col min="8452" max="8452" width="12.7109375" style="67" customWidth="1"/>
    <col min="8453" max="8453" width="14.28515625" style="67" customWidth="1"/>
    <col min="8454" max="8704" width="9.140625" style="67"/>
    <col min="8705" max="8705" width="6.28515625" style="67" customWidth="1"/>
    <col min="8706" max="8706" width="72.28515625" style="67" customWidth="1"/>
    <col min="8707" max="8707" width="12.140625" style="67" customWidth="1"/>
    <col min="8708" max="8708" width="12.7109375" style="67" customWidth="1"/>
    <col min="8709" max="8709" width="14.28515625" style="67" customWidth="1"/>
    <col min="8710" max="8960" width="9.140625" style="67"/>
    <col min="8961" max="8961" width="6.28515625" style="67" customWidth="1"/>
    <col min="8962" max="8962" width="72.28515625" style="67" customWidth="1"/>
    <col min="8963" max="8963" width="12.140625" style="67" customWidth="1"/>
    <col min="8964" max="8964" width="12.7109375" style="67" customWidth="1"/>
    <col min="8965" max="8965" width="14.28515625" style="67" customWidth="1"/>
    <col min="8966" max="9216" width="9.140625" style="67"/>
    <col min="9217" max="9217" width="6.28515625" style="67" customWidth="1"/>
    <col min="9218" max="9218" width="72.28515625" style="67" customWidth="1"/>
    <col min="9219" max="9219" width="12.140625" style="67" customWidth="1"/>
    <col min="9220" max="9220" width="12.7109375" style="67" customWidth="1"/>
    <col min="9221" max="9221" width="14.28515625" style="67" customWidth="1"/>
    <col min="9222" max="9472" width="9.140625" style="67"/>
    <col min="9473" max="9473" width="6.28515625" style="67" customWidth="1"/>
    <col min="9474" max="9474" width="72.28515625" style="67" customWidth="1"/>
    <col min="9475" max="9475" width="12.140625" style="67" customWidth="1"/>
    <col min="9476" max="9476" width="12.7109375" style="67" customWidth="1"/>
    <col min="9477" max="9477" width="14.28515625" style="67" customWidth="1"/>
    <col min="9478" max="9728" width="9.140625" style="67"/>
    <col min="9729" max="9729" width="6.28515625" style="67" customWidth="1"/>
    <col min="9730" max="9730" width="72.28515625" style="67" customWidth="1"/>
    <col min="9731" max="9731" width="12.140625" style="67" customWidth="1"/>
    <col min="9732" max="9732" width="12.7109375" style="67" customWidth="1"/>
    <col min="9733" max="9733" width="14.28515625" style="67" customWidth="1"/>
    <col min="9734" max="9984" width="9.140625" style="67"/>
    <col min="9985" max="9985" width="6.28515625" style="67" customWidth="1"/>
    <col min="9986" max="9986" width="72.28515625" style="67" customWidth="1"/>
    <col min="9987" max="9987" width="12.140625" style="67" customWidth="1"/>
    <col min="9988" max="9988" width="12.7109375" style="67" customWidth="1"/>
    <col min="9989" max="9989" width="14.28515625" style="67" customWidth="1"/>
    <col min="9990" max="10240" width="9.140625" style="67"/>
    <col min="10241" max="10241" width="6.28515625" style="67" customWidth="1"/>
    <col min="10242" max="10242" width="72.28515625" style="67" customWidth="1"/>
    <col min="10243" max="10243" width="12.140625" style="67" customWidth="1"/>
    <col min="10244" max="10244" width="12.7109375" style="67" customWidth="1"/>
    <col min="10245" max="10245" width="14.28515625" style="67" customWidth="1"/>
    <col min="10246" max="10496" width="9.140625" style="67"/>
    <col min="10497" max="10497" width="6.28515625" style="67" customWidth="1"/>
    <col min="10498" max="10498" width="72.28515625" style="67" customWidth="1"/>
    <col min="10499" max="10499" width="12.140625" style="67" customWidth="1"/>
    <col min="10500" max="10500" width="12.7109375" style="67" customWidth="1"/>
    <col min="10501" max="10501" width="14.28515625" style="67" customWidth="1"/>
    <col min="10502" max="10752" width="9.140625" style="67"/>
    <col min="10753" max="10753" width="6.28515625" style="67" customWidth="1"/>
    <col min="10754" max="10754" width="72.28515625" style="67" customWidth="1"/>
    <col min="10755" max="10755" width="12.140625" style="67" customWidth="1"/>
    <col min="10756" max="10756" width="12.7109375" style="67" customWidth="1"/>
    <col min="10757" max="10757" width="14.28515625" style="67" customWidth="1"/>
    <col min="10758" max="11008" width="9.140625" style="67"/>
    <col min="11009" max="11009" width="6.28515625" style="67" customWidth="1"/>
    <col min="11010" max="11010" width="72.28515625" style="67" customWidth="1"/>
    <col min="11011" max="11011" width="12.140625" style="67" customWidth="1"/>
    <col min="11012" max="11012" width="12.7109375" style="67" customWidth="1"/>
    <col min="11013" max="11013" width="14.28515625" style="67" customWidth="1"/>
    <col min="11014" max="11264" width="9.140625" style="67"/>
    <col min="11265" max="11265" width="6.28515625" style="67" customWidth="1"/>
    <col min="11266" max="11266" width="72.28515625" style="67" customWidth="1"/>
    <col min="11267" max="11267" width="12.140625" style="67" customWidth="1"/>
    <col min="11268" max="11268" width="12.7109375" style="67" customWidth="1"/>
    <col min="11269" max="11269" width="14.28515625" style="67" customWidth="1"/>
    <col min="11270" max="11520" width="9.140625" style="67"/>
    <col min="11521" max="11521" width="6.28515625" style="67" customWidth="1"/>
    <col min="11522" max="11522" width="72.28515625" style="67" customWidth="1"/>
    <col min="11523" max="11523" width="12.140625" style="67" customWidth="1"/>
    <col min="11524" max="11524" width="12.7109375" style="67" customWidth="1"/>
    <col min="11525" max="11525" width="14.28515625" style="67" customWidth="1"/>
    <col min="11526" max="11776" width="9.140625" style="67"/>
    <col min="11777" max="11777" width="6.28515625" style="67" customWidth="1"/>
    <col min="11778" max="11778" width="72.28515625" style="67" customWidth="1"/>
    <col min="11779" max="11779" width="12.140625" style="67" customWidth="1"/>
    <col min="11780" max="11780" width="12.7109375" style="67" customWidth="1"/>
    <col min="11781" max="11781" width="14.28515625" style="67" customWidth="1"/>
    <col min="11782" max="12032" width="9.140625" style="67"/>
    <col min="12033" max="12033" width="6.28515625" style="67" customWidth="1"/>
    <col min="12034" max="12034" width="72.28515625" style="67" customWidth="1"/>
    <col min="12035" max="12035" width="12.140625" style="67" customWidth="1"/>
    <col min="12036" max="12036" width="12.7109375" style="67" customWidth="1"/>
    <col min="12037" max="12037" width="14.28515625" style="67" customWidth="1"/>
    <col min="12038" max="12288" width="9.140625" style="67"/>
    <col min="12289" max="12289" width="6.28515625" style="67" customWidth="1"/>
    <col min="12290" max="12290" width="72.28515625" style="67" customWidth="1"/>
    <col min="12291" max="12291" width="12.140625" style="67" customWidth="1"/>
    <col min="12292" max="12292" width="12.7109375" style="67" customWidth="1"/>
    <col min="12293" max="12293" width="14.28515625" style="67" customWidth="1"/>
    <col min="12294" max="12544" width="9.140625" style="67"/>
    <col min="12545" max="12545" width="6.28515625" style="67" customWidth="1"/>
    <col min="12546" max="12546" width="72.28515625" style="67" customWidth="1"/>
    <col min="12547" max="12547" width="12.140625" style="67" customWidth="1"/>
    <col min="12548" max="12548" width="12.7109375" style="67" customWidth="1"/>
    <col min="12549" max="12549" width="14.28515625" style="67" customWidth="1"/>
    <col min="12550" max="12800" width="9.140625" style="67"/>
    <col min="12801" max="12801" width="6.28515625" style="67" customWidth="1"/>
    <col min="12802" max="12802" width="72.28515625" style="67" customWidth="1"/>
    <col min="12803" max="12803" width="12.140625" style="67" customWidth="1"/>
    <col min="12804" max="12804" width="12.7109375" style="67" customWidth="1"/>
    <col min="12805" max="12805" width="14.28515625" style="67" customWidth="1"/>
    <col min="12806" max="13056" width="9.140625" style="67"/>
    <col min="13057" max="13057" width="6.28515625" style="67" customWidth="1"/>
    <col min="13058" max="13058" width="72.28515625" style="67" customWidth="1"/>
    <col min="13059" max="13059" width="12.140625" style="67" customWidth="1"/>
    <col min="13060" max="13060" width="12.7109375" style="67" customWidth="1"/>
    <col min="13061" max="13061" width="14.28515625" style="67" customWidth="1"/>
    <col min="13062" max="13312" width="9.140625" style="67"/>
    <col min="13313" max="13313" width="6.28515625" style="67" customWidth="1"/>
    <col min="13314" max="13314" width="72.28515625" style="67" customWidth="1"/>
    <col min="13315" max="13315" width="12.140625" style="67" customWidth="1"/>
    <col min="13316" max="13316" width="12.7109375" style="67" customWidth="1"/>
    <col min="13317" max="13317" width="14.28515625" style="67" customWidth="1"/>
    <col min="13318" max="13568" width="9.140625" style="67"/>
    <col min="13569" max="13569" width="6.28515625" style="67" customWidth="1"/>
    <col min="13570" max="13570" width="72.28515625" style="67" customWidth="1"/>
    <col min="13571" max="13571" width="12.140625" style="67" customWidth="1"/>
    <col min="13572" max="13572" width="12.7109375" style="67" customWidth="1"/>
    <col min="13573" max="13573" width="14.28515625" style="67" customWidth="1"/>
    <col min="13574" max="13824" width="9.140625" style="67"/>
    <col min="13825" max="13825" width="6.28515625" style="67" customWidth="1"/>
    <col min="13826" max="13826" width="72.28515625" style="67" customWidth="1"/>
    <col min="13827" max="13827" width="12.140625" style="67" customWidth="1"/>
    <col min="13828" max="13828" width="12.7109375" style="67" customWidth="1"/>
    <col min="13829" max="13829" width="14.28515625" style="67" customWidth="1"/>
    <col min="13830" max="14080" width="9.140625" style="67"/>
    <col min="14081" max="14081" width="6.28515625" style="67" customWidth="1"/>
    <col min="14082" max="14082" width="72.28515625" style="67" customWidth="1"/>
    <col min="14083" max="14083" width="12.140625" style="67" customWidth="1"/>
    <col min="14084" max="14084" width="12.7109375" style="67" customWidth="1"/>
    <col min="14085" max="14085" width="14.28515625" style="67" customWidth="1"/>
    <col min="14086" max="14336" width="9.140625" style="67"/>
    <col min="14337" max="14337" width="6.28515625" style="67" customWidth="1"/>
    <col min="14338" max="14338" width="72.28515625" style="67" customWidth="1"/>
    <col min="14339" max="14339" width="12.140625" style="67" customWidth="1"/>
    <col min="14340" max="14340" width="12.7109375" style="67" customWidth="1"/>
    <col min="14341" max="14341" width="14.28515625" style="67" customWidth="1"/>
    <col min="14342" max="14592" width="9.140625" style="67"/>
    <col min="14593" max="14593" width="6.28515625" style="67" customWidth="1"/>
    <col min="14594" max="14594" width="72.28515625" style="67" customWidth="1"/>
    <col min="14595" max="14595" width="12.140625" style="67" customWidth="1"/>
    <col min="14596" max="14596" width="12.7109375" style="67" customWidth="1"/>
    <col min="14597" max="14597" width="14.28515625" style="67" customWidth="1"/>
    <col min="14598" max="14848" width="9.140625" style="67"/>
    <col min="14849" max="14849" width="6.28515625" style="67" customWidth="1"/>
    <col min="14850" max="14850" width="72.28515625" style="67" customWidth="1"/>
    <col min="14851" max="14851" width="12.140625" style="67" customWidth="1"/>
    <col min="14852" max="14852" width="12.7109375" style="67" customWidth="1"/>
    <col min="14853" max="14853" width="14.28515625" style="67" customWidth="1"/>
    <col min="14854" max="15104" width="9.140625" style="67"/>
    <col min="15105" max="15105" width="6.28515625" style="67" customWidth="1"/>
    <col min="15106" max="15106" width="72.28515625" style="67" customWidth="1"/>
    <col min="15107" max="15107" width="12.140625" style="67" customWidth="1"/>
    <col min="15108" max="15108" width="12.7109375" style="67" customWidth="1"/>
    <col min="15109" max="15109" width="14.28515625" style="67" customWidth="1"/>
    <col min="15110" max="15360" width="9.140625" style="67"/>
    <col min="15361" max="15361" width="6.28515625" style="67" customWidth="1"/>
    <col min="15362" max="15362" width="72.28515625" style="67" customWidth="1"/>
    <col min="15363" max="15363" width="12.140625" style="67" customWidth="1"/>
    <col min="15364" max="15364" width="12.7109375" style="67" customWidth="1"/>
    <col min="15365" max="15365" width="14.28515625" style="67" customWidth="1"/>
    <col min="15366" max="15616" width="9.140625" style="67"/>
    <col min="15617" max="15617" width="6.28515625" style="67" customWidth="1"/>
    <col min="15618" max="15618" width="72.28515625" style="67" customWidth="1"/>
    <col min="15619" max="15619" width="12.140625" style="67" customWidth="1"/>
    <col min="15620" max="15620" width="12.7109375" style="67" customWidth="1"/>
    <col min="15621" max="15621" width="14.28515625" style="67" customWidth="1"/>
    <col min="15622" max="15872" width="9.140625" style="67"/>
    <col min="15873" max="15873" width="6.28515625" style="67" customWidth="1"/>
    <col min="15874" max="15874" width="72.28515625" style="67" customWidth="1"/>
    <col min="15875" max="15875" width="12.140625" style="67" customWidth="1"/>
    <col min="15876" max="15876" width="12.7109375" style="67" customWidth="1"/>
    <col min="15877" max="15877" width="14.28515625" style="67" customWidth="1"/>
    <col min="15878" max="16128" width="9.140625" style="67"/>
    <col min="16129" max="16129" width="6.28515625" style="67" customWidth="1"/>
    <col min="16130" max="16130" width="72.28515625" style="67" customWidth="1"/>
    <col min="16131" max="16131" width="12.140625" style="67" customWidth="1"/>
    <col min="16132" max="16132" width="12.7109375" style="67" customWidth="1"/>
    <col min="16133" max="16133" width="14.28515625" style="67" customWidth="1"/>
    <col min="16134" max="16384" width="9.140625" style="67"/>
  </cols>
  <sheetData>
    <row r="1" spans="1:79" s="34" customFormat="1" ht="36" customHeight="1" x14ac:dyDescent="0.3">
      <c r="A1" s="33"/>
      <c r="B1" s="1025" t="s">
        <v>4244</v>
      </c>
      <c r="C1" s="1025"/>
      <c r="D1" s="1025"/>
      <c r="E1" s="1025"/>
    </row>
    <row r="2" spans="1:79" s="34" customFormat="1" ht="19.5" customHeight="1" x14ac:dyDescent="0.3">
      <c r="A2" s="33"/>
      <c r="B2" s="1025" t="s">
        <v>4245</v>
      </c>
      <c r="C2" s="1025"/>
      <c r="D2" s="1025"/>
      <c r="E2" s="1025"/>
    </row>
    <row r="3" spans="1:79" ht="9" customHeight="1" x14ac:dyDescent="0.2"/>
    <row r="4" spans="1:79" ht="14.25" customHeight="1" x14ac:dyDescent="0.2"/>
    <row r="5" spans="1:79" s="93" customFormat="1" ht="66.75" customHeight="1" x14ac:dyDescent="0.2">
      <c r="A5" s="1222" t="s">
        <v>5164</v>
      </c>
      <c r="B5" s="1026"/>
      <c r="C5" s="1026"/>
      <c r="D5" s="1026"/>
      <c r="E5" s="1026"/>
    </row>
    <row r="6" spans="1:79" ht="27" customHeight="1" x14ac:dyDescent="0.3">
      <c r="A6" s="1058" t="s">
        <v>5165</v>
      </c>
      <c r="B6" s="1058"/>
      <c r="C6" s="1058"/>
      <c r="D6" s="1058"/>
      <c r="E6" s="1058"/>
    </row>
    <row r="7" spans="1:79" ht="16.5" customHeight="1" thickBot="1" x14ac:dyDescent="0.35">
      <c r="A7" s="214"/>
      <c r="B7" s="214"/>
      <c r="C7" s="214"/>
      <c r="D7" s="214"/>
      <c r="E7" s="214"/>
    </row>
    <row r="8" spans="1:79" s="240" customFormat="1" ht="24.75" customHeight="1" x14ac:dyDescent="0.25">
      <c r="A8" s="1027" t="s">
        <v>2</v>
      </c>
      <c r="B8" s="1193" t="s">
        <v>549</v>
      </c>
      <c r="C8" s="1112" t="s">
        <v>550</v>
      </c>
      <c r="D8" s="1112"/>
      <c r="E8" s="1112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67"/>
      <c r="BZ8" s="67"/>
      <c r="CA8" s="67"/>
    </row>
    <row r="9" spans="1:79" s="66" customFormat="1" ht="73.5" customHeight="1" x14ac:dyDescent="0.25">
      <c r="A9" s="1027"/>
      <c r="B9" s="1193"/>
      <c r="C9" s="28" t="s">
        <v>4179</v>
      </c>
      <c r="D9" s="27" t="s">
        <v>4180</v>
      </c>
      <c r="E9" s="10" t="s">
        <v>2062</v>
      </c>
    </row>
    <row r="10" spans="1:79" s="50" customFormat="1" ht="34.5" customHeight="1" x14ac:dyDescent="0.25">
      <c r="A10" s="197">
        <v>1</v>
      </c>
      <c r="B10" s="217" t="s">
        <v>4243</v>
      </c>
      <c r="C10" s="252" t="s">
        <v>5167</v>
      </c>
      <c r="D10" s="252">
        <v>501800</v>
      </c>
      <c r="E10" s="219">
        <v>0</v>
      </c>
    </row>
    <row r="11" spans="1:79" ht="29.25" customHeight="1" x14ac:dyDescent="0.3">
      <c r="B11" s="260"/>
    </row>
    <row r="12" spans="1:79" ht="20.25" hidden="1" customHeight="1" x14ac:dyDescent="0.3">
      <c r="B12" s="260"/>
    </row>
    <row r="13" spans="1:79" s="50" customFormat="1" ht="21" customHeight="1" x14ac:dyDescent="0.3">
      <c r="A13" s="112"/>
      <c r="B13" s="1220" t="s">
        <v>5166</v>
      </c>
      <c r="C13" s="1220"/>
      <c r="D13" s="1220"/>
      <c r="E13" s="1220"/>
    </row>
    <row r="14" spans="1:79" s="50" customFormat="1" ht="21" customHeight="1" x14ac:dyDescent="0.3">
      <c r="A14" s="1006" t="s">
        <v>463</v>
      </c>
      <c r="B14" s="1006"/>
      <c r="C14" s="1006" t="s">
        <v>44</v>
      </c>
      <c r="D14" s="1006"/>
      <c r="E14" s="1006"/>
    </row>
    <row r="15" spans="1:79" s="50" customFormat="1" ht="29.25" customHeight="1" x14ac:dyDescent="0.3">
      <c r="A15" s="112"/>
      <c r="B15" s="155"/>
      <c r="C15" s="58"/>
      <c r="D15" s="155"/>
      <c r="E15" s="155"/>
    </row>
    <row r="16" spans="1:79" s="50" customFormat="1" ht="21" customHeight="1" x14ac:dyDescent="0.3">
      <c r="A16" s="112"/>
      <c r="B16" s="155"/>
      <c r="C16" s="155"/>
      <c r="D16" s="155"/>
      <c r="E16" s="155"/>
    </row>
    <row r="17" spans="1:5" s="50" customFormat="1" ht="21" customHeight="1" x14ac:dyDescent="0.3">
      <c r="A17" s="112"/>
      <c r="B17" s="155"/>
      <c r="C17" s="155"/>
      <c r="D17" s="155"/>
      <c r="E17" s="155"/>
    </row>
    <row r="18" spans="1:5" s="51" customFormat="1" ht="21" customHeight="1" x14ac:dyDescent="0.3">
      <c r="A18" s="1006" t="s">
        <v>431</v>
      </c>
      <c r="B18" s="1006"/>
      <c r="C18" s="1055" t="s">
        <v>45</v>
      </c>
      <c r="D18" s="1055"/>
      <c r="E18" s="1055"/>
    </row>
  </sheetData>
  <mergeCells count="12">
    <mergeCell ref="A14:B14"/>
    <mergeCell ref="C14:E14"/>
    <mergeCell ref="A18:B18"/>
    <mergeCell ref="C18:E18"/>
    <mergeCell ref="B13:E13"/>
    <mergeCell ref="B1:E1"/>
    <mergeCell ref="B2:E2"/>
    <mergeCell ref="A5:E5"/>
    <mergeCell ref="A6:E6"/>
    <mergeCell ref="A8:A9"/>
    <mergeCell ref="B8:B9"/>
    <mergeCell ref="C8:E8"/>
  </mergeCells>
  <pageMargins left="0.34" right="0.19" top="0.38" bottom="0.16" header="0.2" footer="0.16"/>
  <pageSetup paperSize="9" scale="95" orientation="portrait" verticalDpi="18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A25"/>
  <sheetViews>
    <sheetView topLeftCell="A13" workbookViewId="0">
      <selection activeCell="I23" sqref="I23"/>
    </sheetView>
  </sheetViews>
  <sheetFormatPr defaultRowHeight="12.75" x14ac:dyDescent="0.2"/>
  <cols>
    <col min="1" max="1" width="6.28515625" style="67" customWidth="1"/>
    <col min="2" max="2" width="61.42578125" style="67" customWidth="1"/>
    <col min="3" max="3" width="12.140625" style="105" customWidth="1"/>
    <col min="4" max="4" width="10.28515625" style="67" customWidth="1"/>
    <col min="5" max="5" width="11.7109375" style="67" customWidth="1"/>
    <col min="6" max="256" width="9.140625" style="67"/>
    <col min="257" max="257" width="6.28515625" style="67" customWidth="1"/>
    <col min="258" max="258" width="72.28515625" style="67" customWidth="1"/>
    <col min="259" max="259" width="12.140625" style="67" customWidth="1"/>
    <col min="260" max="260" width="12.7109375" style="67" customWidth="1"/>
    <col min="261" max="261" width="14.28515625" style="67" customWidth="1"/>
    <col min="262" max="512" width="9.140625" style="67"/>
    <col min="513" max="513" width="6.28515625" style="67" customWidth="1"/>
    <col min="514" max="514" width="72.28515625" style="67" customWidth="1"/>
    <col min="515" max="515" width="12.140625" style="67" customWidth="1"/>
    <col min="516" max="516" width="12.7109375" style="67" customWidth="1"/>
    <col min="517" max="517" width="14.28515625" style="67" customWidth="1"/>
    <col min="518" max="768" width="9.140625" style="67"/>
    <col min="769" max="769" width="6.28515625" style="67" customWidth="1"/>
    <col min="770" max="770" width="72.28515625" style="67" customWidth="1"/>
    <col min="771" max="771" width="12.140625" style="67" customWidth="1"/>
    <col min="772" max="772" width="12.7109375" style="67" customWidth="1"/>
    <col min="773" max="773" width="14.28515625" style="67" customWidth="1"/>
    <col min="774" max="1024" width="9.140625" style="67"/>
    <col min="1025" max="1025" width="6.28515625" style="67" customWidth="1"/>
    <col min="1026" max="1026" width="72.28515625" style="67" customWidth="1"/>
    <col min="1027" max="1027" width="12.140625" style="67" customWidth="1"/>
    <col min="1028" max="1028" width="12.7109375" style="67" customWidth="1"/>
    <col min="1029" max="1029" width="14.28515625" style="67" customWidth="1"/>
    <col min="1030" max="1280" width="9.140625" style="67"/>
    <col min="1281" max="1281" width="6.28515625" style="67" customWidth="1"/>
    <col min="1282" max="1282" width="72.28515625" style="67" customWidth="1"/>
    <col min="1283" max="1283" width="12.140625" style="67" customWidth="1"/>
    <col min="1284" max="1284" width="12.7109375" style="67" customWidth="1"/>
    <col min="1285" max="1285" width="14.28515625" style="67" customWidth="1"/>
    <col min="1286" max="1536" width="9.140625" style="67"/>
    <col min="1537" max="1537" width="6.28515625" style="67" customWidth="1"/>
    <col min="1538" max="1538" width="72.28515625" style="67" customWidth="1"/>
    <col min="1539" max="1539" width="12.140625" style="67" customWidth="1"/>
    <col min="1540" max="1540" width="12.7109375" style="67" customWidth="1"/>
    <col min="1541" max="1541" width="14.28515625" style="67" customWidth="1"/>
    <col min="1542" max="1792" width="9.140625" style="67"/>
    <col min="1793" max="1793" width="6.28515625" style="67" customWidth="1"/>
    <col min="1794" max="1794" width="72.28515625" style="67" customWidth="1"/>
    <col min="1795" max="1795" width="12.140625" style="67" customWidth="1"/>
    <col min="1796" max="1796" width="12.7109375" style="67" customWidth="1"/>
    <col min="1797" max="1797" width="14.28515625" style="67" customWidth="1"/>
    <col min="1798" max="2048" width="9.140625" style="67"/>
    <col min="2049" max="2049" width="6.28515625" style="67" customWidth="1"/>
    <col min="2050" max="2050" width="72.28515625" style="67" customWidth="1"/>
    <col min="2051" max="2051" width="12.140625" style="67" customWidth="1"/>
    <col min="2052" max="2052" width="12.7109375" style="67" customWidth="1"/>
    <col min="2053" max="2053" width="14.28515625" style="67" customWidth="1"/>
    <col min="2054" max="2304" width="9.140625" style="67"/>
    <col min="2305" max="2305" width="6.28515625" style="67" customWidth="1"/>
    <col min="2306" max="2306" width="72.28515625" style="67" customWidth="1"/>
    <col min="2307" max="2307" width="12.140625" style="67" customWidth="1"/>
    <col min="2308" max="2308" width="12.7109375" style="67" customWidth="1"/>
    <col min="2309" max="2309" width="14.28515625" style="67" customWidth="1"/>
    <col min="2310" max="2560" width="9.140625" style="67"/>
    <col min="2561" max="2561" width="6.28515625" style="67" customWidth="1"/>
    <col min="2562" max="2562" width="72.28515625" style="67" customWidth="1"/>
    <col min="2563" max="2563" width="12.140625" style="67" customWidth="1"/>
    <col min="2564" max="2564" width="12.7109375" style="67" customWidth="1"/>
    <col min="2565" max="2565" width="14.28515625" style="67" customWidth="1"/>
    <col min="2566" max="2816" width="9.140625" style="67"/>
    <col min="2817" max="2817" width="6.28515625" style="67" customWidth="1"/>
    <col min="2818" max="2818" width="72.28515625" style="67" customWidth="1"/>
    <col min="2819" max="2819" width="12.140625" style="67" customWidth="1"/>
    <col min="2820" max="2820" width="12.7109375" style="67" customWidth="1"/>
    <col min="2821" max="2821" width="14.28515625" style="67" customWidth="1"/>
    <col min="2822" max="3072" width="9.140625" style="67"/>
    <col min="3073" max="3073" width="6.28515625" style="67" customWidth="1"/>
    <col min="3074" max="3074" width="72.28515625" style="67" customWidth="1"/>
    <col min="3075" max="3075" width="12.140625" style="67" customWidth="1"/>
    <col min="3076" max="3076" width="12.7109375" style="67" customWidth="1"/>
    <col min="3077" max="3077" width="14.28515625" style="67" customWidth="1"/>
    <col min="3078" max="3328" width="9.140625" style="67"/>
    <col min="3329" max="3329" width="6.28515625" style="67" customWidth="1"/>
    <col min="3330" max="3330" width="72.28515625" style="67" customWidth="1"/>
    <col min="3331" max="3331" width="12.140625" style="67" customWidth="1"/>
    <col min="3332" max="3332" width="12.7109375" style="67" customWidth="1"/>
    <col min="3333" max="3333" width="14.28515625" style="67" customWidth="1"/>
    <col min="3334" max="3584" width="9.140625" style="67"/>
    <col min="3585" max="3585" width="6.28515625" style="67" customWidth="1"/>
    <col min="3586" max="3586" width="72.28515625" style="67" customWidth="1"/>
    <col min="3587" max="3587" width="12.140625" style="67" customWidth="1"/>
    <col min="3588" max="3588" width="12.7109375" style="67" customWidth="1"/>
    <col min="3589" max="3589" width="14.28515625" style="67" customWidth="1"/>
    <col min="3590" max="3840" width="9.140625" style="67"/>
    <col min="3841" max="3841" width="6.28515625" style="67" customWidth="1"/>
    <col min="3842" max="3842" width="72.28515625" style="67" customWidth="1"/>
    <col min="3843" max="3843" width="12.140625" style="67" customWidth="1"/>
    <col min="3844" max="3844" width="12.7109375" style="67" customWidth="1"/>
    <col min="3845" max="3845" width="14.28515625" style="67" customWidth="1"/>
    <col min="3846" max="4096" width="9.140625" style="67"/>
    <col min="4097" max="4097" width="6.28515625" style="67" customWidth="1"/>
    <col min="4098" max="4098" width="72.28515625" style="67" customWidth="1"/>
    <col min="4099" max="4099" width="12.140625" style="67" customWidth="1"/>
    <col min="4100" max="4100" width="12.7109375" style="67" customWidth="1"/>
    <col min="4101" max="4101" width="14.28515625" style="67" customWidth="1"/>
    <col min="4102" max="4352" width="9.140625" style="67"/>
    <col min="4353" max="4353" width="6.28515625" style="67" customWidth="1"/>
    <col min="4354" max="4354" width="72.28515625" style="67" customWidth="1"/>
    <col min="4355" max="4355" width="12.140625" style="67" customWidth="1"/>
    <col min="4356" max="4356" width="12.7109375" style="67" customWidth="1"/>
    <col min="4357" max="4357" width="14.28515625" style="67" customWidth="1"/>
    <col min="4358" max="4608" width="9.140625" style="67"/>
    <col min="4609" max="4609" width="6.28515625" style="67" customWidth="1"/>
    <col min="4610" max="4610" width="72.28515625" style="67" customWidth="1"/>
    <col min="4611" max="4611" width="12.140625" style="67" customWidth="1"/>
    <col min="4612" max="4612" width="12.7109375" style="67" customWidth="1"/>
    <col min="4613" max="4613" width="14.28515625" style="67" customWidth="1"/>
    <col min="4614" max="4864" width="9.140625" style="67"/>
    <col min="4865" max="4865" width="6.28515625" style="67" customWidth="1"/>
    <col min="4866" max="4866" width="72.28515625" style="67" customWidth="1"/>
    <col min="4867" max="4867" width="12.140625" style="67" customWidth="1"/>
    <col min="4868" max="4868" width="12.7109375" style="67" customWidth="1"/>
    <col min="4869" max="4869" width="14.28515625" style="67" customWidth="1"/>
    <col min="4870" max="5120" width="9.140625" style="67"/>
    <col min="5121" max="5121" width="6.28515625" style="67" customWidth="1"/>
    <col min="5122" max="5122" width="72.28515625" style="67" customWidth="1"/>
    <col min="5123" max="5123" width="12.140625" style="67" customWidth="1"/>
    <col min="5124" max="5124" width="12.7109375" style="67" customWidth="1"/>
    <col min="5125" max="5125" width="14.28515625" style="67" customWidth="1"/>
    <col min="5126" max="5376" width="9.140625" style="67"/>
    <col min="5377" max="5377" width="6.28515625" style="67" customWidth="1"/>
    <col min="5378" max="5378" width="72.28515625" style="67" customWidth="1"/>
    <col min="5379" max="5379" width="12.140625" style="67" customWidth="1"/>
    <col min="5380" max="5380" width="12.7109375" style="67" customWidth="1"/>
    <col min="5381" max="5381" width="14.28515625" style="67" customWidth="1"/>
    <col min="5382" max="5632" width="9.140625" style="67"/>
    <col min="5633" max="5633" width="6.28515625" style="67" customWidth="1"/>
    <col min="5634" max="5634" width="72.28515625" style="67" customWidth="1"/>
    <col min="5635" max="5635" width="12.140625" style="67" customWidth="1"/>
    <col min="5636" max="5636" width="12.7109375" style="67" customWidth="1"/>
    <col min="5637" max="5637" width="14.28515625" style="67" customWidth="1"/>
    <col min="5638" max="5888" width="9.140625" style="67"/>
    <col min="5889" max="5889" width="6.28515625" style="67" customWidth="1"/>
    <col min="5890" max="5890" width="72.28515625" style="67" customWidth="1"/>
    <col min="5891" max="5891" width="12.140625" style="67" customWidth="1"/>
    <col min="5892" max="5892" width="12.7109375" style="67" customWidth="1"/>
    <col min="5893" max="5893" width="14.28515625" style="67" customWidth="1"/>
    <col min="5894" max="6144" width="9.140625" style="67"/>
    <col min="6145" max="6145" width="6.28515625" style="67" customWidth="1"/>
    <col min="6146" max="6146" width="72.28515625" style="67" customWidth="1"/>
    <col min="6147" max="6147" width="12.140625" style="67" customWidth="1"/>
    <col min="6148" max="6148" width="12.7109375" style="67" customWidth="1"/>
    <col min="6149" max="6149" width="14.28515625" style="67" customWidth="1"/>
    <col min="6150" max="6400" width="9.140625" style="67"/>
    <col min="6401" max="6401" width="6.28515625" style="67" customWidth="1"/>
    <col min="6402" max="6402" width="72.28515625" style="67" customWidth="1"/>
    <col min="6403" max="6403" width="12.140625" style="67" customWidth="1"/>
    <col min="6404" max="6404" width="12.7109375" style="67" customWidth="1"/>
    <col min="6405" max="6405" width="14.28515625" style="67" customWidth="1"/>
    <col min="6406" max="6656" width="9.140625" style="67"/>
    <col min="6657" max="6657" width="6.28515625" style="67" customWidth="1"/>
    <col min="6658" max="6658" width="72.28515625" style="67" customWidth="1"/>
    <col min="6659" max="6659" width="12.140625" style="67" customWidth="1"/>
    <col min="6660" max="6660" width="12.7109375" style="67" customWidth="1"/>
    <col min="6661" max="6661" width="14.28515625" style="67" customWidth="1"/>
    <col min="6662" max="6912" width="9.140625" style="67"/>
    <col min="6913" max="6913" width="6.28515625" style="67" customWidth="1"/>
    <col min="6914" max="6914" width="72.28515625" style="67" customWidth="1"/>
    <col min="6915" max="6915" width="12.140625" style="67" customWidth="1"/>
    <col min="6916" max="6916" width="12.7109375" style="67" customWidth="1"/>
    <col min="6917" max="6917" width="14.28515625" style="67" customWidth="1"/>
    <col min="6918" max="7168" width="9.140625" style="67"/>
    <col min="7169" max="7169" width="6.28515625" style="67" customWidth="1"/>
    <col min="7170" max="7170" width="72.28515625" style="67" customWidth="1"/>
    <col min="7171" max="7171" width="12.140625" style="67" customWidth="1"/>
    <col min="7172" max="7172" width="12.7109375" style="67" customWidth="1"/>
    <col min="7173" max="7173" width="14.28515625" style="67" customWidth="1"/>
    <col min="7174" max="7424" width="9.140625" style="67"/>
    <col min="7425" max="7425" width="6.28515625" style="67" customWidth="1"/>
    <col min="7426" max="7426" width="72.28515625" style="67" customWidth="1"/>
    <col min="7427" max="7427" width="12.140625" style="67" customWidth="1"/>
    <col min="7428" max="7428" width="12.7109375" style="67" customWidth="1"/>
    <col min="7429" max="7429" width="14.28515625" style="67" customWidth="1"/>
    <col min="7430" max="7680" width="9.140625" style="67"/>
    <col min="7681" max="7681" width="6.28515625" style="67" customWidth="1"/>
    <col min="7682" max="7682" width="72.28515625" style="67" customWidth="1"/>
    <col min="7683" max="7683" width="12.140625" style="67" customWidth="1"/>
    <col min="7684" max="7684" width="12.7109375" style="67" customWidth="1"/>
    <col min="7685" max="7685" width="14.28515625" style="67" customWidth="1"/>
    <col min="7686" max="7936" width="9.140625" style="67"/>
    <col min="7937" max="7937" width="6.28515625" style="67" customWidth="1"/>
    <col min="7938" max="7938" width="72.28515625" style="67" customWidth="1"/>
    <col min="7939" max="7939" width="12.140625" style="67" customWidth="1"/>
    <col min="7940" max="7940" width="12.7109375" style="67" customWidth="1"/>
    <col min="7941" max="7941" width="14.28515625" style="67" customWidth="1"/>
    <col min="7942" max="8192" width="9.140625" style="67"/>
    <col min="8193" max="8193" width="6.28515625" style="67" customWidth="1"/>
    <col min="8194" max="8194" width="72.28515625" style="67" customWidth="1"/>
    <col min="8195" max="8195" width="12.140625" style="67" customWidth="1"/>
    <col min="8196" max="8196" width="12.7109375" style="67" customWidth="1"/>
    <col min="8197" max="8197" width="14.28515625" style="67" customWidth="1"/>
    <col min="8198" max="8448" width="9.140625" style="67"/>
    <col min="8449" max="8449" width="6.28515625" style="67" customWidth="1"/>
    <col min="8450" max="8450" width="72.28515625" style="67" customWidth="1"/>
    <col min="8451" max="8451" width="12.140625" style="67" customWidth="1"/>
    <col min="8452" max="8452" width="12.7109375" style="67" customWidth="1"/>
    <col min="8453" max="8453" width="14.28515625" style="67" customWidth="1"/>
    <col min="8454" max="8704" width="9.140625" style="67"/>
    <col min="8705" max="8705" width="6.28515625" style="67" customWidth="1"/>
    <col min="8706" max="8706" width="72.28515625" style="67" customWidth="1"/>
    <col min="8707" max="8707" width="12.140625" style="67" customWidth="1"/>
    <col min="8708" max="8708" width="12.7109375" style="67" customWidth="1"/>
    <col min="8709" max="8709" width="14.28515625" style="67" customWidth="1"/>
    <col min="8710" max="8960" width="9.140625" style="67"/>
    <col min="8961" max="8961" width="6.28515625" style="67" customWidth="1"/>
    <col min="8962" max="8962" width="72.28515625" style="67" customWidth="1"/>
    <col min="8963" max="8963" width="12.140625" style="67" customWidth="1"/>
    <col min="8964" max="8964" width="12.7109375" style="67" customWidth="1"/>
    <col min="8965" max="8965" width="14.28515625" style="67" customWidth="1"/>
    <col min="8966" max="9216" width="9.140625" style="67"/>
    <col min="9217" max="9217" width="6.28515625" style="67" customWidth="1"/>
    <col min="9218" max="9218" width="72.28515625" style="67" customWidth="1"/>
    <col min="9219" max="9219" width="12.140625" style="67" customWidth="1"/>
    <col min="9220" max="9220" width="12.7109375" style="67" customWidth="1"/>
    <col min="9221" max="9221" width="14.28515625" style="67" customWidth="1"/>
    <col min="9222" max="9472" width="9.140625" style="67"/>
    <col min="9473" max="9473" width="6.28515625" style="67" customWidth="1"/>
    <col min="9474" max="9474" width="72.28515625" style="67" customWidth="1"/>
    <col min="9475" max="9475" width="12.140625" style="67" customWidth="1"/>
    <col min="9476" max="9476" width="12.7109375" style="67" customWidth="1"/>
    <col min="9477" max="9477" width="14.28515625" style="67" customWidth="1"/>
    <col min="9478" max="9728" width="9.140625" style="67"/>
    <col min="9729" max="9729" width="6.28515625" style="67" customWidth="1"/>
    <col min="9730" max="9730" width="72.28515625" style="67" customWidth="1"/>
    <col min="9731" max="9731" width="12.140625" style="67" customWidth="1"/>
    <col min="9732" max="9732" width="12.7109375" style="67" customWidth="1"/>
    <col min="9733" max="9733" width="14.28515625" style="67" customWidth="1"/>
    <col min="9734" max="9984" width="9.140625" style="67"/>
    <col min="9985" max="9985" width="6.28515625" style="67" customWidth="1"/>
    <col min="9986" max="9986" width="72.28515625" style="67" customWidth="1"/>
    <col min="9987" max="9987" width="12.140625" style="67" customWidth="1"/>
    <col min="9988" max="9988" width="12.7109375" style="67" customWidth="1"/>
    <col min="9989" max="9989" width="14.28515625" style="67" customWidth="1"/>
    <col min="9990" max="10240" width="9.140625" style="67"/>
    <col min="10241" max="10241" width="6.28515625" style="67" customWidth="1"/>
    <col min="10242" max="10242" width="72.28515625" style="67" customWidth="1"/>
    <col min="10243" max="10243" width="12.140625" style="67" customWidth="1"/>
    <col min="10244" max="10244" width="12.7109375" style="67" customWidth="1"/>
    <col min="10245" max="10245" width="14.28515625" style="67" customWidth="1"/>
    <col min="10246" max="10496" width="9.140625" style="67"/>
    <col min="10497" max="10497" width="6.28515625" style="67" customWidth="1"/>
    <col min="10498" max="10498" width="72.28515625" style="67" customWidth="1"/>
    <col min="10499" max="10499" width="12.140625" style="67" customWidth="1"/>
    <col min="10500" max="10500" width="12.7109375" style="67" customWidth="1"/>
    <col min="10501" max="10501" width="14.28515625" style="67" customWidth="1"/>
    <col min="10502" max="10752" width="9.140625" style="67"/>
    <col min="10753" max="10753" width="6.28515625" style="67" customWidth="1"/>
    <col min="10754" max="10754" width="72.28515625" style="67" customWidth="1"/>
    <col min="10755" max="10755" width="12.140625" style="67" customWidth="1"/>
    <col min="10756" max="10756" width="12.7109375" style="67" customWidth="1"/>
    <col min="10757" max="10757" width="14.28515625" style="67" customWidth="1"/>
    <col min="10758" max="11008" width="9.140625" style="67"/>
    <col min="11009" max="11009" width="6.28515625" style="67" customWidth="1"/>
    <col min="11010" max="11010" width="72.28515625" style="67" customWidth="1"/>
    <col min="11011" max="11011" width="12.140625" style="67" customWidth="1"/>
    <col min="11012" max="11012" width="12.7109375" style="67" customWidth="1"/>
    <col min="11013" max="11013" width="14.28515625" style="67" customWidth="1"/>
    <col min="11014" max="11264" width="9.140625" style="67"/>
    <col min="11265" max="11265" width="6.28515625" style="67" customWidth="1"/>
    <col min="11266" max="11266" width="72.28515625" style="67" customWidth="1"/>
    <col min="11267" max="11267" width="12.140625" style="67" customWidth="1"/>
    <col min="11268" max="11268" width="12.7109375" style="67" customWidth="1"/>
    <col min="11269" max="11269" width="14.28515625" style="67" customWidth="1"/>
    <col min="11270" max="11520" width="9.140625" style="67"/>
    <col min="11521" max="11521" width="6.28515625" style="67" customWidth="1"/>
    <col min="11522" max="11522" width="72.28515625" style="67" customWidth="1"/>
    <col min="11523" max="11523" width="12.140625" style="67" customWidth="1"/>
    <col min="11524" max="11524" width="12.7109375" style="67" customWidth="1"/>
    <col min="11525" max="11525" width="14.28515625" style="67" customWidth="1"/>
    <col min="11526" max="11776" width="9.140625" style="67"/>
    <col min="11777" max="11777" width="6.28515625" style="67" customWidth="1"/>
    <col min="11778" max="11778" width="72.28515625" style="67" customWidth="1"/>
    <col min="11779" max="11779" width="12.140625" style="67" customWidth="1"/>
    <col min="11780" max="11780" width="12.7109375" style="67" customWidth="1"/>
    <col min="11781" max="11781" width="14.28515625" style="67" customWidth="1"/>
    <col min="11782" max="12032" width="9.140625" style="67"/>
    <col min="12033" max="12033" width="6.28515625" style="67" customWidth="1"/>
    <col min="12034" max="12034" width="72.28515625" style="67" customWidth="1"/>
    <col min="12035" max="12035" width="12.140625" style="67" customWidth="1"/>
    <col min="12036" max="12036" width="12.7109375" style="67" customWidth="1"/>
    <col min="12037" max="12037" width="14.28515625" style="67" customWidth="1"/>
    <col min="12038" max="12288" width="9.140625" style="67"/>
    <col min="12289" max="12289" width="6.28515625" style="67" customWidth="1"/>
    <col min="12290" max="12290" width="72.28515625" style="67" customWidth="1"/>
    <col min="12291" max="12291" width="12.140625" style="67" customWidth="1"/>
    <col min="12292" max="12292" width="12.7109375" style="67" customWidth="1"/>
    <col min="12293" max="12293" width="14.28515625" style="67" customWidth="1"/>
    <col min="12294" max="12544" width="9.140625" style="67"/>
    <col min="12545" max="12545" width="6.28515625" style="67" customWidth="1"/>
    <col min="12546" max="12546" width="72.28515625" style="67" customWidth="1"/>
    <col min="12547" max="12547" width="12.140625" style="67" customWidth="1"/>
    <col min="12548" max="12548" width="12.7109375" style="67" customWidth="1"/>
    <col min="12549" max="12549" width="14.28515625" style="67" customWidth="1"/>
    <col min="12550" max="12800" width="9.140625" style="67"/>
    <col min="12801" max="12801" width="6.28515625" style="67" customWidth="1"/>
    <col min="12802" max="12802" width="72.28515625" style="67" customWidth="1"/>
    <col min="12803" max="12803" width="12.140625" style="67" customWidth="1"/>
    <col min="12804" max="12804" width="12.7109375" style="67" customWidth="1"/>
    <col min="12805" max="12805" width="14.28515625" style="67" customWidth="1"/>
    <col min="12806" max="13056" width="9.140625" style="67"/>
    <col min="13057" max="13057" width="6.28515625" style="67" customWidth="1"/>
    <col min="13058" max="13058" width="72.28515625" style="67" customWidth="1"/>
    <col min="13059" max="13059" width="12.140625" style="67" customWidth="1"/>
    <col min="13060" max="13060" width="12.7109375" style="67" customWidth="1"/>
    <col min="13061" max="13061" width="14.28515625" style="67" customWidth="1"/>
    <col min="13062" max="13312" width="9.140625" style="67"/>
    <col min="13313" max="13313" width="6.28515625" style="67" customWidth="1"/>
    <col min="13314" max="13314" width="72.28515625" style="67" customWidth="1"/>
    <col min="13315" max="13315" width="12.140625" style="67" customWidth="1"/>
    <col min="13316" max="13316" width="12.7109375" style="67" customWidth="1"/>
    <col min="13317" max="13317" width="14.28515625" style="67" customWidth="1"/>
    <col min="13318" max="13568" width="9.140625" style="67"/>
    <col min="13569" max="13569" width="6.28515625" style="67" customWidth="1"/>
    <col min="13570" max="13570" width="72.28515625" style="67" customWidth="1"/>
    <col min="13571" max="13571" width="12.140625" style="67" customWidth="1"/>
    <col min="13572" max="13572" width="12.7109375" style="67" customWidth="1"/>
    <col min="13573" max="13573" width="14.28515625" style="67" customWidth="1"/>
    <col min="13574" max="13824" width="9.140625" style="67"/>
    <col min="13825" max="13825" width="6.28515625" style="67" customWidth="1"/>
    <col min="13826" max="13826" width="72.28515625" style="67" customWidth="1"/>
    <col min="13827" max="13827" width="12.140625" style="67" customWidth="1"/>
    <col min="13828" max="13828" width="12.7109375" style="67" customWidth="1"/>
    <col min="13829" max="13829" width="14.28515625" style="67" customWidth="1"/>
    <col min="13830" max="14080" width="9.140625" style="67"/>
    <col min="14081" max="14081" width="6.28515625" style="67" customWidth="1"/>
    <col min="14082" max="14082" width="72.28515625" style="67" customWidth="1"/>
    <col min="14083" max="14083" width="12.140625" style="67" customWidth="1"/>
    <col min="14084" max="14084" width="12.7109375" style="67" customWidth="1"/>
    <col min="14085" max="14085" width="14.28515625" style="67" customWidth="1"/>
    <col min="14086" max="14336" width="9.140625" style="67"/>
    <col min="14337" max="14337" width="6.28515625" style="67" customWidth="1"/>
    <col min="14338" max="14338" width="72.28515625" style="67" customWidth="1"/>
    <col min="14339" max="14339" width="12.140625" style="67" customWidth="1"/>
    <col min="14340" max="14340" width="12.7109375" style="67" customWidth="1"/>
    <col min="14341" max="14341" width="14.28515625" style="67" customWidth="1"/>
    <col min="14342" max="14592" width="9.140625" style="67"/>
    <col min="14593" max="14593" width="6.28515625" style="67" customWidth="1"/>
    <col min="14594" max="14594" width="72.28515625" style="67" customWidth="1"/>
    <col min="14595" max="14595" width="12.140625" style="67" customWidth="1"/>
    <col min="14596" max="14596" width="12.7109375" style="67" customWidth="1"/>
    <col min="14597" max="14597" width="14.28515625" style="67" customWidth="1"/>
    <col min="14598" max="14848" width="9.140625" style="67"/>
    <col min="14849" max="14849" width="6.28515625" style="67" customWidth="1"/>
    <col min="14850" max="14850" width="72.28515625" style="67" customWidth="1"/>
    <col min="14851" max="14851" width="12.140625" style="67" customWidth="1"/>
    <col min="14852" max="14852" width="12.7109375" style="67" customWidth="1"/>
    <col min="14853" max="14853" width="14.28515625" style="67" customWidth="1"/>
    <col min="14854" max="15104" width="9.140625" style="67"/>
    <col min="15105" max="15105" width="6.28515625" style="67" customWidth="1"/>
    <col min="15106" max="15106" width="72.28515625" style="67" customWidth="1"/>
    <col min="15107" max="15107" width="12.140625" style="67" customWidth="1"/>
    <col min="15108" max="15108" width="12.7109375" style="67" customWidth="1"/>
    <col min="15109" max="15109" width="14.28515625" style="67" customWidth="1"/>
    <col min="15110" max="15360" width="9.140625" style="67"/>
    <col min="15361" max="15361" width="6.28515625" style="67" customWidth="1"/>
    <col min="15362" max="15362" width="72.28515625" style="67" customWidth="1"/>
    <col min="15363" max="15363" width="12.140625" style="67" customWidth="1"/>
    <col min="15364" max="15364" width="12.7109375" style="67" customWidth="1"/>
    <col min="15365" max="15365" width="14.28515625" style="67" customWidth="1"/>
    <col min="15366" max="15616" width="9.140625" style="67"/>
    <col min="15617" max="15617" width="6.28515625" style="67" customWidth="1"/>
    <col min="15618" max="15618" width="72.28515625" style="67" customWidth="1"/>
    <col min="15619" max="15619" width="12.140625" style="67" customWidth="1"/>
    <col min="15620" max="15620" width="12.7109375" style="67" customWidth="1"/>
    <col min="15621" max="15621" width="14.28515625" style="67" customWidth="1"/>
    <col min="15622" max="15872" width="9.140625" style="67"/>
    <col min="15873" max="15873" width="6.28515625" style="67" customWidth="1"/>
    <col min="15874" max="15874" width="72.28515625" style="67" customWidth="1"/>
    <col min="15875" max="15875" width="12.140625" style="67" customWidth="1"/>
    <col min="15876" max="15876" width="12.7109375" style="67" customWidth="1"/>
    <col min="15877" max="15877" width="14.28515625" style="67" customWidth="1"/>
    <col min="15878" max="16128" width="9.140625" style="67"/>
    <col min="16129" max="16129" width="6.28515625" style="67" customWidth="1"/>
    <col min="16130" max="16130" width="72.28515625" style="67" customWidth="1"/>
    <col min="16131" max="16131" width="12.140625" style="67" customWidth="1"/>
    <col min="16132" max="16132" width="12.7109375" style="67" customWidth="1"/>
    <col min="16133" max="16133" width="14.28515625" style="67" customWidth="1"/>
    <col min="16134" max="16384" width="9.140625" style="67"/>
  </cols>
  <sheetData>
    <row r="1" spans="1:79" s="34" customFormat="1" ht="36" customHeight="1" x14ac:dyDescent="0.3">
      <c r="A1" s="33"/>
      <c r="B1" s="1025" t="s">
        <v>4241</v>
      </c>
      <c r="C1" s="1025"/>
      <c r="D1" s="1025"/>
      <c r="E1" s="1025"/>
    </row>
    <row r="2" spans="1:79" s="34" customFormat="1" ht="21" customHeight="1" x14ac:dyDescent="0.3">
      <c r="A2" s="33"/>
      <c r="B2" s="1025" t="s">
        <v>4242</v>
      </c>
      <c r="C2" s="1025"/>
      <c r="D2" s="1025"/>
      <c r="E2" s="1025"/>
    </row>
    <row r="3" spans="1:79" ht="9" customHeight="1" x14ac:dyDescent="0.2"/>
    <row r="4" spans="1:79" ht="75" customHeight="1" x14ac:dyDescent="0.35">
      <c r="A4" s="1056" t="s">
        <v>4228</v>
      </c>
      <c r="B4" s="1057"/>
      <c r="C4" s="1057"/>
      <c r="D4" s="1057"/>
      <c r="E4" s="1057"/>
    </row>
    <row r="5" spans="1:79" ht="27" customHeight="1" thickBot="1" x14ac:dyDescent="0.35">
      <c r="A5" s="1058" t="s">
        <v>4229</v>
      </c>
      <c r="B5" s="1058"/>
      <c r="C5" s="1058"/>
      <c r="D5" s="1058"/>
      <c r="E5" s="1058"/>
    </row>
    <row r="6" spans="1:79" s="240" customFormat="1" ht="24.75" customHeight="1" x14ac:dyDescent="0.25">
      <c r="A6" s="1027" t="s">
        <v>2</v>
      </c>
      <c r="B6" s="1193" t="s">
        <v>549</v>
      </c>
      <c r="C6" s="1112" t="s">
        <v>550</v>
      </c>
      <c r="D6" s="1112"/>
      <c r="E6" s="1112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</row>
    <row r="7" spans="1:79" s="66" customFormat="1" ht="73.5" customHeight="1" x14ac:dyDescent="0.25">
      <c r="A7" s="1027"/>
      <c r="B7" s="1193"/>
      <c r="C7" s="28" t="s">
        <v>1042</v>
      </c>
      <c r="D7" s="27" t="s">
        <v>885</v>
      </c>
      <c r="E7" s="10" t="s">
        <v>2062</v>
      </c>
    </row>
    <row r="8" spans="1:79" s="50" customFormat="1" ht="26.25" customHeight="1" x14ac:dyDescent="0.25">
      <c r="A8" s="197">
        <v>1</v>
      </c>
      <c r="B8" s="259" t="s">
        <v>4230</v>
      </c>
      <c r="C8" s="252">
        <v>1311000</v>
      </c>
      <c r="D8" s="219">
        <v>0</v>
      </c>
      <c r="E8" s="219">
        <v>0</v>
      </c>
    </row>
    <row r="9" spans="1:79" s="50" customFormat="1" ht="36" customHeight="1" x14ac:dyDescent="0.25">
      <c r="A9" s="197">
        <f>A8+1</f>
        <v>2</v>
      </c>
      <c r="B9" s="259" t="s">
        <v>4231</v>
      </c>
      <c r="C9" s="252">
        <v>1311000</v>
      </c>
      <c r="D9" s="219">
        <v>0</v>
      </c>
      <c r="E9" s="219">
        <v>0</v>
      </c>
    </row>
    <row r="10" spans="1:79" s="50" customFormat="1" ht="36" customHeight="1" x14ac:dyDescent="0.25">
      <c r="A10" s="197">
        <f t="shared" ref="A10:A16" si="0">A9+1</f>
        <v>3</v>
      </c>
      <c r="B10" s="259" t="s">
        <v>4232</v>
      </c>
      <c r="C10" s="252">
        <v>1311000</v>
      </c>
      <c r="D10" s="219">
        <v>0</v>
      </c>
      <c r="E10" s="219">
        <v>0</v>
      </c>
    </row>
    <row r="11" spans="1:79" s="50" customFormat="1" ht="25.5" customHeight="1" x14ac:dyDescent="0.25">
      <c r="A11" s="197">
        <f t="shared" si="0"/>
        <v>4</v>
      </c>
      <c r="B11" s="259" t="s">
        <v>4233</v>
      </c>
      <c r="C11" s="252">
        <v>1311000</v>
      </c>
      <c r="D11" s="219">
        <v>0</v>
      </c>
      <c r="E11" s="219">
        <v>0</v>
      </c>
    </row>
    <row r="12" spans="1:79" s="50" customFormat="1" ht="54" customHeight="1" x14ac:dyDescent="0.25">
      <c r="A12" s="197">
        <f t="shared" si="0"/>
        <v>5</v>
      </c>
      <c r="B12" s="259" t="s">
        <v>4234</v>
      </c>
      <c r="C12" s="252">
        <v>1311000</v>
      </c>
      <c r="D12" s="219">
        <v>0</v>
      </c>
      <c r="E12" s="219">
        <v>0</v>
      </c>
    </row>
    <row r="13" spans="1:79" s="50" customFormat="1" ht="39" customHeight="1" x14ac:dyDescent="0.25">
      <c r="A13" s="197">
        <f t="shared" si="0"/>
        <v>6</v>
      </c>
      <c r="B13" s="259" t="s">
        <v>4235</v>
      </c>
      <c r="C13" s="252">
        <v>1311000</v>
      </c>
      <c r="D13" s="219">
        <v>0</v>
      </c>
      <c r="E13" s="219">
        <v>0</v>
      </c>
    </row>
    <row r="14" spans="1:79" s="50" customFormat="1" ht="25.5" customHeight="1" x14ac:dyDescent="0.25">
      <c r="A14" s="197">
        <f t="shared" si="0"/>
        <v>7</v>
      </c>
      <c r="B14" s="259" t="s">
        <v>4236</v>
      </c>
      <c r="C14" s="252">
        <v>1311000</v>
      </c>
      <c r="D14" s="219">
        <v>0</v>
      </c>
      <c r="E14" s="219">
        <v>0</v>
      </c>
    </row>
    <row r="15" spans="1:79" s="50" customFormat="1" ht="25.5" customHeight="1" x14ac:dyDescent="0.25">
      <c r="A15" s="197">
        <f t="shared" si="0"/>
        <v>8</v>
      </c>
      <c r="B15" s="259" t="s">
        <v>4237</v>
      </c>
      <c r="C15" s="252">
        <v>1311000</v>
      </c>
      <c r="D15" s="219">
        <v>0</v>
      </c>
      <c r="E15" s="219">
        <v>0</v>
      </c>
    </row>
    <row r="16" spans="1:79" s="50" customFormat="1" ht="25.5" customHeight="1" x14ac:dyDescent="0.25">
      <c r="A16" s="197">
        <f t="shared" si="0"/>
        <v>9</v>
      </c>
      <c r="B16" s="259" t="s">
        <v>4238</v>
      </c>
      <c r="C16" s="252">
        <v>1311000</v>
      </c>
      <c r="D16" s="219">
        <v>0</v>
      </c>
      <c r="E16" s="219">
        <v>0</v>
      </c>
    </row>
    <row r="17" spans="1:5" ht="29.25" customHeight="1" x14ac:dyDescent="0.35">
      <c r="A17" s="1214" t="s">
        <v>4226</v>
      </c>
      <c r="B17" s="1214"/>
      <c r="C17" s="1214"/>
      <c r="D17" s="1214"/>
      <c r="E17" s="1214"/>
    </row>
    <row r="18" spans="1:5" s="255" customFormat="1" ht="25.5" customHeight="1" x14ac:dyDescent="0.35">
      <c r="A18" s="257" t="s">
        <v>4239</v>
      </c>
      <c r="B18" s="258"/>
      <c r="C18" s="258"/>
      <c r="D18" s="258"/>
      <c r="E18" s="258"/>
    </row>
    <row r="19" spans="1:5" s="255" customFormat="1" ht="11.25" customHeight="1" x14ac:dyDescent="0.35">
      <c r="A19" s="253"/>
      <c r="B19" s="254"/>
      <c r="C19" s="254"/>
      <c r="D19" s="254"/>
      <c r="E19" s="254"/>
    </row>
    <row r="20" spans="1:5" s="50" customFormat="1" ht="21" customHeight="1" x14ac:dyDescent="0.3">
      <c r="A20" s="112"/>
      <c r="B20" s="1220" t="s">
        <v>4240</v>
      </c>
      <c r="C20" s="1220"/>
      <c r="D20" s="1220"/>
      <c r="E20" s="1220"/>
    </row>
    <row r="21" spans="1:5" s="50" customFormat="1" ht="21" customHeight="1" x14ac:dyDescent="0.3">
      <c r="A21" s="1006" t="s">
        <v>463</v>
      </c>
      <c r="B21" s="1006"/>
      <c r="C21" s="1006" t="s">
        <v>44</v>
      </c>
      <c r="D21" s="1006"/>
      <c r="E21" s="1006"/>
    </row>
    <row r="22" spans="1:5" s="50" customFormat="1" ht="29.25" customHeight="1" x14ac:dyDescent="0.3">
      <c r="A22" s="112"/>
      <c r="B22" s="155"/>
      <c r="C22" s="58"/>
      <c r="D22" s="155"/>
      <c r="E22" s="155"/>
    </row>
    <row r="23" spans="1:5" s="50" customFormat="1" ht="21" customHeight="1" x14ac:dyDescent="0.3">
      <c r="A23" s="112"/>
      <c r="B23" s="155"/>
      <c r="C23" s="155"/>
      <c r="D23" s="155"/>
      <c r="E23" s="155"/>
    </row>
    <row r="24" spans="1:5" s="50" customFormat="1" ht="21" customHeight="1" x14ac:dyDescent="0.3">
      <c r="A24" s="112"/>
      <c r="B24" s="155"/>
      <c r="C24" s="155"/>
      <c r="D24" s="155"/>
      <c r="E24" s="155"/>
    </row>
    <row r="25" spans="1:5" s="51" customFormat="1" ht="21" customHeight="1" x14ac:dyDescent="0.3">
      <c r="A25" s="1006" t="s">
        <v>431</v>
      </c>
      <c r="B25" s="1006"/>
      <c r="C25" s="1055" t="s">
        <v>45</v>
      </c>
      <c r="D25" s="1055"/>
      <c r="E25" s="1055"/>
    </row>
  </sheetData>
  <mergeCells count="13">
    <mergeCell ref="B20:E20"/>
    <mergeCell ref="A21:B21"/>
    <mergeCell ref="C21:E21"/>
    <mergeCell ref="A25:B25"/>
    <mergeCell ref="C25:E25"/>
    <mergeCell ref="A17:E17"/>
    <mergeCell ref="B1:E1"/>
    <mergeCell ref="B2:E2"/>
    <mergeCell ref="A4:E4"/>
    <mergeCell ref="A5:E5"/>
    <mergeCell ref="A6:A7"/>
    <mergeCell ref="B6:B7"/>
    <mergeCell ref="C6:E6"/>
  </mergeCells>
  <pageMargins left="0.34" right="0.19" top="0.28999999999999998" bottom="0.16" header="0.2" footer="0.16"/>
  <pageSetup paperSize="9" scale="95" orientation="portrait" verticalDpi="18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61"/>
  <sheetViews>
    <sheetView workbookViewId="0">
      <selection activeCell="A5" sqref="A5"/>
    </sheetView>
  </sheetViews>
  <sheetFormatPr defaultRowHeight="12.75" x14ac:dyDescent="0.2"/>
  <cols>
    <col min="1" max="1" width="6.28515625" style="67" customWidth="1"/>
    <col min="2" max="2" width="47" style="67" customWidth="1"/>
    <col min="3" max="3" width="16.85546875" style="67" customWidth="1"/>
    <col min="4" max="4" width="15.140625" style="67" customWidth="1"/>
    <col min="5" max="5" width="13.7109375" style="67" customWidth="1"/>
    <col min="6" max="6" width="9.140625" style="67" hidden="1" customWidth="1"/>
    <col min="7" max="7" width="10" style="67" bestFit="1" customWidth="1"/>
    <col min="8" max="8" width="10.42578125" style="67" bestFit="1" customWidth="1"/>
    <col min="9" max="9" width="9.85546875" style="67" bestFit="1" customWidth="1"/>
    <col min="10" max="10" width="9.140625" style="67"/>
    <col min="11" max="11" width="15.5703125" style="67" customWidth="1"/>
    <col min="12" max="256" width="9.140625" style="67"/>
    <col min="257" max="257" width="6.28515625" style="67" customWidth="1"/>
    <col min="258" max="258" width="47" style="67" customWidth="1"/>
    <col min="259" max="259" width="20.140625" style="67" customWidth="1"/>
    <col min="260" max="260" width="15.140625" style="67" customWidth="1"/>
    <col min="261" max="261" width="22" style="67" customWidth="1"/>
    <col min="262" max="262" width="0" style="67" hidden="1" customWidth="1"/>
    <col min="263" max="263" width="10" style="67" bestFit="1" customWidth="1"/>
    <col min="264" max="264" width="10.42578125" style="67" bestFit="1" customWidth="1"/>
    <col min="265" max="265" width="9.85546875" style="67" bestFit="1" customWidth="1"/>
    <col min="266" max="266" width="9.140625" style="67"/>
    <col min="267" max="267" width="15.5703125" style="67" customWidth="1"/>
    <col min="268" max="512" width="9.140625" style="67"/>
    <col min="513" max="513" width="6.28515625" style="67" customWidth="1"/>
    <col min="514" max="514" width="47" style="67" customWidth="1"/>
    <col min="515" max="515" width="20.140625" style="67" customWidth="1"/>
    <col min="516" max="516" width="15.140625" style="67" customWidth="1"/>
    <col min="517" max="517" width="22" style="67" customWidth="1"/>
    <col min="518" max="518" width="0" style="67" hidden="1" customWidth="1"/>
    <col min="519" max="519" width="10" style="67" bestFit="1" customWidth="1"/>
    <col min="520" max="520" width="10.42578125" style="67" bestFit="1" customWidth="1"/>
    <col min="521" max="521" width="9.85546875" style="67" bestFit="1" customWidth="1"/>
    <col min="522" max="522" width="9.140625" style="67"/>
    <col min="523" max="523" width="15.5703125" style="67" customWidth="1"/>
    <col min="524" max="768" width="9.140625" style="67"/>
    <col min="769" max="769" width="6.28515625" style="67" customWidth="1"/>
    <col min="770" max="770" width="47" style="67" customWidth="1"/>
    <col min="771" max="771" width="20.140625" style="67" customWidth="1"/>
    <col min="772" max="772" width="15.140625" style="67" customWidth="1"/>
    <col min="773" max="773" width="22" style="67" customWidth="1"/>
    <col min="774" max="774" width="0" style="67" hidden="1" customWidth="1"/>
    <col min="775" max="775" width="10" style="67" bestFit="1" customWidth="1"/>
    <col min="776" max="776" width="10.42578125" style="67" bestFit="1" customWidth="1"/>
    <col min="777" max="777" width="9.85546875" style="67" bestFit="1" customWidth="1"/>
    <col min="778" max="778" width="9.140625" style="67"/>
    <col min="779" max="779" width="15.5703125" style="67" customWidth="1"/>
    <col min="780" max="1024" width="9.140625" style="67"/>
    <col min="1025" max="1025" width="6.28515625" style="67" customWidth="1"/>
    <col min="1026" max="1026" width="47" style="67" customWidth="1"/>
    <col min="1027" max="1027" width="20.140625" style="67" customWidth="1"/>
    <col min="1028" max="1028" width="15.140625" style="67" customWidth="1"/>
    <col min="1029" max="1029" width="22" style="67" customWidth="1"/>
    <col min="1030" max="1030" width="0" style="67" hidden="1" customWidth="1"/>
    <col min="1031" max="1031" width="10" style="67" bestFit="1" customWidth="1"/>
    <col min="1032" max="1032" width="10.42578125" style="67" bestFit="1" customWidth="1"/>
    <col min="1033" max="1033" width="9.85546875" style="67" bestFit="1" customWidth="1"/>
    <col min="1034" max="1034" width="9.140625" style="67"/>
    <col min="1035" max="1035" width="15.5703125" style="67" customWidth="1"/>
    <col min="1036" max="1280" width="9.140625" style="67"/>
    <col min="1281" max="1281" width="6.28515625" style="67" customWidth="1"/>
    <col min="1282" max="1282" width="47" style="67" customWidth="1"/>
    <col min="1283" max="1283" width="20.140625" style="67" customWidth="1"/>
    <col min="1284" max="1284" width="15.140625" style="67" customWidth="1"/>
    <col min="1285" max="1285" width="22" style="67" customWidth="1"/>
    <col min="1286" max="1286" width="0" style="67" hidden="1" customWidth="1"/>
    <col min="1287" max="1287" width="10" style="67" bestFit="1" customWidth="1"/>
    <col min="1288" max="1288" width="10.42578125" style="67" bestFit="1" customWidth="1"/>
    <col min="1289" max="1289" width="9.85546875" style="67" bestFit="1" customWidth="1"/>
    <col min="1290" max="1290" width="9.140625" style="67"/>
    <col min="1291" max="1291" width="15.5703125" style="67" customWidth="1"/>
    <col min="1292" max="1536" width="9.140625" style="67"/>
    <col min="1537" max="1537" width="6.28515625" style="67" customWidth="1"/>
    <col min="1538" max="1538" width="47" style="67" customWidth="1"/>
    <col min="1539" max="1539" width="20.140625" style="67" customWidth="1"/>
    <col min="1540" max="1540" width="15.140625" style="67" customWidth="1"/>
    <col min="1541" max="1541" width="22" style="67" customWidth="1"/>
    <col min="1542" max="1542" width="0" style="67" hidden="1" customWidth="1"/>
    <col min="1543" max="1543" width="10" style="67" bestFit="1" customWidth="1"/>
    <col min="1544" max="1544" width="10.42578125" style="67" bestFit="1" customWidth="1"/>
    <col min="1545" max="1545" width="9.85546875" style="67" bestFit="1" customWidth="1"/>
    <col min="1546" max="1546" width="9.140625" style="67"/>
    <col min="1547" max="1547" width="15.5703125" style="67" customWidth="1"/>
    <col min="1548" max="1792" width="9.140625" style="67"/>
    <col min="1793" max="1793" width="6.28515625" style="67" customWidth="1"/>
    <col min="1794" max="1794" width="47" style="67" customWidth="1"/>
    <col min="1795" max="1795" width="20.140625" style="67" customWidth="1"/>
    <col min="1796" max="1796" width="15.140625" style="67" customWidth="1"/>
    <col min="1797" max="1797" width="22" style="67" customWidth="1"/>
    <col min="1798" max="1798" width="0" style="67" hidden="1" customWidth="1"/>
    <col min="1799" max="1799" width="10" style="67" bestFit="1" customWidth="1"/>
    <col min="1800" max="1800" width="10.42578125" style="67" bestFit="1" customWidth="1"/>
    <col min="1801" max="1801" width="9.85546875" style="67" bestFit="1" customWidth="1"/>
    <col min="1802" max="1802" width="9.140625" style="67"/>
    <col min="1803" max="1803" width="15.5703125" style="67" customWidth="1"/>
    <col min="1804" max="2048" width="9.140625" style="67"/>
    <col min="2049" max="2049" width="6.28515625" style="67" customWidth="1"/>
    <col min="2050" max="2050" width="47" style="67" customWidth="1"/>
    <col min="2051" max="2051" width="20.140625" style="67" customWidth="1"/>
    <col min="2052" max="2052" width="15.140625" style="67" customWidth="1"/>
    <col min="2053" max="2053" width="22" style="67" customWidth="1"/>
    <col min="2054" max="2054" width="0" style="67" hidden="1" customWidth="1"/>
    <col min="2055" max="2055" width="10" style="67" bestFit="1" customWidth="1"/>
    <col min="2056" max="2056" width="10.42578125" style="67" bestFit="1" customWidth="1"/>
    <col min="2057" max="2057" width="9.85546875" style="67" bestFit="1" customWidth="1"/>
    <col min="2058" max="2058" width="9.140625" style="67"/>
    <col min="2059" max="2059" width="15.5703125" style="67" customWidth="1"/>
    <col min="2060" max="2304" width="9.140625" style="67"/>
    <col min="2305" max="2305" width="6.28515625" style="67" customWidth="1"/>
    <col min="2306" max="2306" width="47" style="67" customWidth="1"/>
    <col min="2307" max="2307" width="20.140625" style="67" customWidth="1"/>
    <col min="2308" max="2308" width="15.140625" style="67" customWidth="1"/>
    <col min="2309" max="2309" width="22" style="67" customWidth="1"/>
    <col min="2310" max="2310" width="0" style="67" hidden="1" customWidth="1"/>
    <col min="2311" max="2311" width="10" style="67" bestFit="1" customWidth="1"/>
    <col min="2312" max="2312" width="10.42578125" style="67" bestFit="1" customWidth="1"/>
    <col min="2313" max="2313" width="9.85546875" style="67" bestFit="1" customWidth="1"/>
    <col min="2314" max="2314" width="9.140625" style="67"/>
    <col min="2315" max="2315" width="15.5703125" style="67" customWidth="1"/>
    <col min="2316" max="2560" width="9.140625" style="67"/>
    <col min="2561" max="2561" width="6.28515625" style="67" customWidth="1"/>
    <col min="2562" max="2562" width="47" style="67" customWidth="1"/>
    <col min="2563" max="2563" width="20.140625" style="67" customWidth="1"/>
    <col min="2564" max="2564" width="15.140625" style="67" customWidth="1"/>
    <col min="2565" max="2565" width="22" style="67" customWidth="1"/>
    <col min="2566" max="2566" width="0" style="67" hidden="1" customWidth="1"/>
    <col min="2567" max="2567" width="10" style="67" bestFit="1" customWidth="1"/>
    <col min="2568" max="2568" width="10.42578125" style="67" bestFit="1" customWidth="1"/>
    <col min="2569" max="2569" width="9.85546875" style="67" bestFit="1" customWidth="1"/>
    <col min="2570" max="2570" width="9.140625" style="67"/>
    <col min="2571" max="2571" width="15.5703125" style="67" customWidth="1"/>
    <col min="2572" max="2816" width="9.140625" style="67"/>
    <col min="2817" max="2817" width="6.28515625" style="67" customWidth="1"/>
    <col min="2818" max="2818" width="47" style="67" customWidth="1"/>
    <col min="2819" max="2819" width="20.140625" style="67" customWidth="1"/>
    <col min="2820" max="2820" width="15.140625" style="67" customWidth="1"/>
    <col min="2821" max="2821" width="22" style="67" customWidth="1"/>
    <col min="2822" max="2822" width="0" style="67" hidden="1" customWidth="1"/>
    <col min="2823" max="2823" width="10" style="67" bestFit="1" customWidth="1"/>
    <col min="2824" max="2824" width="10.42578125" style="67" bestFit="1" customWidth="1"/>
    <col min="2825" max="2825" width="9.85546875" style="67" bestFit="1" customWidth="1"/>
    <col min="2826" max="2826" width="9.140625" style="67"/>
    <col min="2827" max="2827" width="15.5703125" style="67" customWidth="1"/>
    <col min="2828" max="3072" width="9.140625" style="67"/>
    <col min="3073" max="3073" width="6.28515625" style="67" customWidth="1"/>
    <col min="3074" max="3074" width="47" style="67" customWidth="1"/>
    <col min="3075" max="3075" width="20.140625" style="67" customWidth="1"/>
    <col min="3076" max="3076" width="15.140625" style="67" customWidth="1"/>
    <col min="3077" max="3077" width="22" style="67" customWidth="1"/>
    <col min="3078" max="3078" width="0" style="67" hidden="1" customWidth="1"/>
    <col min="3079" max="3079" width="10" style="67" bestFit="1" customWidth="1"/>
    <col min="3080" max="3080" width="10.42578125" style="67" bestFit="1" customWidth="1"/>
    <col min="3081" max="3081" width="9.85546875" style="67" bestFit="1" customWidth="1"/>
    <col min="3082" max="3082" width="9.140625" style="67"/>
    <col min="3083" max="3083" width="15.5703125" style="67" customWidth="1"/>
    <col min="3084" max="3328" width="9.140625" style="67"/>
    <col min="3329" max="3329" width="6.28515625" style="67" customWidth="1"/>
    <col min="3330" max="3330" width="47" style="67" customWidth="1"/>
    <col min="3331" max="3331" width="20.140625" style="67" customWidth="1"/>
    <col min="3332" max="3332" width="15.140625" style="67" customWidth="1"/>
    <col min="3333" max="3333" width="22" style="67" customWidth="1"/>
    <col min="3334" max="3334" width="0" style="67" hidden="1" customWidth="1"/>
    <col min="3335" max="3335" width="10" style="67" bestFit="1" customWidth="1"/>
    <col min="3336" max="3336" width="10.42578125" style="67" bestFit="1" customWidth="1"/>
    <col min="3337" max="3337" width="9.85546875" style="67" bestFit="1" customWidth="1"/>
    <col min="3338" max="3338" width="9.140625" style="67"/>
    <col min="3339" max="3339" width="15.5703125" style="67" customWidth="1"/>
    <col min="3340" max="3584" width="9.140625" style="67"/>
    <col min="3585" max="3585" width="6.28515625" style="67" customWidth="1"/>
    <col min="3586" max="3586" width="47" style="67" customWidth="1"/>
    <col min="3587" max="3587" width="20.140625" style="67" customWidth="1"/>
    <col min="3588" max="3588" width="15.140625" style="67" customWidth="1"/>
    <col min="3589" max="3589" width="22" style="67" customWidth="1"/>
    <col min="3590" max="3590" width="0" style="67" hidden="1" customWidth="1"/>
    <col min="3591" max="3591" width="10" style="67" bestFit="1" customWidth="1"/>
    <col min="3592" max="3592" width="10.42578125" style="67" bestFit="1" customWidth="1"/>
    <col min="3593" max="3593" width="9.85546875" style="67" bestFit="1" customWidth="1"/>
    <col min="3594" max="3594" width="9.140625" style="67"/>
    <col min="3595" max="3595" width="15.5703125" style="67" customWidth="1"/>
    <col min="3596" max="3840" width="9.140625" style="67"/>
    <col min="3841" max="3841" width="6.28515625" style="67" customWidth="1"/>
    <col min="3842" max="3842" width="47" style="67" customWidth="1"/>
    <col min="3843" max="3843" width="20.140625" style="67" customWidth="1"/>
    <col min="3844" max="3844" width="15.140625" style="67" customWidth="1"/>
    <col min="3845" max="3845" width="22" style="67" customWidth="1"/>
    <col min="3846" max="3846" width="0" style="67" hidden="1" customWidth="1"/>
    <col min="3847" max="3847" width="10" style="67" bestFit="1" customWidth="1"/>
    <col min="3848" max="3848" width="10.42578125" style="67" bestFit="1" customWidth="1"/>
    <col min="3849" max="3849" width="9.85546875" style="67" bestFit="1" customWidth="1"/>
    <col min="3850" max="3850" width="9.140625" style="67"/>
    <col min="3851" max="3851" width="15.5703125" style="67" customWidth="1"/>
    <col min="3852" max="4096" width="9.140625" style="67"/>
    <col min="4097" max="4097" width="6.28515625" style="67" customWidth="1"/>
    <col min="4098" max="4098" width="47" style="67" customWidth="1"/>
    <col min="4099" max="4099" width="20.140625" style="67" customWidth="1"/>
    <col min="4100" max="4100" width="15.140625" style="67" customWidth="1"/>
    <col min="4101" max="4101" width="22" style="67" customWidth="1"/>
    <col min="4102" max="4102" width="0" style="67" hidden="1" customWidth="1"/>
    <col min="4103" max="4103" width="10" style="67" bestFit="1" customWidth="1"/>
    <col min="4104" max="4104" width="10.42578125" style="67" bestFit="1" customWidth="1"/>
    <col min="4105" max="4105" width="9.85546875" style="67" bestFit="1" customWidth="1"/>
    <col min="4106" max="4106" width="9.140625" style="67"/>
    <col min="4107" max="4107" width="15.5703125" style="67" customWidth="1"/>
    <col min="4108" max="4352" width="9.140625" style="67"/>
    <col min="4353" max="4353" width="6.28515625" style="67" customWidth="1"/>
    <col min="4354" max="4354" width="47" style="67" customWidth="1"/>
    <col min="4355" max="4355" width="20.140625" style="67" customWidth="1"/>
    <col min="4356" max="4356" width="15.140625" style="67" customWidth="1"/>
    <col min="4357" max="4357" width="22" style="67" customWidth="1"/>
    <col min="4358" max="4358" width="0" style="67" hidden="1" customWidth="1"/>
    <col min="4359" max="4359" width="10" style="67" bestFit="1" customWidth="1"/>
    <col min="4360" max="4360" width="10.42578125" style="67" bestFit="1" customWidth="1"/>
    <col min="4361" max="4361" width="9.85546875" style="67" bestFit="1" customWidth="1"/>
    <col min="4362" max="4362" width="9.140625" style="67"/>
    <col min="4363" max="4363" width="15.5703125" style="67" customWidth="1"/>
    <col min="4364" max="4608" width="9.140625" style="67"/>
    <col min="4609" max="4609" width="6.28515625" style="67" customWidth="1"/>
    <col min="4610" max="4610" width="47" style="67" customWidth="1"/>
    <col min="4611" max="4611" width="20.140625" style="67" customWidth="1"/>
    <col min="4612" max="4612" width="15.140625" style="67" customWidth="1"/>
    <col min="4613" max="4613" width="22" style="67" customWidth="1"/>
    <col min="4614" max="4614" width="0" style="67" hidden="1" customWidth="1"/>
    <col min="4615" max="4615" width="10" style="67" bestFit="1" customWidth="1"/>
    <col min="4616" max="4616" width="10.42578125" style="67" bestFit="1" customWidth="1"/>
    <col min="4617" max="4617" width="9.85546875" style="67" bestFit="1" customWidth="1"/>
    <col min="4618" max="4618" width="9.140625" style="67"/>
    <col min="4619" max="4619" width="15.5703125" style="67" customWidth="1"/>
    <col min="4620" max="4864" width="9.140625" style="67"/>
    <col min="4865" max="4865" width="6.28515625" style="67" customWidth="1"/>
    <col min="4866" max="4866" width="47" style="67" customWidth="1"/>
    <col min="4867" max="4867" width="20.140625" style="67" customWidth="1"/>
    <col min="4868" max="4868" width="15.140625" style="67" customWidth="1"/>
    <col min="4869" max="4869" width="22" style="67" customWidth="1"/>
    <col min="4870" max="4870" width="0" style="67" hidden="1" customWidth="1"/>
    <col min="4871" max="4871" width="10" style="67" bestFit="1" customWidth="1"/>
    <col min="4872" max="4872" width="10.42578125" style="67" bestFit="1" customWidth="1"/>
    <col min="4873" max="4873" width="9.85546875" style="67" bestFit="1" customWidth="1"/>
    <col min="4874" max="4874" width="9.140625" style="67"/>
    <col min="4875" max="4875" width="15.5703125" style="67" customWidth="1"/>
    <col min="4876" max="5120" width="9.140625" style="67"/>
    <col min="5121" max="5121" width="6.28515625" style="67" customWidth="1"/>
    <col min="5122" max="5122" width="47" style="67" customWidth="1"/>
    <col min="5123" max="5123" width="20.140625" style="67" customWidth="1"/>
    <col min="5124" max="5124" width="15.140625" style="67" customWidth="1"/>
    <col min="5125" max="5125" width="22" style="67" customWidth="1"/>
    <col min="5126" max="5126" width="0" style="67" hidden="1" customWidth="1"/>
    <col min="5127" max="5127" width="10" style="67" bestFit="1" customWidth="1"/>
    <col min="5128" max="5128" width="10.42578125" style="67" bestFit="1" customWidth="1"/>
    <col min="5129" max="5129" width="9.85546875" style="67" bestFit="1" customWidth="1"/>
    <col min="5130" max="5130" width="9.140625" style="67"/>
    <col min="5131" max="5131" width="15.5703125" style="67" customWidth="1"/>
    <col min="5132" max="5376" width="9.140625" style="67"/>
    <col min="5377" max="5377" width="6.28515625" style="67" customWidth="1"/>
    <col min="5378" max="5378" width="47" style="67" customWidth="1"/>
    <col min="5379" max="5379" width="20.140625" style="67" customWidth="1"/>
    <col min="5380" max="5380" width="15.140625" style="67" customWidth="1"/>
    <col min="5381" max="5381" width="22" style="67" customWidth="1"/>
    <col min="5382" max="5382" width="0" style="67" hidden="1" customWidth="1"/>
    <col min="5383" max="5383" width="10" style="67" bestFit="1" customWidth="1"/>
    <col min="5384" max="5384" width="10.42578125" style="67" bestFit="1" customWidth="1"/>
    <col min="5385" max="5385" width="9.85546875" style="67" bestFit="1" customWidth="1"/>
    <col min="5386" max="5386" width="9.140625" style="67"/>
    <col min="5387" max="5387" width="15.5703125" style="67" customWidth="1"/>
    <col min="5388" max="5632" width="9.140625" style="67"/>
    <col min="5633" max="5633" width="6.28515625" style="67" customWidth="1"/>
    <col min="5634" max="5634" width="47" style="67" customWidth="1"/>
    <col min="5635" max="5635" width="20.140625" style="67" customWidth="1"/>
    <col min="5636" max="5636" width="15.140625" style="67" customWidth="1"/>
    <col min="5637" max="5637" width="22" style="67" customWidth="1"/>
    <col min="5638" max="5638" width="0" style="67" hidden="1" customWidth="1"/>
    <col min="5639" max="5639" width="10" style="67" bestFit="1" customWidth="1"/>
    <col min="5640" max="5640" width="10.42578125" style="67" bestFit="1" customWidth="1"/>
    <col min="5641" max="5641" width="9.85546875" style="67" bestFit="1" customWidth="1"/>
    <col min="5642" max="5642" width="9.140625" style="67"/>
    <col min="5643" max="5643" width="15.5703125" style="67" customWidth="1"/>
    <col min="5644" max="5888" width="9.140625" style="67"/>
    <col min="5889" max="5889" width="6.28515625" style="67" customWidth="1"/>
    <col min="5890" max="5890" width="47" style="67" customWidth="1"/>
    <col min="5891" max="5891" width="20.140625" style="67" customWidth="1"/>
    <col min="5892" max="5892" width="15.140625" style="67" customWidth="1"/>
    <col min="5893" max="5893" width="22" style="67" customWidth="1"/>
    <col min="5894" max="5894" width="0" style="67" hidden="1" customWidth="1"/>
    <col min="5895" max="5895" width="10" style="67" bestFit="1" customWidth="1"/>
    <col min="5896" max="5896" width="10.42578125" style="67" bestFit="1" customWidth="1"/>
    <col min="5897" max="5897" width="9.85546875" style="67" bestFit="1" customWidth="1"/>
    <col min="5898" max="5898" width="9.140625" style="67"/>
    <col min="5899" max="5899" width="15.5703125" style="67" customWidth="1"/>
    <col min="5900" max="6144" width="9.140625" style="67"/>
    <col min="6145" max="6145" width="6.28515625" style="67" customWidth="1"/>
    <col min="6146" max="6146" width="47" style="67" customWidth="1"/>
    <col min="6147" max="6147" width="20.140625" style="67" customWidth="1"/>
    <col min="6148" max="6148" width="15.140625" style="67" customWidth="1"/>
    <col min="6149" max="6149" width="22" style="67" customWidth="1"/>
    <col min="6150" max="6150" width="0" style="67" hidden="1" customWidth="1"/>
    <col min="6151" max="6151" width="10" style="67" bestFit="1" customWidth="1"/>
    <col min="6152" max="6152" width="10.42578125" style="67" bestFit="1" customWidth="1"/>
    <col min="6153" max="6153" width="9.85546875" style="67" bestFit="1" customWidth="1"/>
    <col min="6154" max="6154" width="9.140625" style="67"/>
    <col min="6155" max="6155" width="15.5703125" style="67" customWidth="1"/>
    <col min="6156" max="6400" width="9.140625" style="67"/>
    <col min="6401" max="6401" width="6.28515625" style="67" customWidth="1"/>
    <col min="6402" max="6402" width="47" style="67" customWidth="1"/>
    <col min="6403" max="6403" width="20.140625" style="67" customWidth="1"/>
    <col min="6404" max="6404" width="15.140625" style="67" customWidth="1"/>
    <col min="6405" max="6405" width="22" style="67" customWidth="1"/>
    <col min="6406" max="6406" width="0" style="67" hidden="1" customWidth="1"/>
    <col min="6407" max="6407" width="10" style="67" bestFit="1" customWidth="1"/>
    <col min="6408" max="6408" width="10.42578125" style="67" bestFit="1" customWidth="1"/>
    <col min="6409" max="6409" width="9.85546875" style="67" bestFit="1" customWidth="1"/>
    <col min="6410" max="6410" width="9.140625" style="67"/>
    <col min="6411" max="6411" width="15.5703125" style="67" customWidth="1"/>
    <col min="6412" max="6656" width="9.140625" style="67"/>
    <col min="6657" max="6657" width="6.28515625" style="67" customWidth="1"/>
    <col min="6658" max="6658" width="47" style="67" customWidth="1"/>
    <col min="6659" max="6659" width="20.140625" style="67" customWidth="1"/>
    <col min="6660" max="6660" width="15.140625" style="67" customWidth="1"/>
    <col min="6661" max="6661" width="22" style="67" customWidth="1"/>
    <col min="6662" max="6662" width="0" style="67" hidden="1" customWidth="1"/>
    <col min="6663" max="6663" width="10" style="67" bestFit="1" customWidth="1"/>
    <col min="6664" max="6664" width="10.42578125" style="67" bestFit="1" customWidth="1"/>
    <col min="6665" max="6665" width="9.85546875" style="67" bestFit="1" customWidth="1"/>
    <col min="6666" max="6666" width="9.140625" style="67"/>
    <col min="6667" max="6667" width="15.5703125" style="67" customWidth="1"/>
    <col min="6668" max="6912" width="9.140625" style="67"/>
    <col min="6913" max="6913" width="6.28515625" style="67" customWidth="1"/>
    <col min="6914" max="6914" width="47" style="67" customWidth="1"/>
    <col min="6915" max="6915" width="20.140625" style="67" customWidth="1"/>
    <col min="6916" max="6916" width="15.140625" style="67" customWidth="1"/>
    <col min="6917" max="6917" width="22" style="67" customWidth="1"/>
    <col min="6918" max="6918" width="0" style="67" hidden="1" customWidth="1"/>
    <col min="6919" max="6919" width="10" style="67" bestFit="1" customWidth="1"/>
    <col min="6920" max="6920" width="10.42578125" style="67" bestFit="1" customWidth="1"/>
    <col min="6921" max="6921" width="9.85546875" style="67" bestFit="1" customWidth="1"/>
    <col min="6922" max="6922" width="9.140625" style="67"/>
    <col min="6923" max="6923" width="15.5703125" style="67" customWidth="1"/>
    <col min="6924" max="7168" width="9.140625" style="67"/>
    <col min="7169" max="7169" width="6.28515625" style="67" customWidth="1"/>
    <col min="7170" max="7170" width="47" style="67" customWidth="1"/>
    <col min="7171" max="7171" width="20.140625" style="67" customWidth="1"/>
    <col min="7172" max="7172" width="15.140625" style="67" customWidth="1"/>
    <col min="7173" max="7173" width="22" style="67" customWidth="1"/>
    <col min="7174" max="7174" width="0" style="67" hidden="1" customWidth="1"/>
    <col min="7175" max="7175" width="10" style="67" bestFit="1" customWidth="1"/>
    <col min="7176" max="7176" width="10.42578125" style="67" bestFit="1" customWidth="1"/>
    <col min="7177" max="7177" width="9.85546875" style="67" bestFit="1" customWidth="1"/>
    <col min="7178" max="7178" width="9.140625" style="67"/>
    <col min="7179" max="7179" width="15.5703125" style="67" customWidth="1"/>
    <col min="7180" max="7424" width="9.140625" style="67"/>
    <col min="7425" max="7425" width="6.28515625" style="67" customWidth="1"/>
    <col min="7426" max="7426" width="47" style="67" customWidth="1"/>
    <col min="7427" max="7427" width="20.140625" style="67" customWidth="1"/>
    <col min="7428" max="7428" width="15.140625" style="67" customWidth="1"/>
    <col min="7429" max="7429" width="22" style="67" customWidth="1"/>
    <col min="7430" max="7430" width="0" style="67" hidden="1" customWidth="1"/>
    <col min="7431" max="7431" width="10" style="67" bestFit="1" customWidth="1"/>
    <col min="7432" max="7432" width="10.42578125" style="67" bestFit="1" customWidth="1"/>
    <col min="7433" max="7433" width="9.85546875" style="67" bestFit="1" customWidth="1"/>
    <col min="7434" max="7434" width="9.140625" style="67"/>
    <col min="7435" max="7435" width="15.5703125" style="67" customWidth="1"/>
    <col min="7436" max="7680" width="9.140625" style="67"/>
    <col min="7681" max="7681" width="6.28515625" style="67" customWidth="1"/>
    <col min="7682" max="7682" width="47" style="67" customWidth="1"/>
    <col min="7683" max="7683" width="20.140625" style="67" customWidth="1"/>
    <col min="7684" max="7684" width="15.140625" style="67" customWidth="1"/>
    <col min="7685" max="7685" width="22" style="67" customWidth="1"/>
    <col min="7686" max="7686" width="0" style="67" hidden="1" customWidth="1"/>
    <col min="7687" max="7687" width="10" style="67" bestFit="1" customWidth="1"/>
    <col min="7688" max="7688" width="10.42578125" style="67" bestFit="1" customWidth="1"/>
    <col min="7689" max="7689" width="9.85546875" style="67" bestFit="1" customWidth="1"/>
    <col min="7690" max="7690" width="9.140625" style="67"/>
    <col min="7691" max="7691" width="15.5703125" style="67" customWidth="1"/>
    <col min="7692" max="7936" width="9.140625" style="67"/>
    <col min="7937" max="7937" width="6.28515625" style="67" customWidth="1"/>
    <col min="7938" max="7938" width="47" style="67" customWidth="1"/>
    <col min="7939" max="7939" width="20.140625" style="67" customWidth="1"/>
    <col min="7940" max="7940" width="15.140625" style="67" customWidth="1"/>
    <col min="7941" max="7941" width="22" style="67" customWidth="1"/>
    <col min="7942" max="7942" width="0" style="67" hidden="1" customWidth="1"/>
    <col min="7943" max="7943" width="10" style="67" bestFit="1" customWidth="1"/>
    <col min="7944" max="7944" width="10.42578125" style="67" bestFit="1" customWidth="1"/>
    <col min="7945" max="7945" width="9.85546875" style="67" bestFit="1" customWidth="1"/>
    <col min="7946" max="7946" width="9.140625" style="67"/>
    <col min="7947" max="7947" width="15.5703125" style="67" customWidth="1"/>
    <col min="7948" max="8192" width="9.140625" style="67"/>
    <col min="8193" max="8193" width="6.28515625" style="67" customWidth="1"/>
    <col min="8194" max="8194" width="47" style="67" customWidth="1"/>
    <col min="8195" max="8195" width="20.140625" style="67" customWidth="1"/>
    <col min="8196" max="8196" width="15.140625" style="67" customWidth="1"/>
    <col min="8197" max="8197" width="22" style="67" customWidth="1"/>
    <col min="8198" max="8198" width="0" style="67" hidden="1" customWidth="1"/>
    <col min="8199" max="8199" width="10" style="67" bestFit="1" customWidth="1"/>
    <col min="8200" max="8200" width="10.42578125" style="67" bestFit="1" customWidth="1"/>
    <col min="8201" max="8201" width="9.85546875" style="67" bestFit="1" customWidth="1"/>
    <col min="8202" max="8202" width="9.140625" style="67"/>
    <col min="8203" max="8203" width="15.5703125" style="67" customWidth="1"/>
    <col min="8204" max="8448" width="9.140625" style="67"/>
    <col min="8449" max="8449" width="6.28515625" style="67" customWidth="1"/>
    <col min="8450" max="8450" width="47" style="67" customWidth="1"/>
    <col min="8451" max="8451" width="20.140625" style="67" customWidth="1"/>
    <col min="8452" max="8452" width="15.140625" style="67" customWidth="1"/>
    <col min="8453" max="8453" width="22" style="67" customWidth="1"/>
    <col min="8454" max="8454" width="0" style="67" hidden="1" customWidth="1"/>
    <col min="8455" max="8455" width="10" style="67" bestFit="1" customWidth="1"/>
    <col min="8456" max="8456" width="10.42578125" style="67" bestFit="1" customWidth="1"/>
    <col min="8457" max="8457" width="9.85546875" style="67" bestFit="1" customWidth="1"/>
    <col min="8458" max="8458" width="9.140625" style="67"/>
    <col min="8459" max="8459" width="15.5703125" style="67" customWidth="1"/>
    <col min="8460" max="8704" width="9.140625" style="67"/>
    <col min="8705" max="8705" width="6.28515625" style="67" customWidth="1"/>
    <col min="8706" max="8706" width="47" style="67" customWidth="1"/>
    <col min="8707" max="8707" width="20.140625" style="67" customWidth="1"/>
    <col min="8708" max="8708" width="15.140625" style="67" customWidth="1"/>
    <col min="8709" max="8709" width="22" style="67" customWidth="1"/>
    <col min="8710" max="8710" width="0" style="67" hidden="1" customWidth="1"/>
    <col min="8711" max="8711" width="10" style="67" bestFit="1" customWidth="1"/>
    <col min="8712" max="8712" width="10.42578125" style="67" bestFit="1" customWidth="1"/>
    <col min="8713" max="8713" width="9.85546875" style="67" bestFit="1" customWidth="1"/>
    <col min="8714" max="8714" width="9.140625" style="67"/>
    <col min="8715" max="8715" width="15.5703125" style="67" customWidth="1"/>
    <col min="8716" max="8960" width="9.140625" style="67"/>
    <col min="8961" max="8961" width="6.28515625" style="67" customWidth="1"/>
    <col min="8962" max="8962" width="47" style="67" customWidth="1"/>
    <col min="8963" max="8963" width="20.140625" style="67" customWidth="1"/>
    <col min="8964" max="8964" width="15.140625" style="67" customWidth="1"/>
    <col min="8965" max="8965" width="22" style="67" customWidth="1"/>
    <col min="8966" max="8966" width="0" style="67" hidden="1" customWidth="1"/>
    <col min="8967" max="8967" width="10" style="67" bestFit="1" customWidth="1"/>
    <col min="8968" max="8968" width="10.42578125" style="67" bestFit="1" customWidth="1"/>
    <col min="8969" max="8969" width="9.85546875" style="67" bestFit="1" customWidth="1"/>
    <col min="8970" max="8970" width="9.140625" style="67"/>
    <col min="8971" max="8971" width="15.5703125" style="67" customWidth="1"/>
    <col min="8972" max="9216" width="9.140625" style="67"/>
    <col min="9217" max="9217" width="6.28515625" style="67" customWidth="1"/>
    <col min="9218" max="9218" width="47" style="67" customWidth="1"/>
    <col min="9219" max="9219" width="20.140625" style="67" customWidth="1"/>
    <col min="9220" max="9220" width="15.140625" style="67" customWidth="1"/>
    <col min="9221" max="9221" width="22" style="67" customWidth="1"/>
    <col min="9222" max="9222" width="0" style="67" hidden="1" customWidth="1"/>
    <col min="9223" max="9223" width="10" style="67" bestFit="1" customWidth="1"/>
    <col min="9224" max="9224" width="10.42578125" style="67" bestFit="1" customWidth="1"/>
    <col min="9225" max="9225" width="9.85546875" style="67" bestFit="1" customWidth="1"/>
    <col min="9226" max="9226" width="9.140625" style="67"/>
    <col min="9227" max="9227" width="15.5703125" style="67" customWidth="1"/>
    <col min="9228" max="9472" width="9.140625" style="67"/>
    <col min="9473" max="9473" width="6.28515625" style="67" customWidth="1"/>
    <col min="9474" max="9474" width="47" style="67" customWidth="1"/>
    <col min="9475" max="9475" width="20.140625" style="67" customWidth="1"/>
    <col min="9476" max="9476" width="15.140625" style="67" customWidth="1"/>
    <col min="9477" max="9477" width="22" style="67" customWidth="1"/>
    <col min="9478" max="9478" width="0" style="67" hidden="1" customWidth="1"/>
    <col min="9479" max="9479" width="10" style="67" bestFit="1" customWidth="1"/>
    <col min="9480" max="9480" width="10.42578125" style="67" bestFit="1" customWidth="1"/>
    <col min="9481" max="9481" width="9.85546875" style="67" bestFit="1" customWidth="1"/>
    <col min="9482" max="9482" width="9.140625" style="67"/>
    <col min="9483" max="9483" width="15.5703125" style="67" customWidth="1"/>
    <col min="9484" max="9728" width="9.140625" style="67"/>
    <col min="9729" max="9729" width="6.28515625" style="67" customWidth="1"/>
    <col min="9730" max="9730" width="47" style="67" customWidth="1"/>
    <col min="9731" max="9731" width="20.140625" style="67" customWidth="1"/>
    <col min="9732" max="9732" width="15.140625" style="67" customWidth="1"/>
    <col min="9733" max="9733" width="22" style="67" customWidth="1"/>
    <col min="9734" max="9734" width="0" style="67" hidden="1" customWidth="1"/>
    <col min="9735" max="9735" width="10" style="67" bestFit="1" customWidth="1"/>
    <col min="9736" max="9736" width="10.42578125" style="67" bestFit="1" customWidth="1"/>
    <col min="9737" max="9737" width="9.85546875" style="67" bestFit="1" customWidth="1"/>
    <col min="9738" max="9738" width="9.140625" style="67"/>
    <col min="9739" max="9739" width="15.5703125" style="67" customWidth="1"/>
    <col min="9740" max="9984" width="9.140625" style="67"/>
    <col min="9985" max="9985" width="6.28515625" style="67" customWidth="1"/>
    <col min="9986" max="9986" width="47" style="67" customWidth="1"/>
    <col min="9987" max="9987" width="20.140625" style="67" customWidth="1"/>
    <col min="9988" max="9988" width="15.140625" style="67" customWidth="1"/>
    <col min="9989" max="9989" width="22" style="67" customWidth="1"/>
    <col min="9990" max="9990" width="0" style="67" hidden="1" customWidth="1"/>
    <col min="9991" max="9991" width="10" style="67" bestFit="1" customWidth="1"/>
    <col min="9992" max="9992" width="10.42578125" style="67" bestFit="1" customWidth="1"/>
    <col min="9993" max="9993" width="9.85546875" style="67" bestFit="1" customWidth="1"/>
    <col min="9994" max="9994" width="9.140625" style="67"/>
    <col min="9995" max="9995" width="15.5703125" style="67" customWidth="1"/>
    <col min="9996" max="10240" width="9.140625" style="67"/>
    <col min="10241" max="10241" width="6.28515625" style="67" customWidth="1"/>
    <col min="10242" max="10242" width="47" style="67" customWidth="1"/>
    <col min="10243" max="10243" width="20.140625" style="67" customWidth="1"/>
    <col min="10244" max="10244" width="15.140625" style="67" customWidth="1"/>
    <col min="10245" max="10245" width="22" style="67" customWidth="1"/>
    <col min="10246" max="10246" width="0" style="67" hidden="1" customWidth="1"/>
    <col min="10247" max="10247" width="10" style="67" bestFit="1" customWidth="1"/>
    <col min="10248" max="10248" width="10.42578125" style="67" bestFit="1" customWidth="1"/>
    <col min="10249" max="10249" width="9.85546875" style="67" bestFit="1" customWidth="1"/>
    <col min="10250" max="10250" width="9.140625" style="67"/>
    <col min="10251" max="10251" width="15.5703125" style="67" customWidth="1"/>
    <col min="10252" max="10496" width="9.140625" style="67"/>
    <col min="10497" max="10497" width="6.28515625" style="67" customWidth="1"/>
    <col min="10498" max="10498" width="47" style="67" customWidth="1"/>
    <col min="10499" max="10499" width="20.140625" style="67" customWidth="1"/>
    <col min="10500" max="10500" width="15.140625" style="67" customWidth="1"/>
    <col min="10501" max="10501" width="22" style="67" customWidth="1"/>
    <col min="10502" max="10502" width="0" style="67" hidden="1" customWidth="1"/>
    <col min="10503" max="10503" width="10" style="67" bestFit="1" customWidth="1"/>
    <col min="10504" max="10504" width="10.42578125" style="67" bestFit="1" customWidth="1"/>
    <col min="10505" max="10505" width="9.85546875" style="67" bestFit="1" customWidth="1"/>
    <col min="10506" max="10506" width="9.140625" style="67"/>
    <col min="10507" max="10507" width="15.5703125" style="67" customWidth="1"/>
    <col min="10508" max="10752" width="9.140625" style="67"/>
    <col min="10753" max="10753" width="6.28515625" style="67" customWidth="1"/>
    <col min="10754" max="10754" width="47" style="67" customWidth="1"/>
    <col min="10755" max="10755" width="20.140625" style="67" customWidth="1"/>
    <col min="10756" max="10756" width="15.140625" style="67" customWidth="1"/>
    <col min="10757" max="10757" width="22" style="67" customWidth="1"/>
    <col min="10758" max="10758" width="0" style="67" hidden="1" customWidth="1"/>
    <col min="10759" max="10759" width="10" style="67" bestFit="1" customWidth="1"/>
    <col min="10760" max="10760" width="10.42578125" style="67" bestFit="1" customWidth="1"/>
    <col min="10761" max="10761" width="9.85546875" style="67" bestFit="1" customWidth="1"/>
    <col min="10762" max="10762" width="9.140625" style="67"/>
    <col min="10763" max="10763" width="15.5703125" style="67" customWidth="1"/>
    <col min="10764" max="11008" width="9.140625" style="67"/>
    <col min="11009" max="11009" width="6.28515625" style="67" customWidth="1"/>
    <col min="11010" max="11010" width="47" style="67" customWidth="1"/>
    <col min="11011" max="11011" width="20.140625" style="67" customWidth="1"/>
    <col min="11012" max="11012" width="15.140625" style="67" customWidth="1"/>
    <col min="11013" max="11013" width="22" style="67" customWidth="1"/>
    <col min="11014" max="11014" width="0" style="67" hidden="1" customWidth="1"/>
    <col min="11015" max="11015" width="10" style="67" bestFit="1" customWidth="1"/>
    <col min="11016" max="11016" width="10.42578125" style="67" bestFit="1" customWidth="1"/>
    <col min="11017" max="11017" width="9.85546875" style="67" bestFit="1" customWidth="1"/>
    <col min="11018" max="11018" width="9.140625" style="67"/>
    <col min="11019" max="11019" width="15.5703125" style="67" customWidth="1"/>
    <col min="11020" max="11264" width="9.140625" style="67"/>
    <col min="11265" max="11265" width="6.28515625" style="67" customWidth="1"/>
    <col min="11266" max="11266" width="47" style="67" customWidth="1"/>
    <col min="11267" max="11267" width="20.140625" style="67" customWidth="1"/>
    <col min="11268" max="11268" width="15.140625" style="67" customWidth="1"/>
    <col min="11269" max="11269" width="22" style="67" customWidth="1"/>
    <col min="11270" max="11270" width="0" style="67" hidden="1" customWidth="1"/>
    <col min="11271" max="11271" width="10" style="67" bestFit="1" customWidth="1"/>
    <col min="11272" max="11272" width="10.42578125" style="67" bestFit="1" customWidth="1"/>
    <col min="11273" max="11273" width="9.85546875" style="67" bestFit="1" customWidth="1"/>
    <col min="11274" max="11274" width="9.140625" style="67"/>
    <col min="11275" max="11275" width="15.5703125" style="67" customWidth="1"/>
    <col min="11276" max="11520" width="9.140625" style="67"/>
    <col min="11521" max="11521" width="6.28515625" style="67" customWidth="1"/>
    <col min="11522" max="11522" width="47" style="67" customWidth="1"/>
    <col min="11523" max="11523" width="20.140625" style="67" customWidth="1"/>
    <col min="11524" max="11524" width="15.140625" style="67" customWidth="1"/>
    <col min="11525" max="11525" width="22" style="67" customWidth="1"/>
    <col min="11526" max="11526" width="0" style="67" hidden="1" customWidth="1"/>
    <col min="11527" max="11527" width="10" style="67" bestFit="1" customWidth="1"/>
    <col min="11528" max="11528" width="10.42578125" style="67" bestFit="1" customWidth="1"/>
    <col min="11529" max="11529" width="9.85546875" style="67" bestFit="1" customWidth="1"/>
    <col min="11530" max="11530" width="9.140625" style="67"/>
    <col min="11531" max="11531" width="15.5703125" style="67" customWidth="1"/>
    <col min="11532" max="11776" width="9.140625" style="67"/>
    <col min="11777" max="11777" width="6.28515625" style="67" customWidth="1"/>
    <col min="11778" max="11778" width="47" style="67" customWidth="1"/>
    <col min="11779" max="11779" width="20.140625" style="67" customWidth="1"/>
    <col min="11780" max="11780" width="15.140625" style="67" customWidth="1"/>
    <col min="11781" max="11781" width="22" style="67" customWidth="1"/>
    <col min="11782" max="11782" width="0" style="67" hidden="1" customWidth="1"/>
    <col min="11783" max="11783" width="10" style="67" bestFit="1" customWidth="1"/>
    <col min="11784" max="11784" width="10.42578125" style="67" bestFit="1" customWidth="1"/>
    <col min="11785" max="11785" width="9.85546875" style="67" bestFit="1" customWidth="1"/>
    <col min="11786" max="11786" width="9.140625" style="67"/>
    <col min="11787" max="11787" width="15.5703125" style="67" customWidth="1"/>
    <col min="11788" max="12032" width="9.140625" style="67"/>
    <col min="12033" max="12033" width="6.28515625" style="67" customWidth="1"/>
    <col min="12034" max="12034" width="47" style="67" customWidth="1"/>
    <col min="12035" max="12035" width="20.140625" style="67" customWidth="1"/>
    <col min="12036" max="12036" width="15.140625" style="67" customWidth="1"/>
    <col min="12037" max="12037" width="22" style="67" customWidth="1"/>
    <col min="12038" max="12038" width="0" style="67" hidden="1" customWidth="1"/>
    <col min="12039" max="12039" width="10" style="67" bestFit="1" customWidth="1"/>
    <col min="12040" max="12040" width="10.42578125" style="67" bestFit="1" customWidth="1"/>
    <col min="12041" max="12041" width="9.85546875" style="67" bestFit="1" customWidth="1"/>
    <col min="12042" max="12042" width="9.140625" style="67"/>
    <col min="12043" max="12043" width="15.5703125" style="67" customWidth="1"/>
    <col min="12044" max="12288" width="9.140625" style="67"/>
    <col min="12289" max="12289" width="6.28515625" style="67" customWidth="1"/>
    <col min="12290" max="12290" width="47" style="67" customWidth="1"/>
    <col min="12291" max="12291" width="20.140625" style="67" customWidth="1"/>
    <col min="12292" max="12292" width="15.140625" style="67" customWidth="1"/>
    <col min="12293" max="12293" width="22" style="67" customWidth="1"/>
    <col min="12294" max="12294" width="0" style="67" hidden="1" customWidth="1"/>
    <col min="12295" max="12295" width="10" style="67" bestFit="1" customWidth="1"/>
    <col min="12296" max="12296" width="10.42578125" style="67" bestFit="1" customWidth="1"/>
    <col min="12297" max="12297" width="9.85546875" style="67" bestFit="1" customWidth="1"/>
    <col min="12298" max="12298" width="9.140625" style="67"/>
    <col min="12299" max="12299" width="15.5703125" style="67" customWidth="1"/>
    <col min="12300" max="12544" width="9.140625" style="67"/>
    <col min="12545" max="12545" width="6.28515625" style="67" customWidth="1"/>
    <col min="12546" max="12546" width="47" style="67" customWidth="1"/>
    <col min="12547" max="12547" width="20.140625" style="67" customWidth="1"/>
    <col min="12548" max="12548" width="15.140625" style="67" customWidth="1"/>
    <col min="12549" max="12549" width="22" style="67" customWidth="1"/>
    <col min="12550" max="12550" width="0" style="67" hidden="1" customWidth="1"/>
    <col min="12551" max="12551" width="10" style="67" bestFit="1" customWidth="1"/>
    <col min="12552" max="12552" width="10.42578125" style="67" bestFit="1" customWidth="1"/>
    <col min="12553" max="12553" width="9.85546875" style="67" bestFit="1" customWidth="1"/>
    <col min="12554" max="12554" width="9.140625" style="67"/>
    <col min="12555" max="12555" width="15.5703125" style="67" customWidth="1"/>
    <col min="12556" max="12800" width="9.140625" style="67"/>
    <col min="12801" max="12801" width="6.28515625" style="67" customWidth="1"/>
    <col min="12802" max="12802" width="47" style="67" customWidth="1"/>
    <col min="12803" max="12803" width="20.140625" style="67" customWidth="1"/>
    <col min="12804" max="12804" width="15.140625" style="67" customWidth="1"/>
    <col min="12805" max="12805" width="22" style="67" customWidth="1"/>
    <col min="12806" max="12806" width="0" style="67" hidden="1" customWidth="1"/>
    <col min="12807" max="12807" width="10" style="67" bestFit="1" customWidth="1"/>
    <col min="12808" max="12808" width="10.42578125" style="67" bestFit="1" customWidth="1"/>
    <col min="12809" max="12809" width="9.85546875" style="67" bestFit="1" customWidth="1"/>
    <col min="12810" max="12810" width="9.140625" style="67"/>
    <col min="12811" max="12811" width="15.5703125" style="67" customWidth="1"/>
    <col min="12812" max="13056" width="9.140625" style="67"/>
    <col min="13057" max="13057" width="6.28515625" style="67" customWidth="1"/>
    <col min="13058" max="13058" width="47" style="67" customWidth="1"/>
    <col min="13059" max="13059" width="20.140625" style="67" customWidth="1"/>
    <col min="13060" max="13060" width="15.140625" style="67" customWidth="1"/>
    <col min="13061" max="13061" width="22" style="67" customWidth="1"/>
    <col min="13062" max="13062" width="0" style="67" hidden="1" customWidth="1"/>
    <col min="13063" max="13063" width="10" style="67" bestFit="1" customWidth="1"/>
    <col min="13064" max="13064" width="10.42578125" style="67" bestFit="1" customWidth="1"/>
    <col min="13065" max="13065" width="9.85546875" style="67" bestFit="1" customWidth="1"/>
    <col min="13066" max="13066" width="9.140625" style="67"/>
    <col min="13067" max="13067" width="15.5703125" style="67" customWidth="1"/>
    <col min="13068" max="13312" width="9.140625" style="67"/>
    <col min="13313" max="13313" width="6.28515625" style="67" customWidth="1"/>
    <col min="13314" max="13314" width="47" style="67" customWidth="1"/>
    <col min="13315" max="13315" width="20.140625" style="67" customWidth="1"/>
    <col min="13316" max="13316" width="15.140625" style="67" customWidth="1"/>
    <col min="13317" max="13317" width="22" style="67" customWidth="1"/>
    <col min="13318" max="13318" width="0" style="67" hidden="1" customWidth="1"/>
    <col min="13319" max="13319" width="10" style="67" bestFit="1" customWidth="1"/>
    <col min="13320" max="13320" width="10.42578125" style="67" bestFit="1" customWidth="1"/>
    <col min="13321" max="13321" width="9.85546875" style="67" bestFit="1" customWidth="1"/>
    <col min="13322" max="13322" width="9.140625" style="67"/>
    <col min="13323" max="13323" width="15.5703125" style="67" customWidth="1"/>
    <col min="13324" max="13568" width="9.140625" style="67"/>
    <col min="13569" max="13569" width="6.28515625" style="67" customWidth="1"/>
    <col min="13570" max="13570" width="47" style="67" customWidth="1"/>
    <col min="13571" max="13571" width="20.140625" style="67" customWidth="1"/>
    <col min="13572" max="13572" width="15.140625" style="67" customWidth="1"/>
    <col min="13573" max="13573" width="22" style="67" customWidth="1"/>
    <col min="13574" max="13574" width="0" style="67" hidden="1" customWidth="1"/>
    <col min="13575" max="13575" width="10" style="67" bestFit="1" customWidth="1"/>
    <col min="13576" max="13576" width="10.42578125" style="67" bestFit="1" customWidth="1"/>
    <col min="13577" max="13577" width="9.85546875" style="67" bestFit="1" customWidth="1"/>
    <col min="13578" max="13578" width="9.140625" style="67"/>
    <col min="13579" max="13579" width="15.5703125" style="67" customWidth="1"/>
    <col min="13580" max="13824" width="9.140625" style="67"/>
    <col min="13825" max="13825" width="6.28515625" style="67" customWidth="1"/>
    <col min="13826" max="13826" width="47" style="67" customWidth="1"/>
    <col min="13827" max="13827" width="20.140625" style="67" customWidth="1"/>
    <col min="13828" max="13828" width="15.140625" style="67" customWidth="1"/>
    <col min="13829" max="13829" width="22" style="67" customWidth="1"/>
    <col min="13830" max="13830" width="0" style="67" hidden="1" customWidth="1"/>
    <col min="13831" max="13831" width="10" style="67" bestFit="1" customWidth="1"/>
    <col min="13832" max="13832" width="10.42578125" style="67" bestFit="1" customWidth="1"/>
    <col min="13833" max="13833" width="9.85546875" style="67" bestFit="1" customWidth="1"/>
    <col min="13834" max="13834" width="9.140625" style="67"/>
    <col min="13835" max="13835" width="15.5703125" style="67" customWidth="1"/>
    <col min="13836" max="14080" width="9.140625" style="67"/>
    <col min="14081" max="14081" width="6.28515625" style="67" customWidth="1"/>
    <col min="14082" max="14082" width="47" style="67" customWidth="1"/>
    <col min="14083" max="14083" width="20.140625" style="67" customWidth="1"/>
    <col min="14084" max="14084" width="15.140625" style="67" customWidth="1"/>
    <col min="14085" max="14085" width="22" style="67" customWidth="1"/>
    <col min="14086" max="14086" width="0" style="67" hidden="1" customWidth="1"/>
    <col min="14087" max="14087" width="10" style="67" bestFit="1" customWidth="1"/>
    <col min="14088" max="14088" width="10.42578125" style="67" bestFit="1" customWidth="1"/>
    <col min="14089" max="14089" width="9.85546875" style="67" bestFit="1" customWidth="1"/>
    <col min="14090" max="14090" width="9.140625" style="67"/>
    <col min="14091" max="14091" width="15.5703125" style="67" customWidth="1"/>
    <col min="14092" max="14336" width="9.140625" style="67"/>
    <col min="14337" max="14337" width="6.28515625" style="67" customWidth="1"/>
    <col min="14338" max="14338" width="47" style="67" customWidth="1"/>
    <col min="14339" max="14339" width="20.140625" style="67" customWidth="1"/>
    <col min="14340" max="14340" width="15.140625" style="67" customWidth="1"/>
    <col min="14341" max="14341" width="22" style="67" customWidth="1"/>
    <col min="14342" max="14342" width="0" style="67" hidden="1" customWidth="1"/>
    <col min="14343" max="14343" width="10" style="67" bestFit="1" customWidth="1"/>
    <col min="14344" max="14344" width="10.42578125" style="67" bestFit="1" customWidth="1"/>
    <col min="14345" max="14345" width="9.85546875" style="67" bestFit="1" customWidth="1"/>
    <col min="14346" max="14346" width="9.140625" style="67"/>
    <col min="14347" max="14347" width="15.5703125" style="67" customWidth="1"/>
    <col min="14348" max="14592" width="9.140625" style="67"/>
    <col min="14593" max="14593" width="6.28515625" style="67" customWidth="1"/>
    <col min="14594" max="14594" width="47" style="67" customWidth="1"/>
    <col min="14595" max="14595" width="20.140625" style="67" customWidth="1"/>
    <col min="14596" max="14596" width="15.140625" style="67" customWidth="1"/>
    <col min="14597" max="14597" width="22" style="67" customWidth="1"/>
    <col min="14598" max="14598" width="0" style="67" hidden="1" customWidth="1"/>
    <col min="14599" max="14599" width="10" style="67" bestFit="1" customWidth="1"/>
    <col min="14600" max="14600" width="10.42578125" style="67" bestFit="1" customWidth="1"/>
    <col min="14601" max="14601" width="9.85546875" style="67" bestFit="1" customWidth="1"/>
    <col min="14602" max="14602" width="9.140625" style="67"/>
    <col min="14603" max="14603" width="15.5703125" style="67" customWidth="1"/>
    <col min="14604" max="14848" width="9.140625" style="67"/>
    <col min="14849" max="14849" width="6.28515625" style="67" customWidth="1"/>
    <col min="14850" max="14850" width="47" style="67" customWidth="1"/>
    <col min="14851" max="14851" width="20.140625" style="67" customWidth="1"/>
    <col min="14852" max="14852" width="15.140625" style="67" customWidth="1"/>
    <col min="14853" max="14853" width="22" style="67" customWidth="1"/>
    <col min="14854" max="14854" width="0" style="67" hidden="1" customWidth="1"/>
    <col min="14855" max="14855" width="10" style="67" bestFit="1" customWidth="1"/>
    <col min="14856" max="14856" width="10.42578125" style="67" bestFit="1" customWidth="1"/>
    <col min="14857" max="14857" width="9.85546875" style="67" bestFit="1" customWidth="1"/>
    <col min="14858" max="14858" width="9.140625" style="67"/>
    <col min="14859" max="14859" width="15.5703125" style="67" customWidth="1"/>
    <col min="14860" max="15104" width="9.140625" style="67"/>
    <col min="15105" max="15105" width="6.28515625" style="67" customWidth="1"/>
    <col min="15106" max="15106" width="47" style="67" customWidth="1"/>
    <col min="15107" max="15107" width="20.140625" style="67" customWidth="1"/>
    <col min="15108" max="15108" width="15.140625" style="67" customWidth="1"/>
    <col min="15109" max="15109" width="22" style="67" customWidth="1"/>
    <col min="15110" max="15110" width="0" style="67" hidden="1" customWidth="1"/>
    <col min="15111" max="15111" width="10" style="67" bestFit="1" customWidth="1"/>
    <col min="15112" max="15112" width="10.42578125" style="67" bestFit="1" customWidth="1"/>
    <col min="15113" max="15113" width="9.85546875" style="67" bestFit="1" customWidth="1"/>
    <col min="15114" max="15114" width="9.140625" style="67"/>
    <col min="15115" max="15115" width="15.5703125" style="67" customWidth="1"/>
    <col min="15116" max="15360" width="9.140625" style="67"/>
    <col min="15361" max="15361" width="6.28515625" style="67" customWidth="1"/>
    <col min="15362" max="15362" width="47" style="67" customWidth="1"/>
    <col min="15363" max="15363" width="20.140625" style="67" customWidth="1"/>
    <col min="15364" max="15364" width="15.140625" style="67" customWidth="1"/>
    <col min="15365" max="15365" width="22" style="67" customWidth="1"/>
    <col min="15366" max="15366" width="0" style="67" hidden="1" customWidth="1"/>
    <col min="15367" max="15367" width="10" style="67" bestFit="1" customWidth="1"/>
    <col min="15368" max="15368" width="10.42578125" style="67" bestFit="1" customWidth="1"/>
    <col min="15369" max="15369" width="9.85546875" style="67" bestFit="1" customWidth="1"/>
    <col min="15370" max="15370" width="9.140625" style="67"/>
    <col min="15371" max="15371" width="15.5703125" style="67" customWidth="1"/>
    <col min="15372" max="15616" width="9.140625" style="67"/>
    <col min="15617" max="15617" width="6.28515625" style="67" customWidth="1"/>
    <col min="15618" max="15618" width="47" style="67" customWidth="1"/>
    <col min="15619" max="15619" width="20.140625" style="67" customWidth="1"/>
    <col min="15620" max="15620" width="15.140625" style="67" customWidth="1"/>
    <col min="15621" max="15621" width="22" style="67" customWidth="1"/>
    <col min="15622" max="15622" width="0" style="67" hidden="1" customWidth="1"/>
    <col min="15623" max="15623" width="10" style="67" bestFit="1" customWidth="1"/>
    <col min="15624" max="15624" width="10.42578125" style="67" bestFit="1" customWidth="1"/>
    <col min="15625" max="15625" width="9.85546875" style="67" bestFit="1" customWidth="1"/>
    <col min="15626" max="15626" width="9.140625" style="67"/>
    <col min="15627" max="15627" width="15.5703125" style="67" customWidth="1"/>
    <col min="15628" max="15872" width="9.140625" style="67"/>
    <col min="15873" max="15873" width="6.28515625" style="67" customWidth="1"/>
    <col min="15874" max="15874" width="47" style="67" customWidth="1"/>
    <col min="15875" max="15875" width="20.140625" style="67" customWidth="1"/>
    <col min="15876" max="15876" width="15.140625" style="67" customWidth="1"/>
    <col min="15877" max="15877" width="22" style="67" customWidth="1"/>
    <col min="15878" max="15878" width="0" style="67" hidden="1" customWidth="1"/>
    <col min="15879" max="15879" width="10" style="67" bestFit="1" customWidth="1"/>
    <col min="15880" max="15880" width="10.42578125" style="67" bestFit="1" customWidth="1"/>
    <col min="15881" max="15881" width="9.85546875" style="67" bestFit="1" customWidth="1"/>
    <col min="15882" max="15882" width="9.140625" style="67"/>
    <col min="15883" max="15883" width="15.5703125" style="67" customWidth="1"/>
    <col min="15884" max="16128" width="9.140625" style="67"/>
    <col min="16129" max="16129" width="6.28515625" style="67" customWidth="1"/>
    <col min="16130" max="16130" width="47" style="67" customWidth="1"/>
    <col min="16131" max="16131" width="20.140625" style="67" customWidth="1"/>
    <col min="16132" max="16132" width="15.140625" style="67" customWidth="1"/>
    <col min="16133" max="16133" width="22" style="67" customWidth="1"/>
    <col min="16134" max="16134" width="0" style="67" hidden="1" customWidth="1"/>
    <col min="16135" max="16135" width="10" style="67" bestFit="1" customWidth="1"/>
    <col min="16136" max="16136" width="10.42578125" style="67" bestFit="1" customWidth="1"/>
    <col min="16137" max="16137" width="9.85546875" style="67" bestFit="1" customWidth="1"/>
    <col min="16138" max="16138" width="9.140625" style="67"/>
    <col min="16139" max="16139" width="15.5703125" style="67" customWidth="1"/>
    <col min="16140" max="16384" width="9.140625" style="67"/>
  </cols>
  <sheetData>
    <row r="1" spans="1:11" s="34" customFormat="1" ht="36" customHeight="1" x14ac:dyDescent="0.3">
      <c r="A1" s="33"/>
      <c r="B1" s="32" t="s">
        <v>429</v>
      </c>
      <c r="C1" s="32"/>
      <c r="D1" s="36"/>
      <c r="K1" s="36"/>
    </row>
    <row r="2" spans="1:11" s="34" customFormat="1" ht="20.25" customHeight="1" x14ac:dyDescent="0.3">
      <c r="A2" s="33"/>
      <c r="B2" s="32" t="s">
        <v>4302</v>
      </c>
      <c r="C2" s="32"/>
      <c r="D2" s="36"/>
      <c r="K2" s="36"/>
    </row>
    <row r="3" spans="1:11" ht="75" customHeight="1" x14ac:dyDescent="0.35">
      <c r="A3" s="1057" t="s">
        <v>4459</v>
      </c>
      <c r="B3" s="1057"/>
      <c r="C3" s="1057"/>
      <c r="D3" s="1057"/>
      <c r="E3" s="1057"/>
    </row>
    <row r="4" spans="1:11" ht="24" customHeight="1" x14ac:dyDescent="0.3">
      <c r="A4" s="1058" t="s">
        <v>5288</v>
      </c>
      <c r="B4" s="1058"/>
      <c r="C4" s="1058"/>
      <c r="D4" s="1058"/>
      <c r="E4" s="1058"/>
    </row>
    <row r="5" spans="1:11" s="112" customFormat="1" ht="30" customHeight="1" x14ac:dyDescent="0.25">
      <c r="A5" s="310"/>
      <c r="B5" s="310"/>
      <c r="C5" s="310"/>
      <c r="D5" s="1223" t="s">
        <v>4434</v>
      </c>
      <c r="E5" s="1223"/>
    </row>
    <row r="6" spans="1:11" s="112" customFormat="1" ht="84.75" customHeight="1" x14ac:dyDescent="0.25">
      <c r="A6" s="29" t="s">
        <v>2</v>
      </c>
      <c r="B6" s="311" t="s">
        <v>4435</v>
      </c>
      <c r="C6" s="320" t="s">
        <v>4436</v>
      </c>
      <c r="D6" s="320" t="s">
        <v>4460</v>
      </c>
      <c r="E6" s="320" t="s">
        <v>4437</v>
      </c>
      <c r="H6" s="112">
        <v>25000</v>
      </c>
      <c r="K6" s="311" t="s">
        <v>4433</v>
      </c>
    </row>
    <row r="7" spans="1:11" s="112" customFormat="1" ht="20.25" customHeight="1" x14ac:dyDescent="0.25">
      <c r="A7" s="29"/>
      <c r="B7" s="311" t="s">
        <v>4438</v>
      </c>
      <c r="C7" s="311"/>
      <c r="D7" s="311"/>
      <c r="E7" s="311"/>
      <c r="K7" s="311"/>
    </row>
    <row r="8" spans="1:11" s="112" customFormat="1" ht="20.25" customHeight="1" x14ac:dyDescent="0.25">
      <c r="A8" s="213">
        <v>1</v>
      </c>
      <c r="B8" s="106" t="s">
        <v>892</v>
      </c>
      <c r="C8" s="213">
        <v>11</v>
      </c>
      <c r="D8" s="117">
        <v>44000</v>
      </c>
      <c r="E8" s="106"/>
      <c r="F8" s="118"/>
      <c r="G8" s="113"/>
      <c r="H8" s="119">
        <f>0.2*$H$6*C8</f>
        <v>55000</v>
      </c>
      <c r="K8" s="117">
        <v>40000</v>
      </c>
    </row>
    <row r="9" spans="1:11" s="112" customFormat="1" ht="20.25" customHeight="1" x14ac:dyDescent="0.25">
      <c r="A9" s="213">
        <v>2</v>
      </c>
      <c r="B9" s="106" t="s">
        <v>893</v>
      </c>
      <c r="C9" s="213">
        <v>12</v>
      </c>
      <c r="D9" s="117">
        <v>48000</v>
      </c>
      <c r="E9" s="106"/>
      <c r="F9" s="118"/>
      <c r="G9" s="113"/>
      <c r="H9" s="119">
        <f t="shared" ref="H9:H51" si="0">0.2*$H$6*C9</f>
        <v>60000</v>
      </c>
      <c r="K9" s="117">
        <v>43000</v>
      </c>
    </row>
    <row r="10" spans="1:11" s="112" customFormat="1" ht="20.25" customHeight="1" x14ac:dyDescent="0.25">
      <c r="A10" s="213">
        <v>3</v>
      </c>
      <c r="B10" s="106" t="s">
        <v>894</v>
      </c>
      <c r="C10" s="213">
        <v>11</v>
      </c>
      <c r="D10" s="117">
        <v>44000</v>
      </c>
      <c r="E10" s="106"/>
      <c r="F10" s="118"/>
      <c r="G10" s="113"/>
      <c r="H10" s="119">
        <f t="shared" si="0"/>
        <v>55000</v>
      </c>
      <c r="K10" s="117">
        <v>40000</v>
      </c>
    </row>
    <row r="11" spans="1:11" s="112" customFormat="1" ht="20.25" customHeight="1" x14ac:dyDescent="0.25">
      <c r="A11" s="213">
        <v>6</v>
      </c>
      <c r="B11" s="106" t="s">
        <v>895</v>
      </c>
      <c r="C11" s="213">
        <v>12</v>
      </c>
      <c r="D11" s="117">
        <v>48000</v>
      </c>
      <c r="E11" s="106"/>
      <c r="F11" s="118"/>
      <c r="G11" s="113"/>
      <c r="H11" s="119">
        <f t="shared" si="0"/>
        <v>60000</v>
      </c>
      <c r="K11" s="117">
        <v>43000</v>
      </c>
    </row>
    <row r="12" spans="1:11" s="112" customFormat="1" ht="20.25" customHeight="1" x14ac:dyDescent="0.25">
      <c r="A12" s="213">
        <v>7</v>
      </c>
      <c r="B12" s="106" t="s">
        <v>896</v>
      </c>
      <c r="C12" s="213">
        <v>14</v>
      </c>
      <c r="D12" s="117">
        <v>56000</v>
      </c>
      <c r="E12" s="106"/>
      <c r="F12" s="118"/>
      <c r="H12" s="119">
        <f t="shared" si="0"/>
        <v>70000</v>
      </c>
      <c r="K12" s="117">
        <v>50000</v>
      </c>
    </row>
    <row r="13" spans="1:11" s="112" customFormat="1" ht="20.25" customHeight="1" x14ac:dyDescent="0.25">
      <c r="A13" s="213">
        <v>9</v>
      </c>
      <c r="B13" s="106" t="s">
        <v>897</v>
      </c>
      <c r="C13" s="213">
        <v>12</v>
      </c>
      <c r="D13" s="117">
        <v>48000</v>
      </c>
      <c r="E13" s="106"/>
      <c r="F13" s="118"/>
      <c r="H13" s="119">
        <f t="shared" si="0"/>
        <v>60000</v>
      </c>
      <c r="K13" s="117">
        <v>43000</v>
      </c>
    </row>
    <row r="14" spans="1:11" s="112" customFormat="1" ht="20.25" customHeight="1" x14ac:dyDescent="0.25">
      <c r="A14" s="213">
        <v>10</v>
      </c>
      <c r="B14" s="106" t="s">
        <v>898</v>
      </c>
      <c r="C14" s="213">
        <v>12</v>
      </c>
      <c r="D14" s="117">
        <v>48000</v>
      </c>
      <c r="E14" s="106"/>
      <c r="F14" s="118"/>
      <c r="H14" s="119">
        <f t="shared" si="0"/>
        <v>60000</v>
      </c>
      <c r="K14" s="117">
        <v>43000</v>
      </c>
    </row>
    <row r="15" spans="1:11" s="112" customFormat="1" ht="20.25" customHeight="1" x14ac:dyDescent="0.25">
      <c r="A15" s="213">
        <v>11</v>
      </c>
      <c r="B15" s="106" t="s">
        <v>4439</v>
      </c>
      <c r="C15" s="213">
        <v>12</v>
      </c>
      <c r="D15" s="117">
        <v>48000</v>
      </c>
      <c r="E15" s="106"/>
      <c r="F15" s="118"/>
      <c r="H15" s="119">
        <f t="shared" si="0"/>
        <v>60000</v>
      </c>
      <c r="K15" s="117">
        <v>43000</v>
      </c>
    </row>
    <row r="16" spans="1:11" s="112" customFormat="1" ht="20.25" customHeight="1" x14ac:dyDescent="0.25">
      <c r="A16" s="213">
        <v>12</v>
      </c>
      <c r="B16" s="106" t="s">
        <v>4440</v>
      </c>
      <c r="C16" s="213">
        <v>14</v>
      </c>
      <c r="D16" s="117">
        <v>56000</v>
      </c>
      <c r="E16" s="106"/>
      <c r="F16" s="118"/>
      <c r="H16" s="119">
        <f t="shared" si="0"/>
        <v>70000</v>
      </c>
      <c r="K16" s="117">
        <v>50000</v>
      </c>
    </row>
    <row r="17" spans="1:11" s="112" customFormat="1" ht="20.25" customHeight="1" x14ac:dyDescent="0.25">
      <c r="A17" s="213">
        <v>13</v>
      </c>
      <c r="B17" s="106" t="s">
        <v>4441</v>
      </c>
      <c r="C17" s="213">
        <v>10</v>
      </c>
      <c r="D17" s="117">
        <v>40000</v>
      </c>
      <c r="E17" s="106"/>
      <c r="F17" s="118"/>
      <c r="H17" s="119">
        <f t="shared" si="0"/>
        <v>50000</v>
      </c>
      <c r="K17" s="117">
        <v>36000</v>
      </c>
    </row>
    <row r="18" spans="1:11" s="112" customFormat="1" ht="20.25" customHeight="1" x14ac:dyDescent="0.25">
      <c r="A18" s="213">
        <v>14</v>
      </c>
      <c r="B18" s="106" t="s">
        <v>899</v>
      </c>
      <c r="C18" s="213">
        <v>12</v>
      </c>
      <c r="D18" s="117">
        <v>48000</v>
      </c>
      <c r="E18" s="106"/>
      <c r="F18" s="118"/>
      <c r="H18" s="119">
        <f t="shared" si="0"/>
        <v>60000</v>
      </c>
      <c r="K18" s="117">
        <v>43000</v>
      </c>
    </row>
    <row r="19" spans="1:11" s="112" customFormat="1" ht="20.25" customHeight="1" x14ac:dyDescent="0.25">
      <c r="A19" s="213">
        <v>33</v>
      </c>
      <c r="B19" s="106" t="s">
        <v>900</v>
      </c>
      <c r="C19" s="213">
        <v>12</v>
      </c>
      <c r="D19" s="117">
        <v>48000</v>
      </c>
      <c r="E19" s="106"/>
      <c r="F19" s="118"/>
      <c r="H19" s="119">
        <f t="shared" si="0"/>
        <v>60000</v>
      </c>
      <c r="K19" s="117">
        <v>43000</v>
      </c>
    </row>
    <row r="20" spans="1:11" s="112" customFormat="1" ht="20.25" customHeight="1" x14ac:dyDescent="0.25">
      <c r="A20" s="213">
        <v>34</v>
      </c>
      <c r="B20" s="106" t="s">
        <v>4442</v>
      </c>
      <c r="C20" s="213">
        <v>12</v>
      </c>
      <c r="D20" s="117">
        <v>48000</v>
      </c>
      <c r="E20" s="106"/>
      <c r="F20" s="118"/>
      <c r="H20" s="119">
        <f t="shared" si="0"/>
        <v>60000</v>
      </c>
      <c r="K20" s="117">
        <v>43000</v>
      </c>
    </row>
    <row r="21" spans="1:11" s="112" customFormat="1" ht="20.25" customHeight="1" x14ac:dyDescent="0.25">
      <c r="A21" s="213">
        <v>35</v>
      </c>
      <c r="B21" s="106" t="s">
        <v>4443</v>
      </c>
      <c r="C21" s="213">
        <v>12</v>
      </c>
      <c r="D21" s="117">
        <v>48000</v>
      </c>
      <c r="E21" s="106"/>
      <c r="F21" s="118"/>
      <c r="H21" s="119">
        <f t="shared" si="0"/>
        <v>60000</v>
      </c>
      <c r="K21" s="117">
        <v>43000</v>
      </c>
    </row>
    <row r="22" spans="1:11" s="112" customFormat="1" ht="20.25" customHeight="1" x14ac:dyDescent="0.25">
      <c r="A22" s="213">
        <v>16</v>
      </c>
      <c r="B22" s="106" t="s">
        <v>901</v>
      </c>
      <c r="C22" s="213">
        <v>12</v>
      </c>
      <c r="D22" s="117">
        <v>48000</v>
      </c>
      <c r="E22" s="106"/>
      <c r="F22" s="118"/>
      <c r="G22" s="113"/>
      <c r="H22" s="119">
        <f t="shared" si="0"/>
        <v>60000</v>
      </c>
      <c r="K22" s="117">
        <v>43000</v>
      </c>
    </row>
    <row r="23" spans="1:11" s="112" customFormat="1" ht="25.5" customHeight="1" x14ac:dyDescent="0.25">
      <c r="A23" s="213">
        <v>22</v>
      </c>
      <c r="B23" s="106" t="s">
        <v>902</v>
      </c>
      <c r="C23" s="213">
        <v>12</v>
      </c>
      <c r="D23" s="117">
        <v>48000</v>
      </c>
      <c r="E23" s="318" t="s">
        <v>4444</v>
      </c>
      <c r="F23" s="118"/>
      <c r="H23" s="119">
        <f t="shared" si="0"/>
        <v>60000</v>
      </c>
      <c r="K23" s="117">
        <v>43000</v>
      </c>
    </row>
    <row r="24" spans="1:11" s="112" customFormat="1" ht="20.25" customHeight="1" x14ac:dyDescent="0.25">
      <c r="A24" s="213">
        <v>15</v>
      </c>
      <c r="B24" s="106" t="s">
        <v>903</v>
      </c>
      <c r="C24" s="213">
        <v>16</v>
      </c>
      <c r="D24" s="117">
        <v>64000</v>
      </c>
      <c r="E24" s="106"/>
      <c r="F24" s="118"/>
      <c r="G24" s="113"/>
      <c r="H24" s="119">
        <f t="shared" si="0"/>
        <v>80000</v>
      </c>
      <c r="K24" s="117">
        <v>58000</v>
      </c>
    </row>
    <row r="25" spans="1:11" s="112" customFormat="1" ht="20.25" customHeight="1" x14ac:dyDescent="0.25">
      <c r="A25" s="213">
        <v>17</v>
      </c>
      <c r="B25" s="106" t="s">
        <v>904</v>
      </c>
      <c r="C25" s="213">
        <v>14</v>
      </c>
      <c r="D25" s="117">
        <v>56000</v>
      </c>
      <c r="E25" s="106"/>
      <c r="F25" s="118"/>
      <c r="G25" s="113"/>
      <c r="H25" s="119">
        <f t="shared" si="0"/>
        <v>70000</v>
      </c>
      <c r="K25" s="117">
        <v>50000</v>
      </c>
    </row>
    <row r="26" spans="1:11" s="112" customFormat="1" ht="20.25" customHeight="1" x14ac:dyDescent="0.25">
      <c r="A26" s="213">
        <v>18</v>
      </c>
      <c r="B26" s="106" t="s">
        <v>4445</v>
      </c>
      <c r="C26" s="213">
        <v>17</v>
      </c>
      <c r="D26" s="117">
        <v>68000</v>
      </c>
      <c r="E26" s="106"/>
      <c r="F26" s="118"/>
      <c r="H26" s="119">
        <f t="shared" si="0"/>
        <v>85000</v>
      </c>
      <c r="K26" s="117">
        <v>61000</v>
      </c>
    </row>
    <row r="27" spans="1:11" s="112" customFormat="1" ht="20.25" customHeight="1" x14ac:dyDescent="0.25">
      <c r="A27" s="213">
        <v>19</v>
      </c>
      <c r="B27" s="106" t="s">
        <v>905</v>
      </c>
      <c r="C27" s="213">
        <v>16</v>
      </c>
      <c r="D27" s="117">
        <v>64000</v>
      </c>
      <c r="E27" s="106"/>
      <c r="F27" s="118"/>
      <c r="G27" s="113"/>
      <c r="H27" s="119">
        <f t="shared" si="0"/>
        <v>80000</v>
      </c>
      <c r="K27" s="117">
        <v>58000</v>
      </c>
    </row>
    <row r="28" spans="1:11" s="112" customFormat="1" ht="20.25" customHeight="1" x14ac:dyDescent="0.25">
      <c r="A28" s="213">
        <v>20</v>
      </c>
      <c r="B28" s="106" t="s">
        <v>906</v>
      </c>
      <c r="C28" s="213">
        <v>16</v>
      </c>
      <c r="D28" s="117">
        <v>64000</v>
      </c>
      <c r="E28" s="106"/>
      <c r="F28" s="118"/>
      <c r="H28" s="119">
        <f t="shared" si="0"/>
        <v>80000</v>
      </c>
      <c r="K28" s="117">
        <v>58000</v>
      </c>
    </row>
    <row r="29" spans="1:11" s="112" customFormat="1" ht="20.25" customHeight="1" x14ac:dyDescent="0.25">
      <c r="A29" s="213">
        <v>21</v>
      </c>
      <c r="B29" s="106" t="s">
        <v>907</v>
      </c>
      <c r="C29" s="213">
        <v>16</v>
      </c>
      <c r="D29" s="117">
        <v>64000</v>
      </c>
      <c r="E29" s="106"/>
      <c r="F29" s="118"/>
      <c r="H29" s="119">
        <f t="shared" si="0"/>
        <v>80000</v>
      </c>
      <c r="K29" s="117">
        <v>58000</v>
      </c>
    </row>
    <row r="30" spans="1:11" s="112" customFormat="1" ht="20.25" customHeight="1" x14ac:dyDescent="0.25">
      <c r="A30" s="213">
        <v>22</v>
      </c>
      <c r="B30" s="106" t="s">
        <v>908</v>
      </c>
      <c r="C30" s="213">
        <v>16</v>
      </c>
      <c r="D30" s="117">
        <v>64000</v>
      </c>
      <c r="E30" s="106"/>
      <c r="F30" s="118"/>
      <c r="H30" s="119">
        <f t="shared" si="0"/>
        <v>80000</v>
      </c>
      <c r="K30" s="117">
        <v>58000</v>
      </c>
    </row>
    <row r="31" spans="1:11" s="112" customFormat="1" ht="20.25" customHeight="1" x14ac:dyDescent="0.25">
      <c r="A31" s="213">
        <v>23</v>
      </c>
      <c r="B31" s="106" t="s">
        <v>4446</v>
      </c>
      <c r="C31" s="213">
        <v>18</v>
      </c>
      <c r="D31" s="117">
        <v>72000</v>
      </c>
      <c r="E31" s="106"/>
      <c r="F31" s="118"/>
      <c r="H31" s="119">
        <f t="shared" si="0"/>
        <v>90000</v>
      </c>
      <c r="K31" s="117">
        <v>65000</v>
      </c>
    </row>
    <row r="32" spans="1:11" s="112" customFormat="1" ht="20.25" customHeight="1" x14ac:dyDescent="0.25">
      <c r="A32" s="213">
        <v>24</v>
      </c>
      <c r="B32" s="106" t="s">
        <v>4447</v>
      </c>
      <c r="C32" s="213">
        <v>15</v>
      </c>
      <c r="D32" s="117">
        <v>60000</v>
      </c>
      <c r="E32" s="106"/>
      <c r="F32" s="118"/>
      <c r="H32" s="119">
        <f t="shared" si="0"/>
        <v>75000</v>
      </c>
      <c r="K32" s="117">
        <v>54000</v>
      </c>
    </row>
    <row r="33" spans="1:11" s="112" customFormat="1" ht="20.25" customHeight="1" x14ac:dyDescent="0.25">
      <c r="A33" s="213">
        <v>25</v>
      </c>
      <c r="B33" s="106" t="s">
        <v>909</v>
      </c>
      <c r="C33" s="213">
        <v>18</v>
      </c>
      <c r="D33" s="117">
        <v>72000</v>
      </c>
      <c r="E33" s="106"/>
      <c r="F33" s="118"/>
      <c r="H33" s="119">
        <f t="shared" si="0"/>
        <v>90000</v>
      </c>
      <c r="K33" s="117">
        <v>65000</v>
      </c>
    </row>
    <row r="34" spans="1:11" s="112" customFormat="1" ht="20.25" customHeight="1" x14ac:dyDescent="0.25">
      <c r="A34" s="213">
        <v>26</v>
      </c>
      <c r="B34" s="106" t="s">
        <v>910</v>
      </c>
      <c r="C34" s="213">
        <v>18</v>
      </c>
      <c r="D34" s="117">
        <v>72000</v>
      </c>
      <c r="E34" s="106"/>
      <c r="F34" s="118"/>
      <c r="H34" s="119">
        <f t="shared" si="0"/>
        <v>90000</v>
      </c>
      <c r="K34" s="117">
        <v>65000</v>
      </c>
    </row>
    <row r="35" spans="1:11" s="112" customFormat="1" ht="39.75" customHeight="1" x14ac:dyDescent="0.25">
      <c r="A35" s="213">
        <v>27</v>
      </c>
      <c r="B35" s="107" t="s">
        <v>4448</v>
      </c>
      <c r="C35" s="213">
        <v>40</v>
      </c>
      <c r="D35" s="117">
        <v>160000</v>
      </c>
      <c r="E35" s="106"/>
      <c r="F35" s="118"/>
      <c r="H35" s="119">
        <f t="shared" si="0"/>
        <v>200000</v>
      </c>
      <c r="I35" s="119"/>
      <c r="K35" s="117">
        <v>144000</v>
      </c>
    </row>
    <row r="36" spans="1:11" s="112" customFormat="1" ht="20.25" customHeight="1" x14ac:dyDescent="0.25">
      <c r="A36" s="213">
        <v>28</v>
      </c>
      <c r="B36" s="106" t="s">
        <v>4449</v>
      </c>
      <c r="C36" s="213">
        <v>40</v>
      </c>
      <c r="D36" s="117">
        <v>160000</v>
      </c>
      <c r="E36" s="106"/>
      <c r="F36" s="118"/>
      <c r="H36" s="119">
        <f t="shared" si="0"/>
        <v>200000</v>
      </c>
      <c r="I36" s="119"/>
      <c r="K36" s="117">
        <v>144000</v>
      </c>
    </row>
    <row r="37" spans="1:11" s="112" customFormat="1" ht="20.25" customHeight="1" x14ac:dyDescent="0.25">
      <c r="A37" s="213">
        <v>29</v>
      </c>
      <c r="B37" s="106" t="s">
        <v>911</v>
      </c>
      <c r="C37" s="213">
        <v>14</v>
      </c>
      <c r="D37" s="117">
        <v>56000</v>
      </c>
      <c r="E37" s="106"/>
      <c r="F37" s="118"/>
      <c r="H37" s="119">
        <f t="shared" si="0"/>
        <v>70000</v>
      </c>
      <c r="K37" s="117">
        <v>50000</v>
      </c>
    </row>
    <row r="38" spans="1:11" s="112" customFormat="1" ht="20.25" customHeight="1" x14ac:dyDescent="0.25">
      <c r="A38" s="213">
        <v>30</v>
      </c>
      <c r="B38" s="106" t="s">
        <v>4450</v>
      </c>
      <c r="C38" s="213">
        <v>30</v>
      </c>
      <c r="D38" s="117">
        <v>120000</v>
      </c>
      <c r="E38" s="106"/>
      <c r="F38" s="118"/>
      <c r="H38" s="119">
        <f t="shared" si="0"/>
        <v>150000</v>
      </c>
      <c r="K38" s="117">
        <v>100000</v>
      </c>
    </row>
    <row r="39" spans="1:11" s="112" customFormat="1" ht="20.25" customHeight="1" x14ac:dyDescent="0.25">
      <c r="A39" s="213"/>
      <c r="B39" s="312" t="s">
        <v>4451</v>
      </c>
      <c r="C39" s="213"/>
      <c r="D39" s="117">
        <v>0</v>
      </c>
      <c r="E39" s="106"/>
      <c r="F39" s="313"/>
      <c r="H39" s="119">
        <f t="shared" si="0"/>
        <v>0</v>
      </c>
      <c r="K39" s="117"/>
    </row>
    <row r="40" spans="1:11" s="112" customFormat="1" ht="20.25" customHeight="1" x14ac:dyDescent="0.25">
      <c r="A40" s="213">
        <v>31</v>
      </c>
      <c r="B40" s="106" t="s">
        <v>913</v>
      </c>
      <c r="C40" s="213">
        <v>9</v>
      </c>
      <c r="D40" s="117">
        <v>36000</v>
      </c>
      <c r="E40" s="106"/>
      <c r="F40" s="118"/>
      <c r="G40" s="113"/>
      <c r="H40" s="119">
        <f t="shared" si="0"/>
        <v>45000</v>
      </c>
      <c r="K40" s="117">
        <v>32000</v>
      </c>
    </row>
    <row r="41" spans="1:11" s="112" customFormat="1" ht="20.25" customHeight="1" x14ac:dyDescent="0.25">
      <c r="A41" s="213">
        <v>32</v>
      </c>
      <c r="B41" s="106" t="s">
        <v>914</v>
      </c>
      <c r="C41" s="213">
        <v>8</v>
      </c>
      <c r="D41" s="117">
        <v>32000</v>
      </c>
      <c r="E41" s="106"/>
      <c r="F41" s="118"/>
      <c r="G41" s="113"/>
      <c r="H41" s="119">
        <f t="shared" si="0"/>
        <v>40000</v>
      </c>
      <c r="K41" s="117">
        <v>29000</v>
      </c>
    </row>
    <row r="42" spans="1:11" s="112" customFormat="1" ht="28.5" customHeight="1" x14ac:dyDescent="0.25">
      <c r="A42" s="213">
        <v>33</v>
      </c>
      <c r="B42" s="106" t="s">
        <v>915</v>
      </c>
      <c r="C42" s="213">
        <v>8</v>
      </c>
      <c r="D42" s="117">
        <v>32000</v>
      </c>
      <c r="E42" s="319" t="s">
        <v>4452</v>
      </c>
      <c r="F42" s="118"/>
      <c r="H42" s="119">
        <f t="shared" si="0"/>
        <v>40000</v>
      </c>
      <c r="K42" s="117">
        <v>29000</v>
      </c>
    </row>
    <row r="43" spans="1:11" s="112" customFormat="1" ht="20.25" customHeight="1" x14ac:dyDescent="0.25">
      <c r="A43" s="213">
        <v>34</v>
      </c>
      <c r="B43" s="106" t="s">
        <v>916</v>
      </c>
      <c r="C43" s="213">
        <v>8</v>
      </c>
      <c r="D43" s="117">
        <v>32000</v>
      </c>
      <c r="E43" s="106"/>
      <c r="F43" s="118"/>
      <c r="H43" s="119">
        <f t="shared" si="0"/>
        <v>40000</v>
      </c>
      <c r="K43" s="117">
        <v>29000</v>
      </c>
    </row>
    <row r="44" spans="1:11" s="112" customFormat="1" ht="20.25" customHeight="1" x14ac:dyDescent="0.25">
      <c r="A44" s="213">
        <v>35</v>
      </c>
      <c r="B44" s="106" t="s">
        <v>917</v>
      </c>
      <c r="C44" s="213">
        <v>8</v>
      </c>
      <c r="D44" s="117">
        <v>32000</v>
      </c>
      <c r="E44" s="106"/>
      <c r="F44" s="118"/>
      <c r="H44" s="119">
        <f t="shared" si="0"/>
        <v>40000</v>
      </c>
      <c r="K44" s="117">
        <v>29000</v>
      </c>
    </row>
    <row r="45" spans="1:11" s="112" customFormat="1" ht="20.25" customHeight="1" x14ac:dyDescent="0.25">
      <c r="A45" s="213">
        <v>36</v>
      </c>
      <c r="B45" s="106" t="s">
        <v>918</v>
      </c>
      <c r="C45" s="213">
        <v>5</v>
      </c>
      <c r="D45" s="117">
        <v>20000</v>
      </c>
      <c r="E45" s="106"/>
      <c r="F45" s="118"/>
      <c r="H45" s="119">
        <f t="shared" si="0"/>
        <v>25000</v>
      </c>
      <c r="K45" s="117">
        <v>18000</v>
      </c>
    </row>
    <row r="46" spans="1:11" s="112" customFormat="1" ht="20.25" customHeight="1" x14ac:dyDescent="0.25">
      <c r="A46" s="213">
        <v>37</v>
      </c>
      <c r="B46" s="106" t="s">
        <v>919</v>
      </c>
      <c r="C46" s="213">
        <v>5</v>
      </c>
      <c r="D46" s="117">
        <v>20000</v>
      </c>
      <c r="E46" s="106"/>
      <c r="F46" s="118"/>
      <c r="H46" s="119">
        <f t="shared" si="0"/>
        <v>25000</v>
      </c>
      <c r="K46" s="117">
        <v>18000</v>
      </c>
    </row>
    <row r="47" spans="1:11" s="112" customFormat="1" ht="20.25" customHeight="1" x14ac:dyDescent="0.25">
      <c r="A47" s="213">
        <v>38</v>
      </c>
      <c r="B47" s="106" t="s">
        <v>920</v>
      </c>
      <c r="C47" s="213">
        <v>9</v>
      </c>
      <c r="D47" s="117">
        <v>36000</v>
      </c>
      <c r="E47" s="106"/>
      <c r="F47" s="118"/>
      <c r="H47" s="119">
        <f t="shared" si="0"/>
        <v>45000</v>
      </c>
      <c r="K47" s="117">
        <v>32000</v>
      </c>
    </row>
    <row r="48" spans="1:11" s="112" customFormat="1" ht="20.25" customHeight="1" x14ac:dyDescent="0.25">
      <c r="A48" s="213">
        <v>39</v>
      </c>
      <c r="B48" s="106" t="s">
        <v>921</v>
      </c>
      <c r="C48" s="213">
        <v>9</v>
      </c>
      <c r="D48" s="117">
        <v>36000</v>
      </c>
      <c r="E48" s="106"/>
      <c r="F48" s="118"/>
      <c r="H48" s="119">
        <f t="shared" si="0"/>
        <v>45000</v>
      </c>
      <c r="K48" s="117">
        <v>32000</v>
      </c>
    </row>
    <row r="49" spans="1:11" s="112" customFormat="1" ht="20.25" customHeight="1" x14ac:dyDescent="0.25">
      <c r="A49" s="213">
        <v>40</v>
      </c>
      <c r="B49" s="106" t="s">
        <v>4453</v>
      </c>
      <c r="C49" s="213">
        <v>7</v>
      </c>
      <c r="D49" s="117">
        <v>28000</v>
      </c>
      <c r="E49" s="106"/>
      <c r="F49" s="118"/>
      <c r="H49" s="119">
        <f t="shared" si="0"/>
        <v>35000</v>
      </c>
      <c r="K49" s="117">
        <v>25000</v>
      </c>
    </row>
    <row r="50" spans="1:11" s="112" customFormat="1" ht="20.25" customHeight="1" x14ac:dyDescent="0.25">
      <c r="A50" s="213">
        <v>41</v>
      </c>
      <c r="B50" s="106" t="s">
        <v>922</v>
      </c>
      <c r="C50" s="314">
        <v>8</v>
      </c>
      <c r="D50" s="117">
        <v>32000</v>
      </c>
      <c r="E50" s="106"/>
      <c r="F50" s="118"/>
      <c r="H50" s="119">
        <f t="shared" si="0"/>
        <v>40000</v>
      </c>
      <c r="K50" s="117">
        <v>29000</v>
      </c>
    </row>
    <row r="51" spans="1:11" s="112" customFormat="1" ht="20.25" customHeight="1" x14ac:dyDescent="0.25">
      <c r="A51" s="213">
        <v>42</v>
      </c>
      <c r="B51" s="106" t="s">
        <v>4454</v>
      </c>
      <c r="C51" s="213">
        <v>7</v>
      </c>
      <c r="D51" s="117">
        <v>28000</v>
      </c>
      <c r="E51" s="106"/>
      <c r="F51" s="118"/>
      <c r="H51" s="119">
        <f t="shared" si="0"/>
        <v>35000</v>
      </c>
      <c r="K51" s="117">
        <v>25000</v>
      </c>
    </row>
    <row r="52" spans="1:11" ht="20.25" customHeight="1" x14ac:dyDescent="0.2">
      <c r="A52" s="314"/>
      <c r="B52" s="220" t="s">
        <v>4458</v>
      </c>
      <c r="C52" s="315"/>
      <c r="D52" s="315"/>
      <c r="E52" s="220"/>
      <c r="K52" s="315"/>
    </row>
    <row r="53" spans="1:11" ht="20.25" customHeight="1" x14ac:dyDescent="0.3">
      <c r="A53" s="317" t="s">
        <v>4456</v>
      </c>
      <c r="B53" s="317"/>
      <c r="C53" s="316"/>
      <c r="D53" s="316"/>
      <c r="E53" s="316"/>
      <c r="F53" s="316"/>
      <c r="G53" s="316"/>
      <c r="H53" s="316"/>
    </row>
    <row r="54" spans="1:11" ht="20.25" customHeight="1" x14ac:dyDescent="0.3">
      <c r="A54" s="317" t="s">
        <v>4457</v>
      </c>
      <c r="B54" s="317"/>
      <c r="C54" s="316"/>
      <c r="D54" s="316"/>
      <c r="E54" s="316"/>
      <c r="F54" s="316"/>
      <c r="G54" s="316"/>
      <c r="H54" s="316"/>
    </row>
    <row r="55" spans="1:11" ht="20.25" customHeight="1" x14ac:dyDescent="0.2">
      <c r="A55" s="85"/>
      <c r="B55" s="220"/>
      <c r="C55" s="85"/>
      <c r="D55" s="85"/>
      <c r="E55" s="85"/>
      <c r="K55" s="85"/>
    </row>
    <row r="56" spans="1:11" ht="18.75" x14ac:dyDescent="0.25">
      <c r="A56" s="284"/>
      <c r="B56" s="309"/>
      <c r="C56" s="1060" t="s">
        <v>5286</v>
      </c>
      <c r="D56" s="1060"/>
      <c r="E56" s="1060"/>
    </row>
    <row r="57" spans="1:11" ht="18.75" x14ac:dyDescent="0.3">
      <c r="A57" s="1006" t="s">
        <v>43</v>
      </c>
      <c r="B57" s="1006"/>
      <c r="C57" s="1054" t="s">
        <v>44</v>
      </c>
      <c r="D57" s="1054"/>
      <c r="E57" s="1054"/>
    </row>
    <row r="58" spans="1:11" ht="18.75" x14ac:dyDescent="0.3">
      <c r="A58" s="285"/>
      <c r="B58" s="155"/>
      <c r="C58" s="286"/>
      <c r="D58" s="93"/>
    </row>
    <row r="59" spans="1:11" ht="18.75" x14ac:dyDescent="0.3">
      <c r="A59" s="285"/>
      <c r="B59" s="155"/>
      <c r="C59" s="286"/>
      <c r="D59" s="93"/>
    </row>
    <row r="60" spans="1:11" ht="18.75" x14ac:dyDescent="0.3">
      <c r="A60" s="285"/>
      <c r="B60" s="155"/>
      <c r="C60" s="286"/>
      <c r="D60" s="93"/>
    </row>
    <row r="61" spans="1:11" ht="18.75" x14ac:dyDescent="0.3">
      <c r="A61" s="1006" t="s">
        <v>431</v>
      </c>
      <c r="B61" s="1006"/>
      <c r="C61" s="1055" t="s">
        <v>45</v>
      </c>
      <c r="D61" s="1055"/>
      <c r="E61" s="1055"/>
    </row>
  </sheetData>
  <mergeCells count="8">
    <mergeCell ref="A3:E3"/>
    <mergeCell ref="A4:E4"/>
    <mergeCell ref="D5:E5"/>
    <mergeCell ref="A57:B57"/>
    <mergeCell ref="A61:B61"/>
    <mergeCell ref="C56:E56"/>
    <mergeCell ref="C57:E57"/>
    <mergeCell ref="C61:E61"/>
  </mergeCells>
  <pageMargins left="0.28000000000000003" right="0.2" top="0.23" bottom="0.21" header="0.2" footer="0.2"/>
  <pageSetup paperSize="9" orientation="portrait" verticalDpi="18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H12"/>
  <sheetViews>
    <sheetView workbookViewId="0">
      <selection activeCell="G17" sqref="G17"/>
    </sheetView>
  </sheetViews>
  <sheetFormatPr defaultRowHeight="15" x14ac:dyDescent="0.25"/>
  <cols>
    <col min="7" max="7" width="18.140625" style="355" customWidth="1"/>
    <col min="8" max="8" width="21.85546875" style="355" customWidth="1"/>
  </cols>
  <sheetData>
    <row r="2" spans="7:8" x14ac:dyDescent="0.25">
      <c r="G2" s="355">
        <v>1134000</v>
      </c>
      <c r="H2" s="355">
        <f>G2*115%</f>
        <v>1304100</v>
      </c>
    </row>
    <row r="3" spans="7:8" x14ac:dyDescent="0.25">
      <c r="G3" s="355">
        <v>598000</v>
      </c>
      <c r="H3" s="355">
        <f>G3*115%</f>
        <v>687700</v>
      </c>
    </row>
    <row r="4" spans="7:8" x14ac:dyDescent="0.25">
      <c r="G4" s="355">
        <v>469900</v>
      </c>
      <c r="H4" s="355">
        <f>G4*115%</f>
        <v>540385</v>
      </c>
    </row>
    <row r="5" spans="7:8" x14ac:dyDescent="0.25">
      <c r="G5" s="355">
        <v>95400</v>
      </c>
      <c r="H5" s="355">
        <f>G5*115%</f>
        <v>109709.99999999999</v>
      </c>
    </row>
    <row r="6" spans="7:8" x14ac:dyDescent="0.25">
      <c r="G6" s="355">
        <v>1509000</v>
      </c>
      <c r="H6" s="355">
        <f>G6*115%</f>
        <v>1735349.9999999998</v>
      </c>
    </row>
    <row r="9" spans="7:8" x14ac:dyDescent="0.25">
      <c r="G9" s="355">
        <v>70000</v>
      </c>
      <c r="H9" s="355">
        <f>G9*115%</f>
        <v>80500</v>
      </c>
    </row>
    <row r="10" spans="7:8" x14ac:dyDescent="0.25">
      <c r="G10" s="355">
        <v>20500</v>
      </c>
      <c r="H10" s="355">
        <f>G10*120%</f>
        <v>24600</v>
      </c>
    </row>
    <row r="11" spans="7:8" x14ac:dyDescent="0.25">
      <c r="G11" s="355">
        <v>27400</v>
      </c>
      <c r="H11" s="355">
        <f>G11*120%</f>
        <v>32880</v>
      </c>
    </row>
    <row r="12" spans="7:8" x14ac:dyDescent="0.25">
      <c r="G12" s="355">
        <v>20400</v>
      </c>
      <c r="H12" s="355">
        <f>G12*120%</f>
        <v>24480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1"/>
  <sheetViews>
    <sheetView workbookViewId="0">
      <selection activeCell="A37" sqref="A1:XFD1048576"/>
    </sheetView>
  </sheetViews>
  <sheetFormatPr defaultRowHeight="18.75" x14ac:dyDescent="0.3"/>
  <cols>
    <col min="1" max="1" width="7.42578125" style="111" customWidth="1"/>
    <col min="2" max="2" width="51.5703125" style="155" customWidth="1"/>
    <col min="3" max="3" width="31.7109375" style="155" customWidth="1"/>
    <col min="4" max="6" width="15.5703125" style="155" customWidth="1"/>
    <col min="7" max="8" width="9.140625" style="515"/>
    <col min="9" max="256" width="9.140625" style="155"/>
    <col min="257" max="257" width="7.42578125" style="155" customWidth="1"/>
    <col min="258" max="258" width="53.7109375" style="155" customWidth="1"/>
    <col min="259" max="259" width="31.28515625" style="155" customWidth="1"/>
    <col min="260" max="260" width="19.85546875" style="155" customWidth="1"/>
    <col min="261" max="261" width="21.42578125" style="155" customWidth="1"/>
    <col min="262" max="262" width="20.42578125" style="155" customWidth="1"/>
    <col min="263" max="512" width="9.140625" style="155"/>
    <col min="513" max="513" width="7.42578125" style="155" customWidth="1"/>
    <col min="514" max="514" width="53.7109375" style="155" customWidth="1"/>
    <col min="515" max="515" width="31.28515625" style="155" customWidth="1"/>
    <col min="516" max="516" width="19.85546875" style="155" customWidth="1"/>
    <col min="517" max="517" width="21.42578125" style="155" customWidth="1"/>
    <col min="518" max="518" width="20.42578125" style="155" customWidth="1"/>
    <col min="519" max="768" width="9.140625" style="155"/>
    <col min="769" max="769" width="7.42578125" style="155" customWidth="1"/>
    <col min="770" max="770" width="53.7109375" style="155" customWidth="1"/>
    <col min="771" max="771" width="31.28515625" style="155" customWidth="1"/>
    <col min="772" max="772" width="19.85546875" style="155" customWidth="1"/>
    <col min="773" max="773" width="21.42578125" style="155" customWidth="1"/>
    <col min="774" max="774" width="20.42578125" style="155" customWidth="1"/>
    <col min="775" max="1024" width="9.140625" style="155"/>
    <col min="1025" max="1025" width="7.42578125" style="155" customWidth="1"/>
    <col min="1026" max="1026" width="53.7109375" style="155" customWidth="1"/>
    <col min="1027" max="1027" width="31.28515625" style="155" customWidth="1"/>
    <col min="1028" max="1028" width="19.85546875" style="155" customWidth="1"/>
    <col min="1029" max="1029" width="21.42578125" style="155" customWidth="1"/>
    <col min="1030" max="1030" width="20.42578125" style="155" customWidth="1"/>
    <col min="1031" max="1280" width="9.140625" style="155"/>
    <col min="1281" max="1281" width="7.42578125" style="155" customWidth="1"/>
    <col min="1282" max="1282" width="53.7109375" style="155" customWidth="1"/>
    <col min="1283" max="1283" width="31.28515625" style="155" customWidth="1"/>
    <col min="1284" max="1284" width="19.85546875" style="155" customWidth="1"/>
    <col min="1285" max="1285" width="21.42578125" style="155" customWidth="1"/>
    <col min="1286" max="1286" width="20.42578125" style="155" customWidth="1"/>
    <col min="1287" max="1536" width="9.140625" style="155"/>
    <col min="1537" max="1537" width="7.42578125" style="155" customWidth="1"/>
    <col min="1538" max="1538" width="53.7109375" style="155" customWidth="1"/>
    <col min="1539" max="1539" width="31.28515625" style="155" customWidth="1"/>
    <col min="1540" max="1540" width="19.85546875" style="155" customWidth="1"/>
    <col min="1541" max="1541" width="21.42578125" style="155" customWidth="1"/>
    <col min="1542" max="1542" width="20.42578125" style="155" customWidth="1"/>
    <col min="1543" max="1792" width="9.140625" style="155"/>
    <col min="1793" max="1793" width="7.42578125" style="155" customWidth="1"/>
    <col min="1794" max="1794" width="53.7109375" style="155" customWidth="1"/>
    <col min="1795" max="1795" width="31.28515625" style="155" customWidth="1"/>
    <col min="1796" max="1796" width="19.85546875" style="155" customWidth="1"/>
    <col min="1797" max="1797" width="21.42578125" style="155" customWidth="1"/>
    <col min="1798" max="1798" width="20.42578125" style="155" customWidth="1"/>
    <col min="1799" max="2048" width="9.140625" style="155"/>
    <col min="2049" max="2049" width="7.42578125" style="155" customWidth="1"/>
    <col min="2050" max="2050" width="53.7109375" style="155" customWidth="1"/>
    <col min="2051" max="2051" width="31.28515625" style="155" customWidth="1"/>
    <col min="2052" max="2052" width="19.85546875" style="155" customWidth="1"/>
    <col min="2053" max="2053" width="21.42578125" style="155" customWidth="1"/>
    <col min="2054" max="2054" width="20.42578125" style="155" customWidth="1"/>
    <col min="2055" max="2304" width="9.140625" style="155"/>
    <col min="2305" max="2305" width="7.42578125" style="155" customWidth="1"/>
    <col min="2306" max="2306" width="53.7109375" style="155" customWidth="1"/>
    <col min="2307" max="2307" width="31.28515625" style="155" customWidth="1"/>
    <col min="2308" max="2308" width="19.85546875" style="155" customWidth="1"/>
    <col min="2309" max="2309" width="21.42578125" style="155" customWidth="1"/>
    <col min="2310" max="2310" width="20.42578125" style="155" customWidth="1"/>
    <col min="2311" max="2560" width="9.140625" style="155"/>
    <col min="2561" max="2561" width="7.42578125" style="155" customWidth="1"/>
    <col min="2562" max="2562" width="53.7109375" style="155" customWidth="1"/>
    <col min="2563" max="2563" width="31.28515625" style="155" customWidth="1"/>
    <col min="2564" max="2564" width="19.85546875" style="155" customWidth="1"/>
    <col min="2565" max="2565" width="21.42578125" style="155" customWidth="1"/>
    <col min="2566" max="2566" width="20.42578125" style="155" customWidth="1"/>
    <col min="2567" max="2816" width="9.140625" style="155"/>
    <col min="2817" max="2817" width="7.42578125" style="155" customWidth="1"/>
    <col min="2818" max="2818" width="53.7109375" style="155" customWidth="1"/>
    <col min="2819" max="2819" width="31.28515625" style="155" customWidth="1"/>
    <col min="2820" max="2820" width="19.85546875" style="155" customWidth="1"/>
    <col min="2821" max="2821" width="21.42578125" style="155" customWidth="1"/>
    <col min="2822" max="2822" width="20.42578125" style="155" customWidth="1"/>
    <col min="2823" max="3072" width="9.140625" style="155"/>
    <col min="3073" max="3073" width="7.42578125" style="155" customWidth="1"/>
    <col min="3074" max="3074" width="53.7109375" style="155" customWidth="1"/>
    <col min="3075" max="3075" width="31.28515625" style="155" customWidth="1"/>
    <col min="3076" max="3076" width="19.85546875" style="155" customWidth="1"/>
    <col min="3077" max="3077" width="21.42578125" style="155" customWidth="1"/>
    <col min="3078" max="3078" width="20.42578125" style="155" customWidth="1"/>
    <col min="3079" max="3328" width="9.140625" style="155"/>
    <col min="3329" max="3329" width="7.42578125" style="155" customWidth="1"/>
    <col min="3330" max="3330" width="53.7109375" style="155" customWidth="1"/>
    <col min="3331" max="3331" width="31.28515625" style="155" customWidth="1"/>
    <col min="3332" max="3332" width="19.85546875" style="155" customWidth="1"/>
    <col min="3333" max="3333" width="21.42578125" style="155" customWidth="1"/>
    <col min="3334" max="3334" width="20.42578125" style="155" customWidth="1"/>
    <col min="3335" max="3584" width="9.140625" style="155"/>
    <col min="3585" max="3585" width="7.42578125" style="155" customWidth="1"/>
    <col min="3586" max="3586" width="53.7109375" style="155" customWidth="1"/>
    <col min="3587" max="3587" width="31.28515625" style="155" customWidth="1"/>
    <col min="3588" max="3588" width="19.85546875" style="155" customWidth="1"/>
    <col min="3589" max="3589" width="21.42578125" style="155" customWidth="1"/>
    <col min="3590" max="3590" width="20.42578125" style="155" customWidth="1"/>
    <col min="3591" max="3840" width="9.140625" style="155"/>
    <col min="3841" max="3841" width="7.42578125" style="155" customWidth="1"/>
    <col min="3842" max="3842" width="53.7109375" style="155" customWidth="1"/>
    <col min="3843" max="3843" width="31.28515625" style="155" customWidth="1"/>
    <col min="3844" max="3844" width="19.85546875" style="155" customWidth="1"/>
    <col min="3845" max="3845" width="21.42578125" style="155" customWidth="1"/>
    <col min="3846" max="3846" width="20.42578125" style="155" customWidth="1"/>
    <col min="3847" max="4096" width="9.140625" style="155"/>
    <col min="4097" max="4097" width="7.42578125" style="155" customWidth="1"/>
    <col min="4098" max="4098" width="53.7109375" style="155" customWidth="1"/>
    <col min="4099" max="4099" width="31.28515625" style="155" customWidth="1"/>
    <col min="4100" max="4100" width="19.85546875" style="155" customWidth="1"/>
    <col min="4101" max="4101" width="21.42578125" style="155" customWidth="1"/>
    <col min="4102" max="4102" width="20.42578125" style="155" customWidth="1"/>
    <col min="4103" max="4352" width="9.140625" style="155"/>
    <col min="4353" max="4353" width="7.42578125" style="155" customWidth="1"/>
    <col min="4354" max="4354" width="53.7109375" style="155" customWidth="1"/>
    <col min="4355" max="4355" width="31.28515625" style="155" customWidth="1"/>
    <col min="4356" max="4356" width="19.85546875" style="155" customWidth="1"/>
    <col min="4357" max="4357" width="21.42578125" style="155" customWidth="1"/>
    <col min="4358" max="4358" width="20.42578125" style="155" customWidth="1"/>
    <col min="4359" max="4608" width="9.140625" style="155"/>
    <col min="4609" max="4609" width="7.42578125" style="155" customWidth="1"/>
    <col min="4610" max="4610" width="53.7109375" style="155" customWidth="1"/>
    <col min="4611" max="4611" width="31.28515625" style="155" customWidth="1"/>
    <col min="4612" max="4612" width="19.85546875" style="155" customWidth="1"/>
    <col min="4613" max="4613" width="21.42578125" style="155" customWidth="1"/>
    <col min="4614" max="4614" width="20.42578125" style="155" customWidth="1"/>
    <col min="4615" max="4864" width="9.140625" style="155"/>
    <col min="4865" max="4865" width="7.42578125" style="155" customWidth="1"/>
    <col min="4866" max="4866" width="53.7109375" style="155" customWidth="1"/>
    <col min="4867" max="4867" width="31.28515625" style="155" customWidth="1"/>
    <col min="4868" max="4868" width="19.85546875" style="155" customWidth="1"/>
    <col min="4869" max="4869" width="21.42578125" style="155" customWidth="1"/>
    <col min="4870" max="4870" width="20.42578125" style="155" customWidth="1"/>
    <col min="4871" max="5120" width="9.140625" style="155"/>
    <col min="5121" max="5121" width="7.42578125" style="155" customWidth="1"/>
    <col min="5122" max="5122" width="53.7109375" style="155" customWidth="1"/>
    <col min="5123" max="5123" width="31.28515625" style="155" customWidth="1"/>
    <col min="5124" max="5124" width="19.85546875" style="155" customWidth="1"/>
    <col min="5125" max="5125" width="21.42578125" style="155" customWidth="1"/>
    <col min="5126" max="5126" width="20.42578125" style="155" customWidth="1"/>
    <col min="5127" max="5376" width="9.140625" style="155"/>
    <col min="5377" max="5377" width="7.42578125" style="155" customWidth="1"/>
    <col min="5378" max="5378" width="53.7109375" style="155" customWidth="1"/>
    <col min="5379" max="5379" width="31.28515625" style="155" customWidth="1"/>
    <col min="5380" max="5380" width="19.85546875" style="155" customWidth="1"/>
    <col min="5381" max="5381" width="21.42578125" style="155" customWidth="1"/>
    <col min="5382" max="5382" width="20.42578125" style="155" customWidth="1"/>
    <col min="5383" max="5632" width="9.140625" style="155"/>
    <col min="5633" max="5633" width="7.42578125" style="155" customWidth="1"/>
    <col min="5634" max="5634" width="53.7109375" style="155" customWidth="1"/>
    <col min="5635" max="5635" width="31.28515625" style="155" customWidth="1"/>
    <col min="5636" max="5636" width="19.85546875" style="155" customWidth="1"/>
    <col min="5637" max="5637" width="21.42578125" style="155" customWidth="1"/>
    <col min="5638" max="5638" width="20.42578125" style="155" customWidth="1"/>
    <col min="5639" max="5888" width="9.140625" style="155"/>
    <col min="5889" max="5889" width="7.42578125" style="155" customWidth="1"/>
    <col min="5890" max="5890" width="53.7109375" style="155" customWidth="1"/>
    <col min="5891" max="5891" width="31.28515625" style="155" customWidth="1"/>
    <col min="5892" max="5892" width="19.85546875" style="155" customWidth="1"/>
    <col min="5893" max="5893" width="21.42578125" style="155" customWidth="1"/>
    <col min="5894" max="5894" width="20.42578125" style="155" customWidth="1"/>
    <col min="5895" max="6144" width="9.140625" style="155"/>
    <col min="6145" max="6145" width="7.42578125" style="155" customWidth="1"/>
    <col min="6146" max="6146" width="53.7109375" style="155" customWidth="1"/>
    <col min="6147" max="6147" width="31.28515625" style="155" customWidth="1"/>
    <col min="6148" max="6148" width="19.85546875" style="155" customWidth="1"/>
    <col min="6149" max="6149" width="21.42578125" style="155" customWidth="1"/>
    <col min="6150" max="6150" width="20.42578125" style="155" customWidth="1"/>
    <col min="6151" max="6400" width="9.140625" style="155"/>
    <col min="6401" max="6401" width="7.42578125" style="155" customWidth="1"/>
    <col min="6402" max="6402" width="53.7109375" style="155" customWidth="1"/>
    <col min="6403" max="6403" width="31.28515625" style="155" customWidth="1"/>
    <col min="6404" max="6404" width="19.85546875" style="155" customWidth="1"/>
    <col min="6405" max="6405" width="21.42578125" style="155" customWidth="1"/>
    <col min="6406" max="6406" width="20.42578125" style="155" customWidth="1"/>
    <col min="6407" max="6656" width="9.140625" style="155"/>
    <col min="6657" max="6657" width="7.42578125" style="155" customWidth="1"/>
    <col min="6658" max="6658" width="53.7109375" style="155" customWidth="1"/>
    <col min="6659" max="6659" width="31.28515625" style="155" customWidth="1"/>
    <col min="6660" max="6660" width="19.85546875" style="155" customWidth="1"/>
    <col min="6661" max="6661" width="21.42578125" style="155" customWidth="1"/>
    <col min="6662" max="6662" width="20.42578125" style="155" customWidth="1"/>
    <col min="6663" max="6912" width="9.140625" style="155"/>
    <col min="6913" max="6913" width="7.42578125" style="155" customWidth="1"/>
    <col min="6914" max="6914" width="53.7109375" style="155" customWidth="1"/>
    <col min="6915" max="6915" width="31.28515625" style="155" customWidth="1"/>
    <col min="6916" max="6916" width="19.85546875" style="155" customWidth="1"/>
    <col min="6917" max="6917" width="21.42578125" style="155" customWidth="1"/>
    <col min="6918" max="6918" width="20.42578125" style="155" customWidth="1"/>
    <col min="6919" max="7168" width="9.140625" style="155"/>
    <col min="7169" max="7169" width="7.42578125" style="155" customWidth="1"/>
    <col min="7170" max="7170" width="53.7109375" style="155" customWidth="1"/>
    <col min="7171" max="7171" width="31.28515625" style="155" customWidth="1"/>
    <col min="7172" max="7172" width="19.85546875" style="155" customWidth="1"/>
    <col min="7173" max="7173" width="21.42578125" style="155" customWidth="1"/>
    <col min="7174" max="7174" width="20.42578125" style="155" customWidth="1"/>
    <col min="7175" max="7424" width="9.140625" style="155"/>
    <col min="7425" max="7425" width="7.42578125" style="155" customWidth="1"/>
    <col min="7426" max="7426" width="53.7109375" style="155" customWidth="1"/>
    <col min="7427" max="7427" width="31.28515625" style="155" customWidth="1"/>
    <col min="7428" max="7428" width="19.85546875" style="155" customWidth="1"/>
    <col min="7429" max="7429" width="21.42578125" style="155" customWidth="1"/>
    <col min="7430" max="7430" width="20.42578125" style="155" customWidth="1"/>
    <col min="7431" max="7680" width="9.140625" style="155"/>
    <col min="7681" max="7681" width="7.42578125" style="155" customWidth="1"/>
    <col min="7682" max="7682" width="53.7109375" style="155" customWidth="1"/>
    <col min="7683" max="7683" width="31.28515625" style="155" customWidth="1"/>
    <col min="7684" max="7684" width="19.85546875" style="155" customWidth="1"/>
    <col min="7685" max="7685" width="21.42578125" style="155" customWidth="1"/>
    <col min="7686" max="7686" width="20.42578125" style="155" customWidth="1"/>
    <col min="7687" max="7936" width="9.140625" style="155"/>
    <col min="7937" max="7937" width="7.42578125" style="155" customWidth="1"/>
    <col min="7938" max="7938" width="53.7109375" style="155" customWidth="1"/>
    <col min="7939" max="7939" width="31.28515625" style="155" customWidth="1"/>
    <col min="7940" max="7940" width="19.85546875" style="155" customWidth="1"/>
    <col min="7941" max="7941" width="21.42578125" style="155" customWidth="1"/>
    <col min="7942" max="7942" width="20.42578125" style="155" customWidth="1"/>
    <col min="7943" max="8192" width="9.140625" style="155"/>
    <col min="8193" max="8193" width="7.42578125" style="155" customWidth="1"/>
    <col min="8194" max="8194" width="53.7109375" style="155" customWidth="1"/>
    <col min="8195" max="8195" width="31.28515625" style="155" customWidth="1"/>
    <col min="8196" max="8196" width="19.85546875" style="155" customWidth="1"/>
    <col min="8197" max="8197" width="21.42578125" style="155" customWidth="1"/>
    <col min="8198" max="8198" width="20.42578125" style="155" customWidth="1"/>
    <col min="8199" max="8448" width="9.140625" style="155"/>
    <col min="8449" max="8449" width="7.42578125" style="155" customWidth="1"/>
    <col min="8450" max="8450" width="53.7109375" style="155" customWidth="1"/>
    <col min="8451" max="8451" width="31.28515625" style="155" customWidth="1"/>
    <col min="8452" max="8452" width="19.85546875" style="155" customWidth="1"/>
    <col min="8453" max="8453" width="21.42578125" style="155" customWidth="1"/>
    <col min="8454" max="8454" width="20.42578125" style="155" customWidth="1"/>
    <col min="8455" max="8704" width="9.140625" style="155"/>
    <col min="8705" max="8705" width="7.42578125" style="155" customWidth="1"/>
    <col min="8706" max="8706" width="53.7109375" style="155" customWidth="1"/>
    <col min="8707" max="8707" width="31.28515625" style="155" customWidth="1"/>
    <col min="8708" max="8708" width="19.85546875" style="155" customWidth="1"/>
    <col min="8709" max="8709" width="21.42578125" style="155" customWidth="1"/>
    <col min="8710" max="8710" width="20.42578125" style="155" customWidth="1"/>
    <col min="8711" max="8960" width="9.140625" style="155"/>
    <col min="8961" max="8961" width="7.42578125" style="155" customWidth="1"/>
    <col min="8962" max="8962" width="53.7109375" style="155" customWidth="1"/>
    <col min="8963" max="8963" width="31.28515625" style="155" customWidth="1"/>
    <col min="8964" max="8964" width="19.85546875" style="155" customWidth="1"/>
    <col min="8965" max="8965" width="21.42578125" style="155" customWidth="1"/>
    <col min="8966" max="8966" width="20.42578125" style="155" customWidth="1"/>
    <col min="8967" max="9216" width="9.140625" style="155"/>
    <col min="9217" max="9217" width="7.42578125" style="155" customWidth="1"/>
    <col min="9218" max="9218" width="53.7109375" style="155" customWidth="1"/>
    <col min="9219" max="9219" width="31.28515625" style="155" customWidth="1"/>
    <col min="9220" max="9220" width="19.85546875" style="155" customWidth="1"/>
    <col min="9221" max="9221" width="21.42578125" style="155" customWidth="1"/>
    <col min="9222" max="9222" width="20.42578125" style="155" customWidth="1"/>
    <col min="9223" max="9472" width="9.140625" style="155"/>
    <col min="9473" max="9473" width="7.42578125" style="155" customWidth="1"/>
    <col min="9474" max="9474" width="53.7109375" style="155" customWidth="1"/>
    <col min="9475" max="9475" width="31.28515625" style="155" customWidth="1"/>
    <col min="9476" max="9476" width="19.85546875" style="155" customWidth="1"/>
    <col min="9477" max="9477" width="21.42578125" style="155" customWidth="1"/>
    <col min="9478" max="9478" width="20.42578125" style="155" customWidth="1"/>
    <col min="9479" max="9728" width="9.140625" style="155"/>
    <col min="9729" max="9729" width="7.42578125" style="155" customWidth="1"/>
    <col min="9730" max="9730" width="53.7109375" style="155" customWidth="1"/>
    <col min="9731" max="9731" width="31.28515625" style="155" customWidth="1"/>
    <col min="9732" max="9732" width="19.85546875" style="155" customWidth="1"/>
    <col min="9733" max="9733" width="21.42578125" style="155" customWidth="1"/>
    <col min="9734" max="9734" width="20.42578125" style="155" customWidth="1"/>
    <col min="9735" max="9984" width="9.140625" style="155"/>
    <col min="9985" max="9985" width="7.42578125" style="155" customWidth="1"/>
    <col min="9986" max="9986" width="53.7109375" style="155" customWidth="1"/>
    <col min="9987" max="9987" width="31.28515625" style="155" customWidth="1"/>
    <col min="9988" max="9988" width="19.85546875" style="155" customWidth="1"/>
    <col min="9989" max="9989" width="21.42578125" style="155" customWidth="1"/>
    <col min="9990" max="9990" width="20.42578125" style="155" customWidth="1"/>
    <col min="9991" max="10240" width="9.140625" style="155"/>
    <col min="10241" max="10241" width="7.42578125" style="155" customWidth="1"/>
    <col min="10242" max="10242" width="53.7109375" style="155" customWidth="1"/>
    <col min="10243" max="10243" width="31.28515625" style="155" customWidth="1"/>
    <col min="10244" max="10244" width="19.85546875" style="155" customWidth="1"/>
    <col min="10245" max="10245" width="21.42578125" style="155" customWidth="1"/>
    <col min="10246" max="10246" width="20.42578125" style="155" customWidth="1"/>
    <col min="10247" max="10496" width="9.140625" style="155"/>
    <col min="10497" max="10497" width="7.42578125" style="155" customWidth="1"/>
    <col min="10498" max="10498" width="53.7109375" style="155" customWidth="1"/>
    <col min="10499" max="10499" width="31.28515625" style="155" customWidth="1"/>
    <col min="10500" max="10500" width="19.85546875" style="155" customWidth="1"/>
    <col min="10501" max="10501" width="21.42578125" style="155" customWidth="1"/>
    <col min="10502" max="10502" width="20.42578125" style="155" customWidth="1"/>
    <col min="10503" max="10752" width="9.140625" style="155"/>
    <col min="10753" max="10753" width="7.42578125" style="155" customWidth="1"/>
    <col min="10754" max="10754" width="53.7109375" style="155" customWidth="1"/>
    <col min="10755" max="10755" width="31.28515625" style="155" customWidth="1"/>
    <col min="10756" max="10756" width="19.85546875" style="155" customWidth="1"/>
    <col min="10757" max="10757" width="21.42578125" style="155" customWidth="1"/>
    <col min="10758" max="10758" width="20.42578125" style="155" customWidth="1"/>
    <col min="10759" max="11008" width="9.140625" style="155"/>
    <col min="11009" max="11009" width="7.42578125" style="155" customWidth="1"/>
    <col min="11010" max="11010" width="53.7109375" style="155" customWidth="1"/>
    <col min="11011" max="11011" width="31.28515625" style="155" customWidth="1"/>
    <col min="11012" max="11012" width="19.85546875" style="155" customWidth="1"/>
    <col min="11013" max="11013" width="21.42578125" style="155" customWidth="1"/>
    <col min="11014" max="11014" width="20.42578125" style="155" customWidth="1"/>
    <col min="11015" max="11264" width="9.140625" style="155"/>
    <col min="11265" max="11265" width="7.42578125" style="155" customWidth="1"/>
    <col min="11266" max="11266" width="53.7109375" style="155" customWidth="1"/>
    <col min="11267" max="11267" width="31.28515625" style="155" customWidth="1"/>
    <col min="11268" max="11268" width="19.85546875" style="155" customWidth="1"/>
    <col min="11269" max="11269" width="21.42578125" style="155" customWidth="1"/>
    <col min="11270" max="11270" width="20.42578125" style="155" customWidth="1"/>
    <col min="11271" max="11520" width="9.140625" style="155"/>
    <col min="11521" max="11521" width="7.42578125" style="155" customWidth="1"/>
    <col min="11522" max="11522" width="53.7109375" style="155" customWidth="1"/>
    <col min="11523" max="11523" width="31.28515625" style="155" customWidth="1"/>
    <col min="11524" max="11524" width="19.85546875" style="155" customWidth="1"/>
    <col min="11525" max="11525" width="21.42578125" style="155" customWidth="1"/>
    <col min="11526" max="11526" width="20.42578125" style="155" customWidth="1"/>
    <col min="11527" max="11776" width="9.140625" style="155"/>
    <col min="11777" max="11777" width="7.42578125" style="155" customWidth="1"/>
    <col min="11778" max="11778" width="53.7109375" style="155" customWidth="1"/>
    <col min="11779" max="11779" width="31.28515625" style="155" customWidth="1"/>
    <col min="11780" max="11780" width="19.85546875" style="155" customWidth="1"/>
    <col min="11781" max="11781" width="21.42578125" style="155" customWidth="1"/>
    <col min="11782" max="11782" width="20.42578125" style="155" customWidth="1"/>
    <col min="11783" max="12032" width="9.140625" style="155"/>
    <col min="12033" max="12033" width="7.42578125" style="155" customWidth="1"/>
    <col min="12034" max="12034" width="53.7109375" style="155" customWidth="1"/>
    <col min="12035" max="12035" width="31.28515625" style="155" customWidth="1"/>
    <col min="12036" max="12036" width="19.85546875" style="155" customWidth="1"/>
    <col min="12037" max="12037" width="21.42578125" style="155" customWidth="1"/>
    <col min="12038" max="12038" width="20.42578125" style="155" customWidth="1"/>
    <col min="12039" max="12288" width="9.140625" style="155"/>
    <col min="12289" max="12289" width="7.42578125" style="155" customWidth="1"/>
    <col min="12290" max="12290" width="53.7109375" style="155" customWidth="1"/>
    <col min="12291" max="12291" width="31.28515625" style="155" customWidth="1"/>
    <col min="12292" max="12292" width="19.85546875" style="155" customWidth="1"/>
    <col min="12293" max="12293" width="21.42578125" style="155" customWidth="1"/>
    <col min="12294" max="12294" width="20.42578125" style="155" customWidth="1"/>
    <col min="12295" max="12544" width="9.140625" style="155"/>
    <col min="12545" max="12545" width="7.42578125" style="155" customWidth="1"/>
    <col min="12546" max="12546" width="53.7109375" style="155" customWidth="1"/>
    <col min="12547" max="12547" width="31.28515625" style="155" customWidth="1"/>
    <col min="12548" max="12548" width="19.85546875" style="155" customWidth="1"/>
    <col min="12549" max="12549" width="21.42578125" style="155" customWidth="1"/>
    <col min="12550" max="12550" width="20.42578125" style="155" customWidth="1"/>
    <col min="12551" max="12800" width="9.140625" style="155"/>
    <col min="12801" max="12801" width="7.42578125" style="155" customWidth="1"/>
    <col min="12802" max="12802" width="53.7109375" style="155" customWidth="1"/>
    <col min="12803" max="12803" width="31.28515625" style="155" customWidth="1"/>
    <col min="12804" max="12804" width="19.85546875" style="155" customWidth="1"/>
    <col min="12805" max="12805" width="21.42578125" style="155" customWidth="1"/>
    <col min="12806" max="12806" width="20.42578125" style="155" customWidth="1"/>
    <col min="12807" max="13056" width="9.140625" style="155"/>
    <col min="13057" max="13057" width="7.42578125" style="155" customWidth="1"/>
    <col min="13058" max="13058" width="53.7109375" style="155" customWidth="1"/>
    <col min="13059" max="13059" width="31.28515625" style="155" customWidth="1"/>
    <col min="13060" max="13060" width="19.85546875" style="155" customWidth="1"/>
    <col min="13061" max="13061" width="21.42578125" style="155" customWidth="1"/>
    <col min="13062" max="13062" width="20.42578125" style="155" customWidth="1"/>
    <col min="13063" max="13312" width="9.140625" style="155"/>
    <col min="13313" max="13313" width="7.42578125" style="155" customWidth="1"/>
    <col min="13314" max="13314" width="53.7109375" style="155" customWidth="1"/>
    <col min="13315" max="13315" width="31.28515625" style="155" customWidth="1"/>
    <col min="13316" max="13316" width="19.85546875" style="155" customWidth="1"/>
    <col min="13317" max="13317" width="21.42578125" style="155" customWidth="1"/>
    <col min="13318" max="13318" width="20.42578125" style="155" customWidth="1"/>
    <col min="13319" max="13568" width="9.140625" style="155"/>
    <col min="13569" max="13569" width="7.42578125" style="155" customWidth="1"/>
    <col min="13570" max="13570" width="53.7109375" style="155" customWidth="1"/>
    <col min="13571" max="13571" width="31.28515625" style="155" customWidth="1"/>
    <col min="13572" max="13572" width="19.85546875" style="155" customWidth="1"/>
    <col min="13573" max="13573" width="21.42578125" style="155" customWidth="1"/>
    <col min="13574" max="13574" width="20.42578125" style="155" customWidth="1"/>
    <col min="13575" max="13824" width="9.140625" style="155"/>
    <col min="13825" max="13825" width="7.42578125" style="155" customWidth="1"/>
    <col min="13826" max="13826" width="53.7109375" style="155" customWidth="1"/>
    <col min="13827" max="13827" width="31.28515625" style="155" customWidth="1"/>
    <col min="13828" max="13828" width="19.85546875" style="155" customWidth="1"/>
    <col min="13829" max="13829" width="21.42578125" style="155" customWidth="1"/>
    <col min="13830" max="13830" width="20.42578125" style="155" customWidth="1"/>
    <col min="13831" max="14080" width="9.140625" style="155"/>
    <col min="14081" max="14081" width="7.42578125" style="155" customWidth="1"/>
    <col min="14082" max="14082" width="53.7109375" style="155" customWidth="1"/>
    <col min="14083" max="14083" width="31.28515625" style="155" customWidth="1"/>
    <col min="14084" max="14084" width="19.85546875" style="155" customWidth="1"/>
    <col min="14085" max="14085" width="21.42578125" style="155" customWidth="1"/>
    <col min="14086" max="14086" width="20.42578125" style="155" customWidth="1"/>
    <col min="14087" max="14336" width="9.140625" style="155"/>
    <col min="14337" max="14337" width="7.42578125" style="155" customWidth="1"/>
    <col min="14338" max="14338" width="53.7109375" style="155" customWidth="1"/>
    <col min="14339" max="14339" width="31.28515625" style="155" customWidth="1"/>
    <col min="14340" max="14340" width="19.85546875" style="155" customWidth="1"/>
    <col min="14341" max="14341" width="21.42578125" style="155" customWidth="1"/>
    <col min="14342" max="14342" width="20.42578125" style="155" customWidth="1"/>
    <col min="14343" max="14592" width="9.140625" style="155"/>
    <col min="14593" max="14593" width="7.42578125" style="155" customWidth="1"/>
    <col min="14594" max="14594" width="53.7109375" style="155" customWidth="1"/>
    <col min="14595" max="14595" width="31.28515625" style="155" customWidth="1"/>
    <col min="14596" max="14596" width="19.85546875" style="155" customWidth="1"/>
    <col min="14597" max="14597" width="21.42578125" style="155" customWidth="1"/>
    <col min="14598" max="14598" width="20.42578125" style="155" customWidth="1"/>
    <col min="14599" max="14848" width="9.140625" style="155"/>
    <col min="14849" max="14849" width="7.42578125" style="155" customWidth="1"/>
    <col min="14850" max="14850" width="53.7109375" style="155" customWidth="1"/>
    <col min="14851" max="14851" width="31.28515625" style="155" customWidth="1"/>
    <col min="14852" max="14852" width="19.85546875" style="155" customWidth="1"/>
    <col min="14853" max="14853" width="21.42578125" style="155" customWidth="1"/>
    <col min="14854" max="14854" width="20.42578125" style="155" customWidth="1"/>
    <col min="14855" max="15104" width="9.140625" style="155"/>
    <col min="15105" max="15105" width="7.42578125" style="155" customWidth="1"/>
    <col min="15106" max="15106" width="53.7109375" style="155" customWidth="1"/>
    <col min="15107" max="15107" width="31.28515625" style="155" customWidth="1"/>
    <col min="15108" max="15108" width="19.85546875" style="155" customWidth="1"/>
    <col min="15109" max="15109" width="21.42578125" style="155" customWidth="1"/>
    <col min="15110" max="15110" width="20.42578125" style="155" customWidth="1"/>
    <col min="15111" max="15360" width="9.140625" style="155"/>
    <col min="15361" max="15361" width="7.42578125" style="155" customWidth="1"/>
    <col min="15362" max="15362" width="53.7109375" style="155" customWidth="1"/>
    <col min="15363" max="15363" width="31.28515625" style="155" customWidth="1"/>
    <col min="15364" max="15364" width="19.85546875" style="155" customWidth="1"/>
    <col min="15365" max="15365" width="21.42578125" style="155" customWidth="1"/>
    <col min="15366" max="15366" width="20.42578125" style="155" customWidth="1"/>
    <col min="15367" max="15616" width="9.140625" style="155"/>
    <col min="15617" max="15617" width="7.42578125" style="155" customWidth="1"/>
    <col min="15618" max="15618" width="53.7109375" style="155" customWidth="1"/>
    <col min="15619" max="15619" width="31.28515625" style="155" customWidth="1"/>
    <col min="15620" max="15620" width="19.85546875" style="155" customWidth="1"/>
    <col min="15621" max="15621" width="21.42578125" style="155" customWidth="1"/>
    <col min="15622" max="15622" width="20.42578125" style="155" customWidth="1"/>
    <col min="15623" max="15872" width="9.140625" style="155"/>
    <col min="15873" max="15873" width="7.42578125" style="155" customWidth="1"/>
    <col min="15874" max="15874" width="53.7109375" style="155" customWidth="1"/>
    <col min="15875" max="15875" width="31.28515625" style="155" customWidth="1"/>
    <col min="15876" max="15876" width="19.85546875" style="155" customWidth="1"/>
    <col min="15877" max="15877" width="21.42578125" style="155" customWidth="1"/>
    <col min="15878" max="15878" width="20.42578125" style="155" customWidth="1"/>
    <col min="15879" max="16128" width="9.140625" style="155"/>
    <col min="16129" max="16129" width="7.42578125" style="155" customWidth="1"/>
    <col min="16130" max="16130" width="53.7109375" style="155" customWidth="1"/>
    <col min="16131" max="16131" width="31.28515625" style="155" customWidth="1"/>
    <col min="16132" max="16132" width="19.85546875" style="155" customWidth="1"/>
    <col min="16133" max="16133" width="21.42578125" style="155" customWidth="1"/>
    <col min="16134" max="16134" width="20.42578125" style="155" customWidth="1"/>
    <col min="16135" max="16384" width="9.140625" style="155"/>
  </cols>
  <sheetData>
    <row r="1" spans="1:8" s="33" customFormat="1" ht="32.25" customHeight="1" x14ac:dyDescent="0.3">
      <c r="A1" s="765"/>
      <c r="B1" s="1004" t="s">
        <v>547</v>
      </c>
      <c r="C1" s="1004"/>
      <c r="D1" s="1004"/>
      <c r="E1" s="1004"/>
      <c r="F1" s="1004"/>
      <c r="G1" s="513"/>
      <c r="H1" s="513"/>
    </row>
    <row r="2" spans="1:8" s="33" customFormat="1" ht="18.75" customHeight="1" x14ac:dyDescent="0.3">
      <c r="A2" s="765"/>
      <c r="B2" s="1004" t="s">
        <v>545</v>
      </c>
      <c r="C2" s="1004"/>
      <c r="D2" s="1004"/>
      <c r="E2" s="1004"/>
      <c r="F2" s="1004"/>
      <c r="G2" s="513"/>
      <c r="H2" s="513"/>
    </row>
    <row r="3" spans="1:8" s="179" customFormat="1" ht="9.75" customHeight="1" x14ac:dyDescent="0.3">
      <c r="A3" s="111"/>
      <c r="B3" s="155"/>
      <c r="D3" s="155"/>
      <c r="E3" s="155"/>
      <c r="G3" s="514"/>
      <c r="H3" s="514"/>
    </row>
    <row r="4" spans="1:8" ht="32.25" customHeight="1" x14ac:dyDescent="0.3">
      <c r="A4" s="1012" t="s">
        <v>4561</v>
      </c>
      <c r="B4" s="1013"/>
      <c r="C4" s="1013"/>
      <c r="D4" s="1013"/>
      <c r="E4" s="1013"/>
      <c r="F4" s="1013"/>
    </row>
    <row r="5" spans="1:8" ht="22.5" customHeight="1" x14ac:dyDescent="0.3">
      <c r="A5" s="1014" t="s">
        <v>5655</v>
      </c>
      <c r="B5" s="1014"/>
      <c r="C5" s="1014"/>
      <c r="D5" s="1014"/>
      <c r="E5" s="1014"/>
      <c r="F5" s="1014"/>
    </row>
    <row r="6" spans="1:8" ht="13.5" customHeight="1" x14ac:dyDescent="0.3">
      <c r="A6" s="756"/>
      <c r="B6" s="756"/>
      <c r="C6" s="756"/>
      <c r="D6" s="756"/>
      <c r="E6" s="756"/>
      <c r="F6" s="756"/>
    </row>
    <row r="7" spans="1:8" ht="42" customHeight="1" x14ac:dyDescent="0.3">
      <c r="A7" s="762" t="s">
        <v>2</v>
      </c>
      <c r="B7" s="762" t="s">
        <v>4562</v>
      </c>
      <c r="C7" s="322" t="s">
        <v>4563</v>
      </c>
      <c r="D7" s="322" t="s">
        <v>4564</v>
      </c>
      <c r="E7" s="322" t="s">
        <v>4565</v>
      </c>
      <c r="F7" s="322" t="s">
        <v>4566</v>
      </c>
    </row>
    <row r="8" spans="1:8" s="85" customFormat="1" ht="24.75" customHeight="1" x14ac:dyDescent="0.25">
      <c r="A8" s="268">
        <v>1</v>
      </c>
      <c r="B8" s="508" t="s">
        <v>928</v>
      </c>
      <c r="C8" s="117" t="s">
        <v>4528</v>
      </c>
      <c r="D8" s="117">
        <v>50000</v>
      </c>
      <c r="E8" s="100">
        <v>1130000</v>
      </c>
      <c r="F8" s="100">
        <f t="shared" ref="F8:F34" si="0">SUM(D8:E8)</f>
        <v>1180000</v>
      </c>
      <c r="G8" s="516"/>
      <c r="H8" s="516"/>
    </row>
    <row r="9" spans="1:8" s="85" customFormat="1" ht="24.75" customHeight="1" x14ac:dyDescent="0.25">
      <c r="A9" s="268">
        <v>2</v>
      </c>
      <c r="B9" s="508" t="s">
        <v>929</v>
      </c>
      <c r="C9" s="117" t="s">
        <v>4529</v>
      </c>
      <c r="D9" s="117">
        <v>50000</v>
      </c>
      <c r="E9" s="100">
        <v>220000</v>
      </c>
      <c r="F9" s="100">
        <f t="shared" si="0"/>
        <v>270000</v>
      </c>
      <c r="G9" s="516"/>
      <c r="H9" s="516"/>
    </row>
    <row r="10" spans="1:8" s="85" customFormat="1" ht="24.75" customHeight="1" x14ac:dyDescent="0.25">
      <c r="A10" s="1015">
        <v>3</v>
      </c>
      <c r="B10" s="1017" t="s">
        <v>930</v>
      </c>
      <c r="C10" s="117" t="s">
        <v>4530</v>
      </c>
      <c r="D10" s="117">
        <v>50000</v>
      </c>
      <c r="E10" s="100">
        <v>590000</v>
      </c>
      <c r="F10" s="100">
        <f t="shared" si="0"/>
        <v>640000</v>
      </c>
      <c r="G10" s="516"/>
      <c r="H10" s="516"/>
    </row>
    <row r="11" spans="1:8" s="85" customFormat="1" ht="24.75" customHeight="1" x14ac:dyDescent="0.25">
      <c r="A11" s="1015"/>
      <c r="B11" s="1018"/>
      <c r="C11" s="117" t="s">
        <v>4531</v>
      </c>
      <c r="D11" s="117">
        <v>50000</v>
      </c>
      <c r="E11" s="100">
        <v>650000</v>
      </c>
      <c r="F11" s="100">
        <f>SUM(D11:E11)</f>
        <v>700000</v>
      </c>
      <c r="G11" s="516"/>
      <c r="H11" s="516"/>
    </row>
    <row r="12" spans="1:8" s="85" customFormat="1" ht="24.75" customHeight="1" x14ac:dyDescent="0.25">
      <c r="A12" s="1016"/>
      <c r="B12" s="1019"/>
      <c r="C12" s="117" t="s">
        <v>5341</v>
      </c>
      <c r="D12" s="117">
        <v>50000</v>
      </c>
      <c r="E12" s="100">
        <v>840000</v>
      </c>
      <c r="F12" s="100">
        <f t="shared" si="0"/>
        <v>890000</v>
      </c>
      <c r="G12" s="362"/>
      <c r="H12" s="516"/>
    </row>
    <row r="13" spans="1:8" s="85" customFormat="1" ht="24.75" customHeight="1" x14ac:dyDescent="0.25">
      <c r="A13" s="1015">
        <v>4</v>
      </c>
      <c r="B13" s="1017" t="s">
        <v>931</v>
      </c>
      <c r="C13" s="117" t="s">
        <v>4532</v>
      </c>
      <c r="D13" s="117">
        <v>50000</v>
      </c>
      <c r="E13" s="100">
        <v>200000</v>
      </c>
      <c r="F13" s="100">
        <f t="shared" si="0"/>
        <v>250000</v>
      </c>
      <c r="G13" s="516"/>
      <c r="H13" s="516"/>
    </row>
    <row r="14" spans="1:8" s="85" customFormat="1" ht="24.75" customHeight="1" x14ac:dyDescent="0.25">
      <c r="A14" s="1016">
        <v>5</v>
      </c>
      <c r="B14" s="1019"/>
      <c r="C14" s="117" t="s">
        <v>4533</v>
      </c>
      <c r="D14" s="117">
        <v>50000</v>
      </c>
      <c r="E14" s="100">
        <v>170000</v>
      </c>
      <c r="F14" s="100">
        <f>SUM(D14:E14)</f>
        <v>220000</v>
      </c>
      <c r="G14" s="516"/>
      <c r="H14" s="516"/>
    </row>
    <row r="15" spans="1:8" s="85" customFormat="1" ht="24.75" customHeight="1" x14ac:dyDescent="0.25">
      <c r="A15" s="1020">
        <v>5</v>
      </c>
      <c r="B15" s="1017" t="s">
        <v>932</v>
      </c>
      <c r="C15" s="117" t="s">
        <v>4534</v>
      </c>
      <c r="D15" s="117">
        <v>50000</v>
      </c>
      <c r="E15" s="100">
        <v>230000</v>
      </c>
      <c r="F15" s="100">
        <f t="shared" si="0"/>
        <v>280000</v>
      </c>
      <c r="G15" s="362"/>
      <c r="H15" s="516"/>
    </row>
    <row r="16" spans="1:8" s="85" customFormat="1" ht="24.75" customHeight="1" x14ac:dyDescent="0.25">
      <c r="A16" s="1021"/>
      <c r="B16" s="1019"/>
      <c r="C16" s="117" t="s">
        <v>4535</v>
      </c>
      <c r="D16" s="117">
        <v>50000</v>
      </c>
      <c r="E16" s="100">
        <v>300000</v>
      </c>
      <c r="F16" s="100">
        <f t="shared" si="0"/>
        <v>350000</v>
      </c>
      <c r="G16" s="362"/>
      <c r="H16" s="516"/>
    </row>
    <row r="17" spans="1:8" s="85" customFormat="1" ht="24.75" customHeight="1" x14ac:dyDescent="0.25">
      <c r="A17" s="1020">
        <v>6</v>
      </c>
      <c r="B17" s="1017" t="s">
        <v>933</v>
      </c>
      <c r="C17" s="117" t="s">
        <v>4536</v>
      </c>
      <c r="D17" s="117">
        <v>50000</v>
      </c>
      <c r="E17" s="117">
        <v>100000</v>
      </c>
      <c r="F17" s="117">
        <f t="shared" si="0"/>
        <v>150000</v>
      </c>
      <c r="G17" s="362"/>
      <c r="H17" s="516"/>
    </row>
    <row r="18" spans="1:8" s="85" customFormat="1" ht="24.75" customHeight="1" x14ac:dyDescent="0.25">
      <c r="A18" s="1021"/>
      <c r="B18" s="1019"/>
      <c r="C18" s="117" t="s">
        <v>4537</v>
      </c>
      <c r="D18" s="117">
        <v>50000</v>
      </c>
      <c r="E18" s="100">
        <v>620000</v>
      </c>
      <c r="F18" s="100">
        <f t="shared" si="0"/>
        <v>670000</v>
      </c>
      <c r="G18" s="516"/>
      <c r="H18" s="516"/>
    </row>
    <row r="19" spans="1:8" s="85" customFormat="1" ht="24.75" customHeight="1" x14ac:dyDescent="0.25">
      <c r="A19" s="1022">
        <v>7</v>
      </c>
      <c r="B19" s="1017" t="s">
        <v>934</v>
      </c>
      <c r="C19" s="117" t="s">
        <v>4538</v>
      </c>
      <c r="D19" s="117">
        <v>50000</v>
      </c>
      <c r="E19" s="100">
        <v>100000</v>
      </c>
      <c r="F19" s="100">
        <f t="shared" si="0"/>
        <v>150000</v>
      </c>
      <c r="G19" s="362"/>
      <c r="H19" s="516" t="s">
        <v>546</v>
      </c>
    </row>
    <row r="20" spans="1:8" s="85" customFormat="1" ht="24.75" customHeight="1" x14ac:dyDescent="0.25">
      <c r="A20" s="1016">
        <v>15</v>
      </c>
      <c r="B20" s="1019"/>
      <c r="C20" s="117" t="s">
        <v>4539</v>
      </c>
      <c r="D20" s="117">
        <v>50000</v>
      </c>
      <c r="E20" s="100">
        <v>100000</v>
      </c>
      <c r="F20" s="100">
        <f t="shared" si="0"/>
        <v>150000</v>
      </c>
      <c r="G20" s="516"/>
      <c r="H20" s="516" t="s">
        <v>546</v>
      </c>
    </row>
    <row r="21" spans="1:8" s="85" customFormat="1" ht="24.75" customHeight="1" x14ac:dyDescent="0.25">
      <c r="A21" s="1022">
        <v>8</v>
      </c>
      <c r="B21" s="1017" t="s">
        <v>935</v>
      </c>
      <c r="C21" s="117" t="s">
        <v>4540</v>
      </c>
      <c r="D21" s="117">
        <v>50000</v>
      </c>
      <c r="E21" s="100">
        <v>140000</v>
      </c>
      <c r="F21" s="100">
        <f t="shared" si="0"/>
        <v>190000</v>
      </c>
      <c r="G21" s="362"/>
      <c r="H21" s="516"/>
    </row>
    <row r="22" spans="1:8" s="85" customFormat="1" ht="24.75" customHeight="1" x14ac:dyDescent="0.25">
      <c r="A22" s="1015"/>
      <c r="B22" s="1018"/>
      <c r="C22" s="117" t="s">
        <v>5234</v>
      </c>
      <c r="D22" s="117">
        <v>50000</v>
      </c>
      <c r="E22" s="100">
        <v>140000</v>
      </c>
      <c r="F22" s="100">
        <f t="shared" si="0"/>
        <v>190000</v>
      </c>
      <c r="G22" s="516"/>
      <c r="H22" s="516"/>
    </row>
    <row r="23" spans="1:8" s="85" customFormat="1" ht="24.75" customHeight="1" x14ac:dyDescent="0.25">
      <c r="A23" s="1016">
        <v>16</v>
      </c>
      <c r="B23" s="1019"/>
      <c r="C23" s="117" t="s">
        <v>4541</v>
      </c>
      <c r="D23" s="117">
        <v>50000</v>
      </c>
      <c r="E23" s="100">
        <v>150000</v>
      </c>
      <c r="F23" s="100">
        <f t="shared" si="0"/>
        <v>200000</v>
      </c>
      <c r="G23" s="516"/>
      <c r="H23" s="516" t="s">
        <v>546</v>
      </c>
    </row>
    <row r="24" spans="1:8" s="85" customFormat="1" ht="24.75" customHeight="1" x14ac:dyDescent="0.25">
      <c r="A24" s="268">
        <v>9</v>
      </c>
      <c r="B24" s="508" t="s">
        <v>936</v>
      </c>
      <c r="C24" s="117" t="s">
        <v>4542</v>
      </c>
      <c r="D24" s="117">
        <v>50000</v>
      </c>
      <c r="E24" s="100">
        <v>220000</v>
      </c>
      <c r="F24" s="100">
        <f t="shared" si="0"/>
        <v>270000</v>
      </c>
      <c r="G24" s="516"/>
      <c r="H24" s="516"/>
    </row>
    <row r="25" spans="1:8" s="85" customFormat="1" ht="21" customHeight="1" x14ac:dyDescent="0.25">
      <c r="A25" s="1023">
        <v>10</v>
      </c>
      <c r="B25" s="1017" t="s">
        <v>937</v>
      </c>
      <c r="C25" s="117" t="s">
        <v>5235</v>
      </c>
      <c r="D25" s="117">
        <v>50000</v>
      </c>
      <c r="E25" s="100">
        <v>330000</v>
      </c>
      <c r="F25" s="100">
        <f t="shared" si="0"/>
        <v>380000</v>
      </c>
      <c r="G25" s="516"/>
      <c r="H25" s="516"/>
    </row>
    <row r="26" spans="1:8" s="85" customFormat="1" ht="38.25" customHeight="1" x14ac:dyDescent="0.25">
      <c r="A26" s="1023"/>
      <c r="B26" s="1018"/>
      <c r="C26" s="519" t="s">
        <v>5250</v>
      </c>
      <c r="D26" s="117">
        <v>50000</v>
      </c>
      <c r="E26" s="100">
        <v>300000</v>
      </c>
      <c r="F26" s="100">
        <f t="shared" si="0"/>
        <v>350000</v>
      </c>
      <c r="G26" s="516"/>
      <c r="H26" s="516"/>
    </row>
    <row r="27" spans="1:8" s="85" customFormat="1" ht="21" customHeight="1" x14ac:dyDescent="0.25">
      <c r="A27" s="1023"/>
      <c r="B27" s="1019"/>
      <c r="C27" s="117" t="s">
        <v>5236</v>
      </c>
      <c r="D27" s="117">
        <v>50000</v>
      </c>
      <c r="E27" s="100">
        <v>320000</v>
      </c>
      <c r="F27" s="100">
        <f t="shared" si="0"/>
        <v>370000</v>
      </c>
      <c r="G27" s="362"/>
      <c r="H27" s="516"/>
    </row>
    <row r="28" spans="1:8" s="85" customFormat="1" ht="21" customHeight="1" x14ac:dyDescent="0.25">
      <c r="A28" s="268">
        <v>11</v>
      </c>
      <c r="B28" s="508" t="s">
        <v>938</v>
      </c>
      <c r="C28" s="117" t="s">
        <v>4543</v>
      </c>
      <c r="D28" s="117">
        <v>50000</v>
      </c>
      <c r="E28" s="100">
        <v>200000</v>
      </c>
      <c r="F28" s="100">
        <f t="shared" si="0"/>
        <v>250000</v>
      </c>
      <c r="G28" s="362"/>
      <c r="H28" s="516"/>
    </row>
    <row r="29" spans="1:8" s="85" customFormat="1" ht="21" customHeight="1" x14ac:dyDescent="0.25">
      <c r="A29" s="268">
        <v>12</v>
      </c>
      <c r="B29" s="508" t="s">
        <v>939</v>
      </c>
      <c r="C29" s="117" t="s">
        <v>4544</v>
      </c>
      <c r="D29" s="117">
        <v>50000</v>
      </c>
      <c r="E29" s="100">
        <v>430000</v>
      </c>
      <c r="F29" s="100">
        <f t="shared" si="0"/>
        <v>480000</v>
      </c>
      <c r="G29" s="516"/>
      <c r="H29" s="516"/>
    </row>
    <row r="30" spans="1:8" s="85" customFormat="1" ht="21" customHeight="1" x14ac:dyDescent="0.25">
      <c r="A30" s="268">
        <v>13</v>
      </c>
      <c r="B30" s="508" t="s">
        <v>940</v>
      </c>
      <c r="C30" s="117" t="s">
        <v>4545</v>
      </c>
      <c r="D30" s="117">
        <v>50000</v>
      </c>
      <c r="E30" s="100">
        <v>560000</v>
      </c>
      <c r="F30" s="100">
        <f t="shared" si="0"/>
        <v>610000</v>
      </c>
      <c r="G30" s="516"/>
      <c r="H30" s="516"/>
    </row>
    <row r="31" spans="1:8" s="85" customFormat="1" ht="21" customHeight="1" x14ac:dyDescent="0.25">
      <c r="A31" s="268">
        <v>14</v>
      </c>
      <c r="B31" s="508" t="s">
        <v>941</v>
      </c>
      <c r="C31" s="117" t="s">
        <v>4546</v>
      </c>
      <c r="D31" s="117">
        <v>50000</v>
      </c>
      <c r="E31" s="117">
        <v>770000</v>
      </c>
      <c r="F31" s="100">
        <f t="shared" si="0"/>
        <v>820000</v>
      </c>
      <c r="G31" s="516"/>
      <c r="H31" s="516"/>
    </row>
    <row r="32" spans="1:8" s="85" customFormat="1" ht="21" customHeight="1" x14ac:dyDescent="0.25">
      <c r="A32" s="268">
        <v>15</v>
      </c>
      <c r="B32" s="508" t="s">
        <v>942</v>
      </c>
      <c r="C32" s="117" t="s">
        <v>4547</v>
      </c>
      <c r="D32" s="117">
        <v>50000</v>
      </c>
      <c r="E32" s="117">
        <v>900000</v>
      </c>
      <c r="F32" s="100">
        <f t="shared" si="0"/>
        <v>950000</v>
      </c>
      <c r="G32" s="516"/>
      <c r="H32" s="516"/>
    </row>
    <row r="33" spans="1:9" s="196" customFormat="1" ht="21" customHeight="1" x14ac:dyDescent="0.25">
      <c r="A33" s="189">
        <v>16</v>
      </c>
      <c r="B33" s="147" t="s">
        <v>4548</v>
      </c>
      <c r="C33" s="80" t="s">
        <v>4549</v>
      </c>
      <c r="D33" s="117">
        <v>50000</v>
      </c>
      <c r="E33" s="80">
        <v>1220000</v>
      </c>
      <c r="F33" s="190">
        <f t="shared" si="0"/>
        <v>1270000</v>
      </c>
      <c r="G33" s="516"/>
      <c r="H33" s="516"/>
      <c r="I33" s="196" t="s">
        <v>4550</v>
      </c>
    </row>
    <row r="34" spans="1:9" s="85" customFormat="1" ht="36.75" customHeight="1" x14ac:dyDescent="0.25">
      <c r="A34" s="268">
        <v>17</v>
      </c>
      <c r="B34" s="509" t="s">
        <v>943</v>
      </c>
      <c r="C34" s="117" t="s">
        <v>4551</v>
      </c>
      <c r="D34" s="117">
        <v>50000</v>
      </c>
      <c r="E34" s="100">
        <v>700000</v>
      </c>
      <c r="F34" s="100">
        <f t="shared" si="0"/>
        <v>750000</v>
      </c>
      <c r="G34" s="516"/>
      <c r="H34" s="516"/>
    </row>
    <row r="35" spans="1:9" s="85" customFormat="1" ht="36.75" customHeight="1" x14ac:dyDescent="0.25">
      <c r="A35" s="268">
        <v>18</v>
      </c>
      <c r="B35" s="509" t="s">
        <v>944</v>
      </c>
      <c r="C35" s="117" t="s">
        <v>4552</v>
      </c>
      <c r="D35" s="117">
        <v>50000</v>
      </c>
      <c r="E35" s="100">
        <v>930000</v>
      </c>
      <c r="F35" s="100">
        <f t="shared" ref="F35:F41" si="1">SUM(D35:E35)</f>
        <v>980000</v>
      </c>
      <c r="G35" s="362"/>
      <c r="H35" s="516"/>
    </row>
    <row r="36" spans="1:9" s="85" customFormat="1" ht="36.75" customHeight="1" x14ac:dyDescent="0.25">
      <c r="A36" s="268">
        <v>19</v>
      </c>
      <c r="B36" s="509" t="s">
        <v>945</v>
      </c>
      <c r="C36" s="117" t="s">
        <v>4553</v>
      </c>
      <c r="D36" s="117">
        <v>50000</v>
      </c>
      <c r="E36" s="100">
        <v>450000</v>
      </c>
      <c r="F36" s="100">
        <f t="shared" si="1"/>
        <v>500000</v>
      </c>
      <c r="G36" s="362"/>
      <c r="H36" s="516"/>
    </row>
    <row r="37" spans="1:9" s="85" customFormat="1" ht="21" customHeight="1" x14ac:dyDescent="0.25">
      <c r="A37" s="1020">
        <v>20</v>
      </c>
      <c r="B37" s="1017" t="s">
        <v>946</v>
      </c>
      <c r="C37" s="117" t="s">
        <v>4554</v>
      </c>
      <c r="D37" s="117">
        <v>50000</v>
      </c>
      <c r="E37" s="100">
        <v>840000</v>
      </c>
      <c r="F37" s="100">
        <f t="shared" si="1"/>
        <v>890000</v>
      </c>
      <c r="G37" s="516"/>
      <c r="H37" s="516"/>
    </row>
    <row r="38" spans="1:9" s="85" customFormat="1" ht="21" customHeight="1" x14ac:dyDescent="0.25">
      <c r="A38" s="1021"/>
      <c r="B38" s="1019"/>
      <c r="C38" s="117" t="s">
        <v>4555</v>
      </c>
      <c r="D38" s="117">
        <v>50000</v>
      </c>
      <c r="E38" s="100">
        <v>1600000</v>
      </c>
      <c r="F38" s="100">
        <f t="shared" si="1"/>
        <v>1650000</v>
      </c>
      <c r="G38" s="516"/>
      <c r="H38" s="516"/>
      <c r="I38" s="85" t="s">
        <v>4550</v>
      </c>
    </row>
    <row r="39" spans="1:9" s="85" customFormat="1" ht="21" customHeight="1" x14ac:dyDescent="0.25">
      <c r="A39" s="268">
        <v>21</v>
      </c>
      <c r="B39" s="510" t="s">
        <v>4599</v>
      </c>
      <c r="C39" s="117" t="s">
        <v>4556</v>
      </c>
      <c r="D39" s="117">
        <v>50000</v>
      </c>
      <c r="E39" s="100">
        <v>170000</v>
      </c>
      <c r="F39" s="100">
        <f t="shared" si="1"/>
        <v>220000</v>
      </c>
      <c r="G39" s="362"/>
      <c r="H39" s="516"/>
      <c r="I39" s="85" t="s">
        <v>4550</v>
      </c>
    </row>
    <row r="40" spans="1:9" s="85" customFormat="1" ht="21" customHeight="1" x14ac:dyDescent="0.25">
      <c r="A40" s="268">
        <v>22</v>
      </c>
      <c r="B40" s="510" t="s">
        <v>4557</v>
      </c>
      <c r="C40" s="117" t="s">
        <v>4558</v>
      </c>
      <c r="D40" s="117">
        <v>50000</v>
      </c>
      <c r="E40" s="100">
        <v>670000</v>
      </c>
      <c r="F40" s="100">
        <f t="shared" si="1"/>
        <v>720000</v>
      </c>
      <c r="G40" s="516"/>
      <c r="H40" s="516"/>
      <c r="I40" s="85" t="s">
        <v>4550</v>
      </c>
    </row>
    <row r="41" spans="1:9" s="85" customFormat="1" ht="21" customHeight="1" x14ac:dyDescent="0.25">
      <c r="A41" s="268">
        <v>23</v>
      </c>
      <c r="B41" s="510" t="s">
        <v>4559</v>
      </c>
      <c r="C41" s="117" t="s">
        <v>4560</v>
      </c>
      <c r="D41" s="117">
        <v>50000</v>
      </c>
      <c r="E41" s="100">
        <v>540000</v>
      </c>
      <c r="F41" s="100">
        <f t="shared" si="1"/>
        <v>590000</v>
      </c>
      <c r="G41" s="516"/>
      <c r="H41" s="516"/>
      <c r="I41" s="85" t="s">
        <v>4550</v>
      </c>
    </row>
    <row r="42" spans="1:9" ht="24" hidden="1" customHeight="1" x14ac:dyDescent="0.3">
      <c r="B42" s="511"/>
      <c r="C42" s="62"/>
      <c r="D42" s="62"/>
      <c r="E42" s="212"/>
      <c r="F42" s="212"/>
    </row>
    <row r="43" spans="1:9" ht="24" hidden="1" customHeight="1" x14ac:dyDescent="0.3">
      <c r="B43" s="511"/>
      <c r="C43" s="62"/>
      <c r="D43" s="62"/>
      <c r="E43" s="212"/>
      <c r="F43" s="212"/>
    </row>
    <row r="44" spans="1:9" ht="12" customHeight="1" x14ac:dyDescent="0.3">
      <c r="B44" s="512"/>
      <c r="C44" s="62"/>
      <c r="D44" s="62"/>
      <c r="E44" s="212"/>
      <c r="F44" s="212"/>
    </row>
    <row r="45" spans="1:9" x14ac:dyDescent="0.3">
      <c r="A45" s="64"/>
      <c r="B45" s="64"/>
      <c r="D45" s="1007" t="s">
        <v>5689</v>
      </c>
      <c r="E45" s="1007"/>
      <c r="F45" s="1007"/>
      <c r="G45" s="517"/>
    </row>
    <row r="46" spans="1:9" x14ac:dyDescent="0.3">
      <c r="A46" s="1006" t="s">
        <v>463</v>
      </c>
      <c r="B46" s="1006"/>
      <c r="D46" s="1003" t="s">
        <v>44</v>
      </c>
      <c r="E46" s="1003"/>
      <c r="F46" s="1003"/>
      <c r="G46" s="513"/>
    </row>
    <row r="47" spans="1:9" x14ac:dyDescent="0.3">
      <c r="A47" s="57"/>
      <c r="B47" s="780"/>
      <c r="E47" s="755"/>
      <c r="F47" s="755"/>
      <c r="G47" s="518"/>
    </row>
    <row r="48" spans="1:9" ht="13.5" customHeight="1" x14ac:dyDescent="0.3">
      <c r="A48" s="57"/>
      <c r="B48" s="57"/>
      <c r="E48" s="57"/>
      <c r="F48" s="57"/>
      <c r="G48" s="518"/>
    </row>
    <row r="49" spans="1:7" ht="11.25" customHeight="1" x14ac:dyDescent="0.3">
      <c r="A49" s="57"/>
      <c r="B49" s="57"/>
      <c r="E49" s="57"/>
      <c r="F49" s="57"/>
      <c r="G49" s="518"/>
    </row>
    <row r="50" spans="1:7" x14ac:dyDescent="0.3">
      <c r="A50" s="57"/>
      <c r="B50" s="57"/>
      <c r="E50" s="57"/>
      <c r="F50" s="57"/>
      <c r="G50" s="518"/>
    </row>
    <row r="51" spans="1:7" x14ac:dyDescent="0.3">
      <c r="A51" s="1003" t="s">
        <v>431</v>
      </c>
      <c r="B51" s="1003"/>
      <c r="D51" s="1003" t="s">
        <v>5177</v>
      </c>
      <c r="E51" s="1003"/>
      <c r="F51" s="1003"/>
      <c r="G51" s="513"/>
    </row>
  </sheetData>
  <mergeCells count="25">
    <mergeCell ref="A51:B51"/>
    <mergeCell ref="D45:F45"/>
    <mergeCell ref="D46:F46"/>
    <mergeCell ref="D51:F51"/>
    <mergeCell ref="A46:B46"/>
    <mergeCell ref="B21:B23"/>
    <mergeCell ref="B25:B27"/>
    <mergeCell ref="A37:A38"/>
    <mergeCell ref="B37:B38"/>
    <mergeCell ref="B10:B12"/>
    <mergeCell ref="B13:B14"/>
    <mergeCell ref="B15:B16"/>
    <mergeCell ref="B17:B18"/>
    <mergeCell ref="B19:B20"/>
    <mergeCell ref="A19:A20"/>
    <mergeCell ref="A21:A23"/>
    <mergeCell ref="A25:A27"/>
    <mergeCell ref="A13:A14"/>
    <mergeCell ref="A15:A16"/>
    <mergeCell ref="A17:A18"/>
    <mergeCell ref="B1:F1"/>
    <mergeCell ref="B2:F2"/>
    <mergeCell ref="A4:F4"/>
    <mergeCell ref="A5:F5"/>
    <mergeCell ref="A10:A12"/>
  </mergeCells>
  <pageMargins left="0.41" right="0.32" top="0.25" bottom="0.25" header="0.16" footer="0.16"/>
  <pageSetup paperSize="9" orientation="landscape" verticalDpi="18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29"/>
  <sheetViews>
    <sheetView topLeftCell="A4" workbookViewId="0">
      <selection activeCell="C18" sqref="C18"/>
    </sheetView>
  </sheetViews>
  <sheetFormatPr defaultRowHeight="12.75" x14ac:dyDescent="0.2"/>
  <cols>
    <col min="1" max="1" width="6.140625" style="67" customWidth="1"/>
    <col min="2" max="2" width="48" style="67" customWidth="1"/>
    <col min="3" max="3" width="14.42578125" style="92" customWidth="1"/>
    <col min="4" max="4" width="13.85546875" style="92" customWidth="1"/>
    <col min="5" max="5" width="16.5703125" style="92" customWidth="1"/>
    <col min="6" max="6" width="20.7109375" style="92" customWidth="1"/>
    <col min="7" max="7" width="12.42578125" style="92" customWidth="1"/>
    <col min="8" max="9" width="17.42578125" style="67" customWidth="1"/>
    <col min="10" max="10" width="20.7109375" style="71" customWidth="1"/>
    <col min="11" max="11" width="20.7109375" style="92" customWidth="1"/>
    <col min="12" max="256" width="9.140625" style="67"/>
    <col min="257" max="257" width="7" style="67" customWidth="1"/>
    <col min="258" max="258" width="54" style="67" customWidth="1"/>
    <col min="259" max="259" width="15" style="67" customWidth="1"/>
    <col min="260" max="260" width="15.28515625" style="67" customWidth="1"/>
    <col min="261" max="261" width="18.7109375" style="67" customWidth="1"/>
    <col min="262" max="262" width="20.7109375" style="67" customWidth="1"/>
    <col min="263" max="263" width="12.42578125" style="67" customWidth="1"/>
    <col min="264" max="265" width="17.42578125" style="67" customWidth="1"/>
    <col min="266" max="267" width="20.7109375" style="67" customWidth="1"/>
    <col min="268" max="512" width="9.140625" style="67"/>
    <col min="513" max="513" width="7" style="67" customWidth="1"/>
    <col min="514" max="514" width="54" style="67" customWidth="1"/>
    <col min="515" max="515" width="15" style="67" customWidth="1"/>
    <col min="516" max="516" width="15.28515625" style="67" customWidth="1"/>
    <col min="517" max="517" width="18.7109375" style="67" customWidth="1"/>
    <col min="518" max="518" width="20.7109375" style="67" customWidth="1"/>
    <col min="519" max="519" width="12.42578125" style="67" customWidth="1"/>
    <col min="520" max="521" width="17.42578125" style="67" customWidth="1"/>
    <col min="522" max="523" width="20.7109375" style="67" customWidth="1"/>
    <col min="524" max="768" width="9.140625" style="67"/>
    <col min="769" max="769" width="7" style="67" customWidth="1"/>
    <col min="770" max="770" width="54" style="67" customWidth="1"/>
    <col min="771" max="771" width="15" style="67" customWidth="1"/>
    <col min="772" max="772" width="15.28515625" style="67" customWidth="1"/>
    <col min="773" max="773" width="18.7109375" style="67" customWidth="1"/>
    <col min="774" max="774" width="20.7109375" style="67" customWidth="1"/>
    <col min="775" max="775" width="12.42578125" style="67" customWidth="1"/>
    <col min="776" max="777" width="17.42578125" style="67" customWidth="1"/>
    <col min="778" max="779" width="20.7109375" style="67" customWidth="1"/>
    <col min="780" max="1024" width="9.140625" style="67"/>
    <col min="1025" max="1025" width="7" style="67" customWidth="1"/>
    <col min="1026" max="1026" width="54" style="67" customWidth="1"/>
    <col min="1027" max="1027" width="15" style="67" customWidth="1"/>
    <col min="1028" max="1028" width="15.28515625" style="67" customWidth="1"/>
    <col min="1029" max="1029" width="18.7109375" style="67" customWidth="1"/>
    <col min="1030" max="1030" width="20.7109375" style="67" customWidth="1"/>
    <col min="1031" max="1031" width="12.42578125" style="67" customWidth="1"/>
    <col min="1032" max="1033" width="17.42578125" style="67" customWidth="1"/>
    <col min="1034" max="1035" width="20.7109375" style="67" customWidth="1"/>
    <col min="1036" max="1280" width="9.140625" style="67"/>
    <col min="1281" max="1281" width="7" style="67" customWidth="1"/>
    <col min="1282" max="1282" width="54" style="67" customWidth="1"/>
    <col min="1283" max="1283" width="15" style="67" customWidth="1"/>
    <col min="1284" max="1284" width="15.28515625" style="67" customWidth="1"/>
    <col min="1285" max="1285" width="18.7109375" style="67" customWidth="1"/>
    <col min="1286" max="1286" width="20.7109375" style="67" customWidth="1"/>
    <col min="1287" max="1287" width="12.42578125" style="67" customWidth="1"/>
    <col min="1288" max="1289" width="17.42578125" style="67" customWidth="1"/>
    <col min="1290" max="1291" width="20.7109375" style="67" customWidth="1"/>
    <col min="1292" max="1536" width="9.140625" style="67"/>
    <col min="1537" max="1537" width="7" style="67" customWidth="1"/>
    <col min="1538" max="1538" width="54" style="67" customWidth="1"/>
    <col min="1539" max="1539" width="15" style="67" customWidth="1"/>
    <col min="1540" max="1540" width="15.28515625" style="67" customWidth="1"/>
    <col min="1541" max="1541" width="18.7109375" style="67" customWidth="1"/>
    <col min="1542" max="1542" width="20.7109375" style="67" customWidth="1"/>
    <col min="1543" max="1543" width="12.42578125" style="67" customWidth="1"/>
    <col min="1544" max="1545" width="17.42578125" style="67" customWidth="1"/>
    <col min="1546" max="1547" width="20.7109375" style="67" customWidth="1"/>
    <col min="1548" max="1792" width="9.140625" style="67"/>
    <col min="1793" max="1793" width="7" style="67" customWidth="1"/>
    <col min="1794" max="1794" width="54" style="67" customWidth="1"/>
    <col min="1795" max="1795" width="15" style="67" customWidth="1"/>
    <col min="1796" max="1796" width="15.28515625" style="67" customWidth="1"/>
    <col min="1797" max="1797" width="18.7109375" style="67" customWidth="1"/>
    <col min="1798" max="1798" width="20.7109375" style="67" customWidth="1"/>
    <col min="1799" max="1799" width="12.42578125" style="67" customWidth="1"/>
    <col min="1800" max="1801" width="17.42578125" style="67" customWidth="1"/>
    <col min="1802" max="1803" width="20.7109375" style="67" customWidth="1"/>
    <col min="1804" max="2048" width="9.140625" style="67"/>
    <col min="2049" max="2049" width="7" style="67" customWidth="1"/>
    <col min="2050" max="2050" width="54" style="67" customWidth="1"/>
    <col min="2051" max="2051" width="15" style="67" customWidth="1"/>
    <col min="2052" max="2052" width="15.28515625" style="67" customWidth="1"/>
    <col min="2053" max="2053" width="18.7109375" style="67" customWidth="1"/>
    <col min="2054" max="2054" width="20.7109375" style="67" customWidth="1"/>
    <col min="2055" max="2055" width="12.42578125" style="67" customWidth="1"/>
    <col min="2056" max="2057" width="17.42578125" style="67" customWidth="1"/>
    <col min="2058" max="2059" width="20.7109375" style="67" customWidth="1"/>
    <col min="2060" max="2304" width="9.140625" style="67"/>
    <col min="2305" max="2305" width="7" style="67" customWidth="1"/>
    <col min="2306" max="2306" width="54" style="67" customWidth="1"/>
    <col min="2307" max="2307" width="15" style="67" customWidth="1"/>
    <col min="2308" max="2308" width="15.28515625" style="67" customWidth="1"/>
    <col min="2309" max="2309" width="18.7109375" style="67" customWidth="1"/>
    <col min="2310" max="2310" width="20.7109375" style="67" customWidth="1"/>
    <col min="2311" max="2311" width="12.42578125" style="67" customWidth="1"/>
    <col min="2312" max="2313" width="17.42578125" style="67" customWidth="1"/>
    <col min="2314" max="2315" width="20.7109375" style="67" customWidth="1"/>
    <col min="2316" max="2560" width="9.140625" style="67"/>
    <col min="2561" max="2561" width="7" style="67" customWidth="1"/>
    <col min="2562" max="2562" width="54" style="67" customWidth="1"/>
    <col min="2563" max="2563" width="15" style="67" customWidth="1"/>
    <col min="2564" max="2564" width="15.28515625" style="67" customWidth="1"/>
    <col min="2565" max="2565" width="18.7109375" style="67" customWidth="1"/>
    <col min="2566" max="2566" width="20.7109375" style="67" customWidth="1"/>
    <col min="2567" max="2567" width="12.42578125" style="67" customWidth="1"/>
    <col min="2568" max="2569" width="17.42578125" style="67" customWidth="1"/>
    <col min="2570" max="2571" width="20.7109375" style="67" customWidth="1"/>
    <col min="2572" max="2816" width="9.140625" style="67"/>
    <col min="2817" max="2817" width="7" style="67" customWidth="1"/>
    <col min="2818" max="2818" width="54" style="67" customWidth="1"/>
    <col min="2819" max="2819" width="15" style="67" customWidth="1"/>
    <col min="2820" max="2820" width="15.28515625" style="67" customWidth="1"/>
    <col min="2821" max="2821" width="18.7109375" style="67" customWidth="1"/>
    <col min="2822" max="2822" width="20.7109375" style="67" customWidth="1"/>
    <col min="2823" max="2823" width="12.42578125" style="67" customWidth="1"/>
    <col min="2824" max="2825" width="17.42578125" style="67" customWidth="1"/>
    <col min="2826" max="2827" width="20.7109375" style="67" customWidth="1"/>
    <col min="2828" max="3072" width="9.140625" style="67"/>
    <col min="3073" max="3073" width="7" style="67" customWidth="1"/>
    <col min="3074" max="3074" width="54" style="67" customWidth="1"/>
    <col min="3075" max="3075" width="15" style="67" customWidth="1"/>
    <col min="3076" max="3076" width="15.28515625" style="67" customWidth="1"/>
    <col min="3077" max="3077" width="18.7109375" style="67" customWidth="1"/>
    <col min="3078" max="3078" width="20.7109375" style="67" customWidth="1"/>
    <col min="3079" max="3079" width="12.42578125" style="67" customWidth="1"/>
    <col min="3080" max="3081" width="17.42578125" style="67" customWidth="1"/>
    <col min="3082" max="3083" width="20.7109375" style="67" customWidth="1"/>
    <col min="3084" max="3328" width="9.140625" style="67"/>
    <col min="3329" max="3329" width="7" style="67" customWidth="1"/>
    <col min="3330" max="3330" width="54" style="67" customWidth="1"/>
    <col min="3331" max="3331" width="15" style="67" customWidth="1"/>
    <col min="3332" max="3332" width="15.28515625" style="67" customWidth="1"/>
    <col min="3333" max="3333" width="18.7109375" style="67" customWidth="1"/>
    <col min="3334" max="3334" width="20.7109375" style="67" customWidth="1"/>
    <col min="3335" max="3335" width="12.42578125" style="67" customWidth="1"/>
    <col min="3336" max="3337" width="17.42578125" style="67" customWidth="1"/>
    <col min="3338" max="3339" width="20.7109375" style="67" customWidth="1"/>
    <col min="3340" max="3584" width="9.140625" style="67"/>
    <col min="3585" max="3585" width="7" style="67" customWidth="1"/>
    <col min="3586" max="3586" width="54" style="67" customWidth="1"/>
    <col min="3587" max="3587" width="15" style="67" customWidth="1"/>
    <col min="3588" max="3588" width="15.28515625" style="67" customWidth="1"/>
    <col min="3589" max="3589" width="18.7109375" style="67" customWidth="1"/>
    <col min="3590" max="3590" width="20.7109375" style="67" customWidth="1"/>
    <col min="3591" max="3591" width="12.42578125" style="67" customWidth="1"/>
    <col min="3592" max="3593" width="17.42578125" style="67" customWidth="1"/>
    <col min="3594" max="3595" width="20.7109375" style="67" customWidth="1"/>
    <col min="3596" max="3840" width="9.140625" style="67"/>
    <col min="3841" max="3841" width="7" style="67" customWidth="1"/>
    <col min="3842" max="3842" width="54" style="67" customWidth="1"/>
    <col min="3843" max="3843" width="15" style="67" customWidth="1"/>
    <col min="3844" max="3844" width="15.28515625" style="67" customWidth="1"/>
    <col min="3845" max="3845" width="18.7109375" style="67" customWidth="1"/>
    <col min="3846" max="3846" width="20.7109375" style="67" customWidth="1"/>
    <col min="3847" max="3847" width="12.42578125" style="67" customWidth="1"/>
    <col min="3848" max="3849" width="17.42578125" style="67" customWidth="1"/>
    <col min="3850" max="3851" width="20.7109375" style="67" customWidth="1"/>
    <col min="3852" max="4096" width="9.140625" style="67"/>
    <col min="4097" max="4097" width="7" style="67" customWidth="1"/>
    <col min="4098" max="4098" width="54" style="67" customWidth="1"/>
    <col min="4099" max="4099" width="15" style="67" customWidth="1"/>
    <col min="4100" max="4100" width="15.28515625" style="67" customWidth="1"/>
    <col min="4101" max="4101" width="18.7109375" style="67" customWidth="1"/>
    <col min="4102" max="4102" width="20.7109375" style="67" customWidth="1"/>
    <col min="4103" max="4103" width="12.42578125" style="67" customWidth="1"/>
    <col min="4104" max="4105" width="17.42578125" style="67" customWidth="1"/>
    <col min="4106" max="4107" width="20.7109375" style="67" customWidth="1"/>
    <col min="4108" max="4352" width="9.140625" style="67"/>
    <col min="4353" max="4353" width="7" style="67" customWidth="1"/>
    <col min="4354" max="4354" width="54" style="67" customWidth="1"/>
    <col min="4355" max="4355" width="15" style="67" customWidth="1"/>
    <col min="4356" max="4356" width="15.28515625" style="67" customWidth="1"/>
    <col min="4357" max="4357" width="18.7109375" style="67" customWidth="1"/>
    <col min="4358" max="4358" width="20.7109375" style="67" customWidth="1"/>
    <col min="4359" max="4359" width="12.42578125" style="67" customWidth="1"/>
    <col min="4360" max="4361" width="17.42578125" style="67" customWidth="1"/>
    <col min="4362" max="4363" width="20.7109375" style="67" customWidth="1"/>
    <col min="4364" max="4608" width="9.140625" style="67"/>
    <col min="4609" max="4609" width="7" style="67" customWidth="1"/>
    <col min="4610" max="4610" width="54" style="67" customWidth="1"/>
    <col min="4611" max="4611" width="15" style="67" customWidth="1"/>
    <col min="4612" max="4612" width="15.28515625" style="67" customWidth="1"/>
    <col min="4613" max="4613" width="18.7109375" style="67" customWidth="1"/>
    <col min="4614" max="4614" width="20.7109375" style="67" customWidth="1"/>
    <col min="4615" max="4615" width="12.42578125" style="67" customWidth="1"/>
    <col min="4616" max="4617" width="17.42578125" style="67" customWidth="1"/>
    <col min="4618" max="4619" width="20.7109375" style="67" customWidth="1"/>
    <col min="4620" max="4864" width="9.140625" style="67"/>
    <col min="4865" max="4865" width="7" style="67" customWidth="1"/>
    <col min="4866" max="4866" width="54" style="67" customWidth="1"/>
    <col min="4867" max="4867" width="15" style="67" customWidth="1"/>
    <col min="4868" max="4868" width="15.28515625" style="67" customWidth="1"/>
    <col min="4869" max="4869" width="18.7109375" style="67" customWidth="1"/>
    <col min="4870" max="4870" width="20.7109375" style="67" customWidth="1"/>
    <col min="4871" max="4871" width="12.42578125" style="67" customWidth="1"/>
    <col min="4872" max="4873" width="17.42578125" style="67" customWidth="1"/>
    <col min="4874" max="4875" width="20.7109375" style="67" customWidth="1"/>
    <col min="4876" max="5120" width="9.140625" style="67"/>
    <col min="5121" max="5121" width="7" style="67" customWidth="1"/>
    <col min="5122" max="5122" width="54" style="67" customWidth="1"/>
    <col min="5123" max="5123" width="15" style="67" customWidth="1"/>
    <col min="5124" max="5124" width="15.28515625" style="67" customWidth="1"/>
    <col min="5125" max="5125" width="18.7109375" style="67" customWidth="1"/>
    <col min="5126" max="5126" width="20.7109375" style="67" customWidth="1"/>
    <col min="5127" max="5127" width="12.42578125" style="67" customWidth="1"/>
    <col min="5128" max="5129" width="17.42578125" style="67" customWidth="1"/>
    <col min="5130" max="5131" width="20.7109375" style="67" customWidth="1"/>
    <col min="5132" max="5376" width="9.140625" style="67"/>
    <col min="5377" max="5377" width="7" style="67" customWidth="1"/>
    <col min="5378" max="5378" width="54" style="67" customWidth="1"/>
    <col min="5379" max="5379" width="15" style="67" customWidth="1"/>
    <col min="5380" max="5380" width="15.28515625" style="67" customWidth="1"/>
    <col min="5381" max="5381" width="18.7109375" style="67" customWidth="1"/>
    <col min="5382" max="5382" width="20.7109375" style="67" customWidth="1"/>
    <col min="5383" max="5383" width="12.42578125" style="67" customWidth="1"/>
    <col min="5384" max="5385" width="17.42578125" style="67" customWidth="1"/>
    <col min="5386" max="5387" width="20.7109375" style="67" customWidth="1"/>
    <col min="5388" max="5632" width="9.140625" style="67"/>
    <col min="5633" max="5633" width="7" style="67" customWidth="1"/>
    <col min="5634" max="5634" width="54" style="67" customWidth="1"/>
    <col min="5635" max="5635" width="15" style="67" customWidth="1"/>
    <col min="5636" max="5636" width="15.28515625" style="67" customWidth="1"/>
    <col min="5637" max="5637" width="18.7109375" style="67" customWidth="1"/>
    <col min="5638" max="5638" width="20.7109375" style="67" customWidth="1"/>
    <col min="5639" max="5639" width="12.42578125" style="67" customWidth="1"/>
    <col min="5640" max="5641" width="17.42578125" style="67" customWidth="1"/>
    <col min="5642" max="5643" width="20.7109375" style="67" customWidth="1"/>
    <col min="5644" max="5888" width="9.140625" style="67"/>
    <col min="5889" max="5889" width="7" style="67" customWidth="1"/>
    <col min="5890" max="5890" width="54" style="67" customWidth="1"/>
    <col min="5891" max="5891" width="15" style="67" customWidth="1"/>
    <col min="5892" max="5892" width="15.28515625" style="67" customWidth="1"/>
    <col min="5893" max="5893" width="18.7109375" style="67" customWidth="1"/>
    <col min="5894" max="5894" width="20.7109375" style="67" customWidth="1"/>
    <col min="5895" max="5895" width="12.42578125" style="67" customWidth="1"/>
    <col min="5896" max="5897" width="17.42578125" style="67" customWidth="1"/>
    <col min="5898" max="5899" width="20.7109375" style="67" customWidth="1"/>
    <col min="5900" max="6144" width="9.140625" style="67"/>
    <col min="6145" max="6145" width="7" style="67" customWidth="1"/>
    <col min="6146" max="6146" width="54" style="67" customWidth="1"/>
    <col min="6147" max="6147" width="15" style="67" customWidth="1"/>
    <col min="6148" max="6148" width="15.28515625" style="67" customWidth="1"/>
    <col min="6149" max="6149" width="18.7109375" style="67" customWidth="1"/>
    <col min="6150" max="6150" width="20.7109375" style="67" customWidth="1"/>
    <col min="6151" max="6151" width="12.42578125" style="67" customWidth="1"/>
    <col min="6152" max="6153" width="17.42578125" style="67" customWidth="1"/>
    <col min="6154" max="6155" width="20.7109375" style="67" customWidth="1"/>
    <col min="6156" max="6400" width="9.140625" style="67"/>
    <col min="6401" max="6401" width="7" style="67" customWidth="1"/>
    <col min="6402" max="6402" width="54" style="67" customWidth="1"/>
    <col min="6403" max="6403" width="15" style="67" customWidth="1"/>
    <col min="6404" max="6404" width="15.28515625" style="67" customWidth="1"/>
    <col min="6405" max="6405" width="18.7109375" style="67" customWidth="1"/>
    <col min="6406" max="6406" width="20.7109375" style="67" customWidth="1"/>
    <col min="6407" max="6407" width="12.42578125" style="67" customWidth="1"/>
    <col min="6408" max="6409" width="17.42578125" style="67" customWidth="1"/>
    <col min="6410" max="6411" width="20.7109375" style="67" customWidth="1"/>
    <col min="6412" max="6656" width="9.140625" style="67"/>
    <col min="6657" max="6657" width="7" style="67" customWidth="1"/>
    <col min="6658" max="6658" width="54" style="67" customWidth="1"/>
    <col min="6659" max="6659" width="15" style="67" customWidth="1"/>
    <col min="6660" max="6660" width="15.28515625" style="67" customWidth="1"/>
    <col min="6661" max="6661" width="18.7109375" style="67" customWidth="1"/>
    <col min="6662" max="6662" width="20.7109375" style="67" customWidth="1"/>
    <col min="6663" max="6663" width="12.42578125" style="67" customWidth="1"/>
    <col min="6664" max="6665" width="17.42578125" style="67" customWidth="1"/>
    <col min="6666" max="6667" width="20.7109375" style="67" customWidth="1"/>
    <col min="6668" max="6912" width="9.140625" style="67"/>
    <col min="6913" max="6913" width="7" style="67" customWidth="1"/>
    <col min="6914" max="6914" width="54" style="67" customWidth="1"/>
    <col min="6915" max="6915" width="15" style="67" customWidth="1"/>
    <col min="6916" max="6916" width="15.28515625" style="67" customWidth="1"/>
    <col min="6917" max="6917" width="18.7109375" style="67" customWidth="1"/>
    <col min="6918" max="6918" width="20.7109375" style="67" customWidth="1"/>
    <col min="6919" max="6919" width="12.42578125" style="67" customWidth="1"/>
    <col min="6920" max="6921" width="17.42578125" style="67" customWidth="1"/>
    <col min="6922" max="6923" width="20.7109375" style="67" customWidth="1"/>
    <col min="6924" max="7168" width="9.140625" style="67"/>
    <col min="7169" max="7169" width="7" style="67" customWidth="1"/>
    <col min="7170" max="7170" width="54" style="67" customWidth="1"/>
    <col min="7171" max="7171" width="15" style="67" customWidth="1"/>
    <col min="7172" max="7172" width="15.28515625" style="67" customWidth="1"/>
    <col min="7173" max="7173" width="18.7109375" style="67" customWidth="1"/>
    <col min="7174" max="7174" width="20.7109375" style="67" customWidth="1"/>
    <col min="7175" max="7175" width="12.42578125" style="67" customWidth="1"/>
    <col min="7176" max="7177" width="17.42578125" style="67" customWidth="1"/>
    <col min="7178" max="7179" width="20.7109375" style="67" customWidth="1"/>
    <col min="7180" max="7424" width="9.140625" style="67"/>
    <col min="7425" max="7425" width="7" style="67" customWidth="1"/>
    <col min="7426" max="7426" width="54" style="67" customWidth="1"/>
    <col min="7427" max="7427" width="15" style="67" customWidth="1"/>
    <col min="7428" max="7428" width="15.28515625" style="67" customWidth="1"/>
    <col min="7429" max="7429" width="18.7109375" style="67" customWidth="1"/>
    <col min="7430" max="7430" width="20.7109375" style="67" customWidth="1"/>
    <col min="7431" max="7431" width="12.42578125" style="67" customWidth="1"/>
    <col min="7432" max="7433" width="17.42578125" style="67" customWidth="1"/>
    <col min="7434" max="7435" width="20.7109375" style="67" customWidth="1"/>
    <col min="7436" max="7680" width="9.140625" style="67"/>
    <col min="7681" max="7681" width="7" style="67" customWidth="1"/>
    <col min="7682" max="7682" width="54" style="67" customWidth="1"/>
    <col min="7683" max="7683" width="15" style="67" customWidth="1"/>
    <col min="7684" max="7684" width="15.28515625" style="67" customWidth="1"/>
    <col min="7685" max="7685" width="18.7109375" style="67" customWidth="1"/>
    <col min="7686" max="7686" width="20.7109375" style="67" customWidth="1"/>
    <col min="7687" max="7687" width="12.42578125" style="67" customWidth="1"/>
    <col min="7688" max="7689" width="17.42578125" style="67" customWidth="1"/>
    <col min="7690" max="7691" width="20.7109375" style="67" customWidth="1"/>
    <col min="7692" max="7936" width="9.140625" style="67"/>
    <col min="7937" max="7937" width="7" style="67" customWidth="1"/>
    <col min="7938" max="7938" width="54" style="67" customWidth="1"/>
    <col min="7939" max="7939" width="15" style="67" customWidth="1"/>
    <col min="7940" max="7940" width="15.28515625" style="67" customWidth="1"/>
    <col min="7941" max="7941" width="18.7109375" style="67" customWidth="1"/>
    <col min="7942" max="7942" width="20.7109375" style="67" customWidth="1"/>
    <col min="7943" max="7943" width="12.42578125" style="67" customWidth="1"/>
    <col min="7944" max="7945" width="17.42578125" style="67" customWidth="1"/>
    <col min="7946" max="7947" width="20.7109375" style="67" customWidth="1"/>
    <col min="7948" max="8192" width="9.140625" style="67"/>
    <col min="8193" max="8193" width="7" style="67" customWidth="1"/>
    <col min="8194" max="8194" width="54" style="67" customWidth="1"/>
    <col min="8195" max="8195" width="15" style="67" customWidth="1"/>
    <col min="8196" max="8196" width="15.28515625" style="67" customWidth="1"/>
    <col min="8197" max="8197" width="18.7109375" style="67" customWidth="1"/>
    <col min="8198" max="8198" width="20.7109375" style="67" customWidth="1"/>
    <col min="8199" max="8199" width="12.42578125" style="67" customWidth="1"/>
    <col min="8200" max="8201" width="17.42578125" style="67" customWidth="1"/>
    <col min="8202" max="8203" width="20.7109375" style="67" customWidth="1"/>
    <col min="8204" max="8448" width="9.140625" style="67"/>
    <col min="8449" max="8449" width="7" style="67" customWidth="1"/>
    <col min="8450" max="8450" width="54" style="67" customWidth="1"/>
    <col min="8451" max="8451" width="15" style="67" customWidth="1"/>
    <col min="8452" max="8452" width="15.28515625" style="67" customWidth="1"/>
    <col min="8453" max="8453" width="18.7109375" style="67" customWidth="1"/>
    <col min="8454" max="8454" width="20.7109375" style="67" customWidth="1"/>
    <col min="8455" max="8455" width="12.42578125" style="67" customWidth="1"/>
    <col min="8456" max="8457" width="17.42578125" style="67" customWidth="1"/>
    <col min="8458" max="8459" width="20.7109375" style="67" customWidth="1"/>
    <col min="8460" max="8704" width="9.140625" style="67"/>
    <col min="8705" max="8705" width="7" style="67" customWidth="1"/>
    <col min="8706" max="8706" width="54" style="67" customWidth="1"/>
    <col min="8707" max="8707" width="15" style="67" customWidth="1"/>
    <col min="8708" max="8708" width="15.28515625" style="67" customWidth="1"/>
    <col min="8709" max="8709" width="18.7109375" style="67" customWidth="1"/>
    <col min="8710" max="8710" width="20.7109375" style="67" customWidth="1"/>
    <col min="8711" max="8711" width="12.42578125" style="67" customWidth="1"/>
    <col min="8712" max="8713" width="17.42578125" style="67" customWidth="1"/>
    <col min="8714" max="8715" width="20.7109375" style="67" customWidth="1"/>
    <col min="8716" max="8960" width="9.140625" style="67"/>
    <col min="8961" max="8961" width="7" style="67" customWidth="1"/>
    <col min="8962" max="8962" width="54" style="67" customWidth="1"/>
    <col min="8963" max="8963" width="15" style="67" customWidth="1"/>
    <col min="8964" max="8964" width="15.28515625" style="67" customWidth="1"/>
    <col min="8965" max="8965" width="18.7109375" style="67" customWidth="1"/>
    <col min="8966" max="8966" width="20.7109375" style="67" customWidth="1"/>
    <col min="8967" max="8967" width="12.42578125" style="67" customWidth="1"/>
    <col min="8968" max="8969" width="17.42578125" style="67" customWidth="1"/>
    <col min="8970" max="8971" width="20.7109375" style="67" customWidth="1"/>
    <col min="8972" max="9216" width="9.140625" style="67"/>
    <col min="9217" max="9217" width="7" style="67" customWidth="1"/>
    <col min="9218" max="9218" width="54" style="67" customWidth="1"/>
    <col min="9219" max="9219" width="15" style="67" customWidth="1"/>
    <col min="9220" max="9220" width="15.28515625" style="67" customWidth="1"/>
    <col min="9221" max="9221" width="18.7109375" style="67" customWidth="1"/>
    <col min="9222" max="9222" width="20.7109375" style="67" customWidth="1"/>
    <col min="9223" max="9223" width="12.42578125" style="67" customWidth="1"/>
    <col min="9224" max="9225" width="17.42578125" style="67" customWidth="1"/>
    <col min="9226" max="9227" width="20.7109375" style="67" customWidth="1"/>
    <col min="9228" max="9472" width="9.140625" style="67"/>
    <col min="9473" max="9473" width="7" style="67" customWidth="1"/>
    <col min="9474" max="9474" width="54" style="67" customWidth="1"/>
    <col min="9475" max="9475" width="15" style="67" customWidth="1"/>
    <col min="9476" max="9476" width="15.28515625" style="67" customWidth="1"/>
    <col min="9477" max="9477" width="18.7109375" style="67" customWidth="1"/>
    <col min="9478" max="9478" width="20.7109375" style="67" customWidth="1"/>
    <col min="9479" max="9479" width="12.42578125" style="67" customWidth="1"/>
    <col min="9480" max="9481" width="17.42578125" style="67" customWidth="1"/>
    <col min="9482" max="9483" width="20.7109375" style="67" customWidth="1"/>
    <col min="9484" max="9728" width="9.140625" style="67"/>
    <col min="9729" max="9729" width="7" style="67" customWidth="1"/>
    <col min="9730" max="9730" width="54" style="67" customWidth="1"/>
    <col min="9731" max="9731" width="15" style="67" customWidth="1"/>
    <col min="9732" max="9732" width="15.28515625" style="67" customWidth="1"/>
    <col min="9733" max="9733" width="18.7109375" style="67" customWidth="1"/>
    <col min="9734" max="9734" width="20.7109375" style="67" customWidth="1"/>
    <col min="9735" max="9735" width="12.42578125" style="67" customWidth="1"/>
    <col min="9736" max="9737" width="17.42578125" style="67" customWidth="1"/>
    <col min="9738" max="9739" width="20.7109375" style="67" customWidth="1"/>
    <col min="9740" max="9984" width="9.140625" style="67"/>
    <col min="9985" max="9985" width="7" style="67" customWidth="1"/>
    <col min="9986" max="9986" width="54" style="67" customWidth="1"/>
    <col min="9987" max="9987" width="15" style="67" customWidth="1"/>
    <col min="9988" max="9988" width="15.28515625" style="67" customWidth="1"/>
    <col min="9989" max="9989" width="18.7109375" style="67" customWidth="1"/>
    <col min="9990" max="9990" width="20.7109375" style="67" customWidth="1"/>
    <col min="9991" max="9991" width="12.42578125" style="67" customWidth="1"/>
    <col min="9992" max="9993" width="17.42578125" style="67" customWidth="1"/>
    <col min="9994" max="9995" width="20.7109375" style="67" customWidth="1"/>
    <col min="9996" max="10240" width="9.140625" style="67"/>
    <col min="10241" max="10241" width="7" style="67" customWidth="1"/>
    <col min="10242" max="10242" width="54" style="67" customWidth="1"/>
    <col min="10243" max="10243" width="15" style="67" customWidth="1"/>
    <col min="10244" max="10244" width="15.28515625" style="67" customWidth="1"/>
    <col min="10245" max="10245" width="18.7109375" style="67" customWidth="1"/>
    <col min="10246" max="10246" width="20.7109375" style="67" customWidth="1"/>
    <col min="10247" max="10247" width="12.42578125" style="67" customWidth="1"/>
    <col min="10248" max="10249" width="17.42578125" style="67" customWidth="1"/>
    <col min="10250" max="10251" width="20.7109375" style="67" customWidth="1"/>
    <col min="10252" max="10496" width="9.140625" style="67"/>
    <col min="10497" max="10497" width="7" style="67" customWidth="1"/>
    <col min="10498" max="10498" width="54" style="67" customWidth="1"/>
    <col min="10499" max="10499" width="15" style="67" customWidth="1"/>
    <col min="10500" max="10500" width="15.28515625" style="67" customWidth="1"/>
    <col min="10501" max="10501" width="18.7109375" style="67" customWidth="1"/>
    <col min="10502" max="10502" width="20.7109375" style="67" customWidth="1"/>
    <col min="10503" max="10503" width="12.42578125" style="67" customWidth="1"/>
    <col min="10504" max="10505" width="17.42578125" style="67" customWidth="1"/>
    <col min="10506" max="10507" width="20.7109375" style="67" customWidth="1"/>
    <col min="10508" max="10752" width="9.140625" style="67"/>
    <col min="10753" max="10753" width="7" style="67" customWidth="1"/>
    <col min="10754" max="10754" width="54" style="67" customWidth="1"/>
    <col min="10755" max="10755" width="15" style="67" customWidth="1"/>
    <col min="10756" max="10756" width="15.28515625" style="67" customWidth="1"/>
    <col min="10757" max="10757" width="18.7109375" style="67" customWidth="1"/>
    <col min="10758" max="10758" width="20.7109375" style="67" customWidth="1"/>
    <col min="10759" max="10759" width="12.42578125" style="67" customWidth="1"/>
    <col min="10760" max="10761" width="17.42578125" style="67" customWidth="1"/>
    <col min="10762" max="10763" width="20.7109375" style="67" customWidth="1"/>
    <col min="10764" max="11008" width="9.140625" style="67"/>
    <col min="11009" max="11009" width="7" style="67" customWidth="1"/>
    <col min="11010" max="11010" width="54" style="67" customWidth="1"/>
    <col min="11011" max="11011" width="15" style="67" customWidth="1"/>
    <col min="11012" max="11012" width="15.28515625" style="67" customWidth="1"/>
    <col min="11013" max="11013" width="18.7109375" style="67" customWidth="1"/>
    <col min="11014" max="11014" width="20.7109375" style="67" customWidth="1"/>
    <col min="11015" max="11015" width="12.42578125" style="67" customWidth="1"/>
    <col min="11016" max="11017" width="17.42578125" style="67" customWidth="1"/>
    <col min="11018" max="11019" width="20.7109375" style="67" customWidth="1"/>
    <col min="11020" max="11264" width="9.140625" style="67"/>
    <col min="11265" max="11265" width="7" style="67" customWidth="1"/>
    <col min="11266" max="11266" width="54" style="67" customWidth="1"/>
    <col min="11267" max="11267" width="15" style="67" customWidth="1"/>
    <col min="11268" max="11268" width="15.28515625" style="67" customWidth="1"/>
    <col min="11269" max="11269" width="18.7109375" style="67" customWidth="1"/>
    <col min="11270" max="11270" width="20.7109375" style="67" customWidth="1"/>
    <col min="11271" max="11271" width="12.42578125" style="67" customWidth="1"/>
    <col min="11272" max="11273" width="17.42578125" style="67" customWidth="1"/>
    <col min="11274" max="11275" width="20.7109375" style="67" customWidth="1"/>
    <col min="11276" max="11520" width="9.140625" style="67"/>
    <col min="11521" max="11521" width="7" style="67" customWidth="1"/>
    <col min="11522" max="11522" width="54" style="67" customWidth="1"/>
    <col min="11523" max="11523" width="15" style="67" customWidth="1"/>
    <col min="11524" max="11524" width="15.28515625" style="67" customWidth="1"/>
    <col min="11525" max="11525" width="18.7109375" style="67" customWidth="1"/>
    <col min="11526" max="11526" width="20.7109375" style="67" customWidth="1"/>
    <col min="11527" max="11527" width="12.42578125" style="67" customWidth="1"/>
    <col min="11528" max="11529" width="17.42578125" style="67" customWidth="1"/>
    <col min="11530" max="11531" width="20.7109375" style="67" customWidth="1"/>
    <col min="11532" max="11776" width="9.140625" style="67"/>
    <col min="11777" max="11777" width="7" style="67" customWidth="1"/>
    <col min="11778" max="11778" width="54" style="67" customWidth="1"/>
    <col min="11779" max="11779" width="15" style="67" customWidth="1"/>
    <col min="11780" max="11780" width="15.28515625" style="67" customWidth="1"/>
    <col min="11781" max="11781" width="18.7109375" style="67" customWidth="1"/>
    <col min="11782" max="11782" width="20.7109375" style="67" customWidth="1"/>
    <col min="11783" max="11783" width="12.42578125" style="67" customWidth="1"/>
    <col min="11784" max="11785" width="17.42578125" style="67" customWidth="1"/>
    <col min="11786" max="11787" width="20.7109375" style="67" customWidth="1"/>
    <col min="11788" max="12032" width="9.140625" style="67"/>
    <col min="12033" max="12033" width="7" style="67" customWidth="1"/>
    <col min="12034" max="12034" width="54" style="67" customWidth="1"/>
    <col min="12035" max="12035" width="15" style="67" customWidth="1"/>
    <col min="12036" max="12036" width="15.28515625" style="67" customWidth="1"/>
    <col min="12037" max="12037" width="18.7109375" style="67" customWidth="1"/>
    <col min="12038" max="12038" width="20.7109375" style="67" customWidth="1"/>
    <col min="12039" max="12039" width="12.42578125" style="67" customWidth="1"/>
    <col min="12040" max="12041" width="17.42578125" style="67" customWidth="1"/>
    <col min="12042" max="12043" width="20.7109375" style="67" customWidth="1"/>
    <col min="12044" max="12288" width="9.140625" style="67"/>
    <col min="12289" max="12289" width="7" style="67" customWidth="1"/>
    <col min="12290" max="12290" width="54" style="67" customWidth="1"/>
    <col min="12291" max="12291" width="15" style="67" customWidth="1"/>
    <col min="12292" max="12292" width="15.28515625" style="67" customWidth="1"/>
    <col min="12293" max="12293" width="18.7109375" style="67" customWidth="1"/>
    <col min="12294" max="12294" width="20.7109375" style="67" customWidth="1"/>
    <col min="12295" max="12295" width="12.42578125" style="67" customWidth="1"/>
    <col min="12296" max="12297" width="17.42578125" style="67" customWidth="1"/>
    <col min="12298" max="12299" width="20.7109375" style="67" customWidth="1"/>
    <col min="12300" max="12544" width="9.140625" style="67"/>
    <col min="12545" max="12545" width="7" style="67" customWidth="1"/>
    <col min="12546" max="12546" width="54" style="67" customWidth="1"/>
    <col min="12547" max="12547" width="15" style="67" customWidth="1"/>
    <col min="12548" max="12548" width="15.28515625" style="67" customWidth="1"/>
    <col min="12549" max="12549" width="18.7109375" style="67" customWidth="1"/>
    <col min="12550" max="12550" width="20.7109375" style="67" customWidth="1"/>
    <col min="12551" max="12551" width="12.42578125" style="67" customWidth="1"/>
    <col min="12552" max="12553" width="17.42578125" style="67" customWidth="1"/>
    <col min="12554" max="12555" width="20.7109375" style="67" customWidth="1"/>
    <col min="12556" max="12800" width="9.140625" style="67"/>
    <col min="12801" max="12801" width="7" style="67" customWidth="1"/>
    <col min="12802" max="12802" width="54" style="67" customWidth="1"/>
    <col min="12803" max="12803" width="15" style="67" customWidth="1"/>
    <col min="12804" max="12804" width="15.28515625" style="67" customWidth="1"/>
    <col min="12805" max="12805" width="18.7109375" style="67" customWidth="1"/>
    <col min="12806" max="12806" width="20.7109375" style="67" customWidth="1"/>
    <col min="12807" max="12807" width="12.42578125" style="67" customWidth="1"/>
    <col min="12808" max="12809" width="17.42578125" style="67" customWidth="1"/>
    <col min="12810" max="12811" width="20.7109375" style="67" customWidth="1"/>
    <col min="12812" max="13056" width="9.140625" style="67"/>
    <col min="13057" max="13057" width="7" style="67" customWidth="1"/>
    <col min="13058" max="13058" width="54" style="67" customWidth="1"/>
    <col min="13059" max="13059" width="15" style="67" customWidth="1"/>
    <col min="13060" max="13060" width="15.28515625" style="67" customWidth="1"/>
    <col min="13061" max="13061" width="18.7109375" style="67" customWidth="1"/>
    <col min="13062" max="13062" width="20.7109375" style="67" customWidth="1"/>
    <col min="13063" max="13063" width="12.42578125" style="67" customWidth="1"/>
    <col min="13064" max="13065" width="17.42578125" style="67" customWidth="1"/>
    <col min="13066" max="13067" width="20.7109375" style="67" customWidth="1"/>
    <col min="13068" max="13312" width="9.140625" style="67"/>
    <col min="13313" max="13313" width="7" style="67" customWidth="1"/>
    <col min="13314" max="13314" width="54" style="67" customWidth="1"/>
    <col min="13315" max="13315" width="15" style="67" customWidth="1"/>
    <col min="13316" max="13316" width="15.28515625" style="67" customWidth="1"/>
    <col min="13317" max="13317" width="18.7109375" style="67" customWidth="1"/>
    <col min="13318" max="13318" width="20.7109375" style="67" customWidth="1"/>
    <col min="13319" max="13319" width="12.42578125" style="67" customWidth="1"/>
    <col min="13320" max="13321" width="17.42578125" style="67" customWidth="1"/>
    <col min="13322" max="13323" width="20.7109375" style="67" customWidth="1"/>
    <col min="13324" max="13568" width="9.140625" style="67"/>
    <col min="13569" max="13569" width="7" style="67" customWidth="1"/>
    <col min="13570" max="13570" width="54" style="67" customWidth="1"/>
    <col min="13571" max="13571" width="15" style="67" customWidth="1"/>
    <col min="13572" max="13572" width="15.28515625" style="67" customWidth="1"/>
    <col min="13573" max="13573" width="18.7109375" style="67" customWidth="1"/>
    <col min="13574" max="13574" width="20.7109375" style="67" customWidth="1"/>
    <col min="13575" max="13575" width="12.42578125" style="67" customWidth="1"/>
    <col min="13576" max="13577" width="17.42578125" style="67" customWidth="1"/>
    <col min="13578" max="13579" width="20.7109375" style="67" customWidth="1"/>
    <col min="13580" max="13824" width="9.140625" style="67"/>
    <col min="13825" max="13825" width="7" style="67" customWidth="1"/>
    <col min="13826" max="13826" width="54" style="67" customWidth="1"/>
    <col min="13827" max="13827" width="15" style="67" customWidth="1"/>
    <col min="13828" max="13828" width="15.28515625" style="67" customWidth="1"/>
    <col min="13829" max="13829" width="18.7109375" style="67" customWidth="1"/>
    <col min="13830" max="13830" width="20.7109375" style="67" customWidth="1"/>
    <col min="13831" max="13831" width="12.42578125" style="67" customWidth="1"/>
    <col min="13832" max="13833" width="17.42578125" style="67" customWidth="1"/>
    <col min="13834" max="13835" width="20.7109375" style="67" customWidth="1"/>
    <col min="13836" max="14080" width="9.140625" style="67"/>
    <col min="14081" max="14081" width="7" style="67" customWidth="1"/>
    <col min="14082" max="14082" width="54" style="67" customWidth="1"/>
    <col min="14083" max="14083" width="15" style="67" customWidth="1"/>
    <col min="14084" max="14084" width="15.28515625" style="67" customWidth="1"/>
    <col min="14085" max="14085" width="18.7109375" style="67" customWidth="1"/>
    <col min="14086" max="14086" width="20.7109375" style="67" customWidth="1"/>
    <col min="14087" max="14087" width="12.42578125" style="67" customWidth="1"/>
    <col min="14088" max="14089" width="17.42578125" style="67" customWidth="1"/>
    <col min="14090" max="14091" width="20.7109375" style="67" customWidth="1"/>
    <col min="14092" max="14336" width="9.140625" style="67"/>
    <col min="14337" max="14337" width="7" style="67" customWidth="1"/>
    <col min="14338" max="14338" width="54" style="67" customWidth="1"/>
    <col min="14339" max="14339" width="15" style="67" customWidth="1"/>
    <col min="14340" max="14340" width="15.28515625" style="67" customWidth="1"/>
    <col min="14341" max="14341" width="18.7109375" style="67" customWidth="1"/>
    <col min="14342" max="14342" width="20.7109375" style="67" customWidth="1"/>
    <col min="14343" max="14343" width="12.42578125" style="67" customWidth="1"/>
    <col min="14344" max="14345" width="17.42578125" style="67" customWidth="1"/>
    <col min="14346" max="14347" width="20.7109375" style="67" customWidth="1"/>
    <col min="14348" max="14592" width="9.140625" style="67"/>
    <col min="14593" max="14593" width="7" style="67" customWidth="1"/>
    <col min="14594" max="14594" width="54" style="67" customWidth="1"/>
    <col min="14595" max="14595" width="15" style="67" customWidth="1"/>
    <col min="14596" max="14596" width="15.28515625" style="67" customWidth="1"/>
    <col min="14597" max="14597" width="18.7109375" style="67" customWidth="1"/>
    <col min="14598" max="14598" width="20.7109375" style="67" customWidth="1"/>
    <col min="14599" max="14599" width="12.42578125" style="67" customWidth="1"/>
    <col min="14600" max="14601" width="17.42578125" style="67" customWidth="1"/>
    <col min="14602" max="14603" width="20.7109375" style="67" customWidth="1"/>
    <col min="14604" max="14848" width="9.140625" style="67"/>
    <col min="14849" max="14849" width="7" style="67" customWidth="1"/>
    <col min="14850" max="14850" width="54" style="67" customWidth="1"/>
    <col min="14851" max="14851" width="15" style="67" customWidth="1"/>
    <col min="14852" max="14852" width="15.28515625" style="67" customWidth="1"/>
    <col min="14853" max="14853" width="18.7109375" style="67" customWidth="1"/>
    <col min="14854" max="14854" width="20.7109375" style="67" customWidth="1"/>
    <col min="14855" max="14855" width="12.42578125" style="67" customWidth="1"/>
    <col min="14856" max="14857" width="17.42578125" style="67" customWidth="1"/>
    <col min="14858" max="14859" width="20.7109375" style="67" customWidth="1"/>
    <col min="14860" max="15104" width="9.140625" style="67"/>
    <col min="15105" max="15105" width="7" style="67" customWidth="1"/>
    <col min="15106" max="15106" width="54" style="67" customWidth="1"/>
    <col min="15107" max="15107" width="15" style="67" customWidth="1"/>
    <col min="15108" max="15108" width="15.28515625" style="67" customWidth="1"/>
    <col min="15109" max="15109" width="18.7109375" style="67" customWidth="1"/>
    <col min="15110" max="15110" width="20.7109375" style="67" customWidth="1"/>
    <col min="15111" max="15111" width="12.42578125" style="67" customWidth="1"/>
    <col min="15112" max="15113" width="17.42578125" style="67" customWidth="1"/>
    <col min="15114" max="15115" width="20.7109375" style="67" customWidth="1"/>
    <col min="15116" max="15360" width="9.140625" style="67"/>
    <col min="15361" max="15361" width="7" style="67" customWidth="1"/>
    <col min="15362" max="15362" width="54" style="67" customWidth="1"/>
    <col min="15363" max="15363" width="15" style="67" customWidth="1"/>
    <col min="15364" max="15364" width="15.28515625" style="67" customWidth="1"/>
    <col min="15365" max="15365" width="18.7109375" style="67" customWidth="1"/>
    <col min="15366" max="15366" width="20.7109375" style="67" customWidth="1"/>
    <col min="15367" max="15367" width="12.42578125" style="67" customWidth="1"/>
    <col min="15368" max="15369" width="17.42578125" style="67" customWidth="1"/>
    <col min="15370" max="15371" width="20.7109375" style="67" customWidth="1"/>
    <col min="15372" max="15616" width="9.140625" style="67"/>
    <col min="15617" max="15617" width="7" style="67" customWidth="1"/>
    <col min="15618" max="15618" width="54" style="67" customWidth="1"/>
    <col min="15619" max="15619" width="15" style="67" customWidth="1"/>
    <col min="15620" max="15620" width="15.28515625" style="67" customWidth="1"/>
    <col min="15621" max="15621" width="18.7109375" style="67" customWidth="1"/>
    <col min="15622" max="15622" width="20.7109375" style="67" customWidth="1"/>
    <col min="15623" max="15623" width="12.42578125" style="67" customWidth="1"/>
    <col min="15624" max="15625" width="17.42578125" style="67" customWidth="1"/>
    <col min="15626" max="15627" width="20.7109375" style="67" customWidth="1"/>
    <col min="15628" max="15872" width="9.140625" style="67"/>
    <col min="15873" max="15873" width="7" style="67" customWidth="1"/>
    <col min="15874" max="15874" width="54" style="67" customWidth="1"/>
    <col min="15875" max="15875" width="15" style="67" customWidth="1"/>
    <col min="15876" max="15876" width="15.28515625" style="67" customWidth="1"/>
    <col min="15877" max="15877" width="18.7109375" style="67" customWidth="1"/>
    <col min="15878" max="15878" width="20.7109375" style="67" customWidth="1"/>
    <col min="15879" max="15879" width="12.42578125" style="67" customWidth="1"/>
    <col min="15880" max="15881" width="17.42578125" style="67" customWidth="1"/>
    <col min="15882" max="15883" width="20.7109375" style="67" customWidth="1"/>
    <col min="15884" max="16128" width="9.140625" style="67"/>
    <col min="16129" max="16129" width="7" style="67" customWidth="1"/>
    <col min="16130" max="16130" width="54" style="67" customWidth="1"/>
    <col min="16131" max="16131" width="15" style="67" customWidth="1"/>
    <col min="16132" max="16132" width="15.28515625" style="67" customWidth="1"/>
    <col min="16133" max="16133" width="18.7109375" style="67" customWidth="1"/>
    <col min="16134" max="16134" width="20.7109375" style="67" customWidth="1"/>
    <col min="16135" max="16135" width="12.42578125" style="67" customWidth="1"/>
    <col min="16136" max="16137" width="17.42578125" style="67" customWidth="1"/>
    <col min="16138" max="16139" width="20.7109375" style="67" customWidth="1"/>
    <col min="16140" max="16384" width="9.140625" style="67"/>
  </cols>
  <sheetData>
    <row r="1" spans="1:11" s="34" customFormat="1" ht="27" customHeight="1" x14ac:dyDescent="0.25">
      <c r="B1" s="1025" t="s">
        <v>4400</v>
      </c>
      <c r="C1" s="1025"/>
      <c r="D1" s="1025"/>
      <c r="E1" s="1025"/>
      <c r="F1" s="54"/>
      <c r="G1" s="54"/>
      <c r="K1" s="54"/>
    </row>
    <row r="2" spans="1:11" s="34" customFormat="1" ht="23.25" customHeight="1" x14ac:dyDescent="0.25">
      <c r="B2" s="1025" t="s">
        <v>548</v>
      </c>
      <c r="C2" s="1025"/>
      <c r="D2" s="1025"/>
      <c r="E2" s="1025"/>
      <c r="F2" s="54"/>
      <c r="G2" s="54"/>
      <c r="K2" s="54"/>
    </row>
    <row r="3" spans="1:11" s="32" customFormat="1" ht="11.25" customHeight="1" x14ac:dyDescent="0.25">
      <c r="C3" s="760"/>
      <c r="D3" s="760"/>
      <c r="E3" s="760"/>
      <c r="F3" s="760"/>
      <c r="G3" s="760"/>
      <c r="J3" s="521"/>
      <c r="K3" s="760"/>
    </row>
    <row r="4" spans="1:11" ht="46.5" customHeight="1" x14ac:dyDescent="0.25">
      <c r="A4" s="66"/>
      <c r="B4" s="66"/>
      <c r="C4" s="781"/>
      <c r="D4" s="781"/>
      <c r="E4" s="781"/>
      <c r="F4" s="781"/>
      <c r="G4" s="781"/>
      <c r="K4" s="781"/>
    </row>
    <row r="5" spans="1:11" ht="33.75" customHeight="1" x14ac:dyDescent="0.2">
      <c r="A5" s="1026" t="s">
        <v>5158</v>
      </c>
      <c r="B5" s="1026"/>
      <c r="C5" s="1026"/>
      <c r="D5" s="1026"/>
      <c r="E5" s="1026"/>
      <c r="F5" s="761"/>
      <c r="G5" s="761"/>
      <c r="J5" s="67"/>
      <c r="K5" s="67"/>
    </row>
    <row r="6" spans="1:11" ht="26.25" customHeight="1" x14ac:dyDescent="0.2">
      <c r="A6" s="1009" t="s">
        <v>5656</v>
      </c>
      <c r="B6" s="1009"/>
      <c r="C6" s="1009"/>
      <c r="D6" s="1009"/>
      <c r="E6" s="1009"/>
      <c r="F6" s="759"/>
      <c r="G6" s="764"/>
      <c r="J6" s="67"/>
      <c r="K6" s="67"/>
    </row>
    <row r="7" spans="1:11" s="75" customFormat="1" ht="26.25" customHeight="1" x14ac:dyDescent="0.25">
      <c r="A7" s="1027" t="s">
        <v>2</v>
      </c>
      <c r="B7" s="1027" t="s">
        <v>549</v>
      </c>
      <c r="C7" s="1028" t="s">
        <v>550</v>
      </c>
      <c r="D7" s="1029"/>
      <c r="E7" s="1030"/>
      <c r="F7" s="74"/>
      <c r="G7" s="74" t="s">
        <v>551</v>
      </c>
      <c r="H7" s="75" t="s">
        <v>552</v>
      </c>
      <c r="I7" s="75" t="s">
        <v>553</v>
      </c>
      <c r="J7" s="1024" t="s">
        <v>554</v>
      </c>
      <c r="K7" s="1024"/>
    </row>
    <row r="8" spans="1:11" s="75" customFormat="1" ht="61.5" customHeight="1" x14ac:dyDescent="0.25">
      <c r="A8" s="1027"/>
      <c r="B8" s="1027"/>
      <c r="C8" s="773" t="s">
        <v>5354</v>
      </c>
      <c r="D8" s="773" t="s">
        <v>5412</v>
      </c>
      <c r="E8" s="773" t="s">
        <v>5351</v>
      </c>
      <c r="F8" s="74"/>
      <c r="G8" s="74"/>
      <c r="J8" s="522" t="s">
        <v>555</v>
      </c>
      <c r="K8" s="773" t="s">
        <v>469</v>
      </c>
    </row>
    <row r="9" spans="1:11" s="75" customFormat="1" ht="24.75" customHeight="1" x14ac:dyDescent="0.25">
      <c r="A9" s="189">
        <v>1</v>
      </c>
      <c r="B9" s="76" t="s">
        <v>556</v>
      </c>
      <c r="C9" s="77">
        <v>37500</v>
      </c>
      <c r="D9" s="77">
        <v>37500</v>
      </c>
      <c r="E9" s="77"/>
      <c r="F9" s="523"/>
      <c r="G9" s="523"/>
      <c r="J9" s="77">
        <v>33000</v>
      </c>
      <c r="K9" s="77">
        <v>33000</v>
      </c>
    </row>
    <row r="10" spans="1:11" s="75" customFormat="1" ht="24.75" customHeight="1" x14ac:dyDescent="0.25">
      <c r="A10" s="189">
        <f>A9+1</f>
        <v>2</v>
      </c>
      <c r="B10" s="76" t="s">
        <v>557</v>
      </c>
      <c r="C10" s="80"/>
      <c r="D10" s="80"/>
      <c r="E10" s="77">
        <v>90000</v>
      </c>
      <c r="F10" s="523"/>
      <c r="G10" s="523"/>
      <c r="J10" s="77"/>
      <c r="K10" s="77">
        <v>50000</v>
      </c>
    </row>
    <row r="11" spans="1:11" s="75" customFormat="1" ht="24.75" customHeight="1" x14ac:dyDescent="0.25">
      <c r="A11" s="189">
        <f t="shared" ref="A11:A21" si="0">A10+1</f>
        <v>3</v>
      </c>
      <c r="B11" s="76" t="s">
        <v>558</v>
      </c>
      <c r="C11" s="80"/>
      <c r="D11" s="80"/>
      <c r="E11" s="77">
        <v>60000</v>
      </c>
      <c r="F11" s="523"/>
      <c r="G11" s="523"/>
      <c r="J11" s="77"/>
      <c r="K11" s="77">
        <v>25000</v>
      </c>
    </row>
    <row r="12" spans="1:11" s="75" customFormat="1" ht="24.75" customHeight="1" x14ac:dyDescent="0.25">
      <c r="A12" s="189">
        <f t="shared" si="0"/>
        <v>4</v>
      </c>
      <c r="B12" s="76" t="s">
        <v>559</v>
      </c>
      <c r="C12" s="80">
        <v>35400</v>
      </c>
      <c r="D12" s="80">
        <v>35400</v>
      </c>
      <c r="E12" s="80">
        <v>60000</v>
      </c>
      <c r="F12" s="524"/>
      <c r="G12" s="78" t="s">
        <v>560</v>
      </c>
      <c r="H12" s="79" t="s">
        <v>560</v>
      </c>
      <c r="I12" s="79" t="s">
        <v>561</v>
      </c>
      <c r="J12" s="80">
        <v>32000</v>
      </c>
      <c r="K12" s="80">
        <v>32000</v>
      </c>
    </row>
    <row r="13" spans="1:11" s="81" customFormat="1" ht="24.75" customHeight="1" x14ac:dyDescent="0.25">
      <c r="A13" s="189">
        <f t="shared" si="0"/>
        <v>5</v>
      </c>
      <c r="B13" s="76" t="s">
        <v>562</v>
      </c>
      <c r="C13" s="80">
        <v>133000</v>
      </c>
      <c r="D13" s="80">
        <v>133000</v>
      </c>
      <c r="E13" s="80">
        <v>200000</v>
      </c>
      <c r="F13" s="339">
        <f>E13*0.98</f>
        <v>196000</v>
      </c>
      <c r="G13" s="79" t="s">
        <v>563</v>
      </c>
      <c r="H13" s="79" t="s">
        <v>564</v>
      </c>
      <c r="I13" s="79" t="s">
        <v>565</v>
      </c>
      <c r="J13" s="80">
        <v>124000</v>
      </c>
      <c r="K13" s="80">
        <v>124000</v>
      </c>
    </row>
    <row r="14" spans="1:11" s="81" customFormat="1" ht="39" customHeight="1" x14ac:dyDescent="0.25">
      <c r="A14" s="189">
        <f t="shared" si="0"/>
        <v>6</v>
      </c>
      <c r="B14" s="76" t="s">
        <v>5342</v>
      </c>
      <c r="C14" s="80">
        <v>179000</v>
      </c>
      <c r="D14" s="80">
        <v>179000</v>
      </c>
      <c r="E14" s="80">
        <v>250000</v>
      </c>
      <c r="F14" s="339">
        <f t="shared" ref="F14:F21" si="1">E14*0.98</f>
        <v>245000</v>
      </c>
      <c r="G14" s="79" t="s">
        <v>566</v>
      </c>
      <c r="H14" s="79" t="s">
        <v>566</v>
      </c>
      <c r="I14" s="79" t="s">
        <v>567</v>
      </c>
      <c r="J14" s="80">
        <v>170000</v>
      </c>
      <c r="K14" s="80">
        <v>170000</v>
      </c>
    </row>
    <row r="15" spans="1:11" s="81" customFormat="1" ht="29.25" customHeight="1" x14ac:dyDescent="0.25">
      <c r="A15" s="189">
        <f t="shared" si="0"/>
        <v>7</v>
      </c>
      <c r="B15" s="76" t="s">
        <v>568</v>
      </c>
      <c r="C15" s="80">
        <v>131000</v>
      </c>
      <c r="D15" s="80">
        <v>131000</v>
      </c>
      <c r="E15" s="80">
        <v>200000</v>
      </c>
      <c r="F15" s="339">
        <f t="shared" si="1"/>
        <v>196000</v>
      </c>
      <c r="G15" s="82" t="s">
        <v>569</v>
      </c>
      <c r="H15" s="82" t="s">
        <v>569</v>
      </c>
      <c r="I15" s="82" t="s">
        <v>570</v>
      </c>
      <c r="J15" s="80">
        <v>127000</v>
      </c>
      <c r="K15" s="80">
        <v>127000</v>
      </c>
    </row>
    <row r="16" spans="1:11" s="81" customFormat="1" ht="48" customHeight="1" x14ac:dyDescent="0.25">
      <c r="A16" s="189">
        <f t="shared" si="0"/>
        <v>8</v>
      </c>
      <c r="B16" s="76" t="s">
        <v>571</v>
      </c>
      <c r="C16" s="80">
        <v>131000</v>
      </c>
      <c r="D16" s="80">
        <v>131000</v>
      </c>
      <c r="E16" s="80">
        <v>200000</v>
      </c>
      <c r="F16" s="339">
        <f t="shared" si="1"/>
        <v>196000</v>
      </c>
      <c r="G16" s="82" t="s">
        <v>569</v>
      </c>
      <c r="H16" s="82" t="s">
        <v>569</v>
      </c>
      <c r="I16" s="82" t="s">
        <v>570</v>
      </c>
      <c r="J16" s="80">
        <v>127000</v>
      </c>
      <c r="K16" s="80">
        <v>127000</v>
      </c>
    </row>
    <row r="17" spans="1:11" s="81" customFormat="1" ht="48" customHeight="1" x14ac:dyDescent="0.25">
      <c r="A17" s="189">
        <f t="shared" si="0"/>
        <v>9</v>
      </c>
      <c r="B17" s="76" t="s">
        <v>572</v>
      </c>
      <c r="C17" s="80">
        <v>131000</v>
      </c>
      <c r="D17" s="80">
        <v>131000</v>
      </c>
      <c r="E17" s="80">
        <v>200000</v>
      </c>
      <c r="F17" s="339">
        <f t="shared" si="1"/>
        <v>196000</v>
      </c>
      <c r="G17" s="82" t="s">
        <v>569</v>
      </c>
      <c r="H17" s="82" t="s">
        <v>569</v>
      </c>
      <c r="I17" s="82" t="s">
        <v>570</v>
      </c>
      <c r="J17" s="80">
        <v>127000</v>
      </c>
      <c r="K17" s="80">
        <v>127000</v>
      </c>
    </row>
    <row r="18" spans="1:11" s="81" customFormat="1" ht="26.25" customHeight="1" x14ac:dyDescent="0.25">
      <c r="A18" s="189">
        <f t="shared" si="0"/>
        <v>10</v>
      </c>
      <c r="B18" s="76" t="s">
        <v>573</v>
      </c>
      <c r="C18" s="80">
        <v>131000</v>
      </c>
      <c r="D18" s="80">
        <v>131000</v>
      </c>
      <c r="E18" s="80">
        <v>250000</v>
      </c>
      <c r="F18" s="339">
        <f t="shared" si="1"/>
        <v>245000</v>
      </c>
      <c r="G18" s="82" t="s">
        <v>569</v>
      </c>
      <c r="H18" s="82" t="s">
        <v>569</v>
      </c>
      <c r="I18" s="82" t="s">
        <v>570</v>
      </c>
      <c r="J18" s="80">
        <v>127000</v>
      </c>
      <c r="K18" s="80">
        <v>127000</v>
      </c>
    </row>
    <row r="19" spans="1:11" s="81" customFormat="1" ht="26.25" customHeight="1" x14ac:dyDescent="0.25">
      <c r="A19" s="189">
        <f t="shared" si="0"/>
        <v>11</v>
      </c>
      <c r="B19" s="76" t="s">
        <v>5344</v>
      </c>
      <c r="C19" s="80"/>
      <c r="D19" s="80"/>
      <c r="E19" s="80">
        <v>20000</v>
      </c>
      <c r="F19" s="339">
        <f t="shared" si="1"/>
        <v>19600</v>
      </c>
      <c r="G19" s="82"/>
      <c r="H19" s="82"/>
      <c r="I19" s="82"/>
      <c r="J19" s="339"/>
      <c r="K19" s="339"/>
    </row>
    <row r="20" spans="1:11" s="81" customFormat="1" ht="26.25" customHeight="1" x14ac:dyDescent="0.25">
      <c r="A20" s="189">
        <f t="shared" si="0"/>
        <v>12</v>
      </c>
      <c r="B20" s="76" t="s">
        <v>5343</v>
      </c>
      <c r="C20" s="80"/>
      <c r="D20" s="80"/>
      <c r="E20" s="80">
        <v>20000</v>
      </c>
      <c r="F20" s="339">
        <f t="shared" si="1"/>
        <v>19600</v>
      </c>
      <c r="G20" s="82"/>
      <c r="H20" s="82"/>
      <c r="I20" s="82"/>
      <c r="J20" s="339"/>
      <c r="K20" s="339"/>
    </row>
    <row r="21" spans="1:11" s="81" customFormat="1" ht="41.25" customHeight="1" x14ac:dyDescent="0.25">
      <c r="A21" s="189">
        <f t="shared" si="0"/>
        <v>13</v>
      </c>
      <c r="B21" s="76" t="s">
        <v>5290</v>
      </c>
      <c r="C21" s="80"/>
      <c r="D21" s="80"/>
      <c r="E21" s="80">
        <v>20000</v>
      </c>
      <c r="F21" s="525">
        <f t="shared" si="1"/>
        <v>19600</v>
      </c>
      <c r="G21" s="82" t="s">
        <v>846</v>
      </c>
      <c r="H21" s="82"/>
      <c r="I21" s="82"/>
      <c r="J21" s="339"/>
      <c r="K21" s="339"/>
    </row>
    <row r="22" spans="1:11" s="66" customFormat="1" ht="13.5" customHeight="1" x14ac:dyDescent="0.25">
      <c r="A22" s="195"/>
      <c r="B22" s="83"/>
      <c r="C22" s="339"/>
      <c r="D22" s="523"/>
      <c r="E22" s="523"/>
      <c r="F22" s="523"/>
      <c r="G22" s="523"/>
      <c r="H22" s="84"/>
      <c r="I22" s="84"/>
      <c r="J22" s="526"/>
      <c r="K22" s="523"/>
    </row>
    <row r="23" spans="1:11" s="68" customFormat="1" ht="18.75" x14ac:dyDescent="0.3">
      <c r="A23" s="64"/>
      <c r="B23" s="64"/>
      <c r="C23" s="1007" t="s">
        <v>5690</v>
      </c>
      <c r="D23" s="1007"/>
      <c r="E23" s="1007"/>
      <c r="F23" s="87"/>
      <c r="G23" s="87"/>
      <c r="J23" s="86"/>
      <c r="K23" s="87"/>
    </row>
    <row r="24" spans="1:11" s="66" customFormat="1" ht="18.75" x14ac:dyDescent="0.3">
      <c r="A24" s="1006" t="s">
        <v>463</v>
      </c>
      <c r="B24" s="1006"/>
      <c r="C24" s="1003" t="s">
        <v>44</v>
      </c>
      <c r="D24" s="1003"/>
      <c r="E24" s="1003"/>
      <c r="F24" s="88"/>
      <c r="G24" s="88"/>
      <c r="J24" s="89"/>
      <c r="K24" s="88"/>
    </row>
    <row r="25" spans="1:11" s="32" customFormat="1" ht="18.75" x14ac:dyDescent="0.3">
      <c r="A25" s="57"/>
      <c r="B25" s="780"/>
      <c r="C25" s="755"/>
      <c r="D25" s="755"/>
      <c r="E25" s="55"/>
      <c r="F25" s="578"/>
      <c r="G25" s="578"/>
      <c r="J25" s="91"/>
      <c r="K25" s="578"/>
    </row>
    <row r="26" spans="1:11" ht="13.5" customHeight="1" x14ac:dyDescent="0.3">
      <c r="A26" s="57"/>
      <c r="B26" s="57"/>
      <c r="C26" s="1007"/>
      <c r="D26" s="1007"/>
      <c r="E26" s="55"/>
    </row>
    <row r="27" spans="1:11" ht="18.75" x14ac:dyDescent="0.3">
      <c r="A27" s="57"/>
      <c r="B27" s="57"/>
      <c r="C27" s="1007"/>
      <c r="D27" s="1007"/>
      <c r="E27" s="55"/>
    </row>
    <row r="28" spans="1:11" ht="18.75" x14ac:dyDescent="0.3">
      <c r="A28" s="57"/>
      <c r="B28" s="57"/>
      <c r="C28" s="1007"/>
      <c r="D28" s="1007"/>
      <c r="E28" s="55"/>
    </row>
    <row r="29" spans="1:11" ht="18.75" x14ac:dyDescent="0.3">
      <c r="A29" s="1003" t="s">
        <v>431</v>
      </c>
      <c r="B29" s="1003"/>
      <c r="C29" s="1003" t="s">
        <v>5177</v>
      </c>
      <c r="D29" s="1003"/>
      <c r="E29" s="1003"/>
    </row>
  </sheetData>
  <mergeCells count="16">
    <mergeCell ref="J7:K7"/>
    <mergeCell ref="B1:E1"/>
    <mergeCell ref="B2:E2"/>
    <mergeCell ref="A5:E5"/>
    <mergeCell ref="A6:E6"/>
    <mergeCell ref="A7:A8"/>
    <mergeCell ref="B7:B8"/>
    <mergeCell ref="C7:E7"/>
    <mergeCell ref="A29:B29"/>
    <mergeCell ref="C29:E29"/>
    <mergeCell ref="C23:E23"/>
    <mergeCell ref="A24:B24"/>
    <mergeCell ref="C24:E24"/>
    <mergeCell ref="C26:D26"/>
    <mergeCell ref="C27:D27"/>
    <mergeCell ref="C28:D28"/>
  </mergeCells>
  <pageMargins left="0.2" right="0.25" top="0.24" bottom="0.28000000000000003" header="0.17" footer="0.16"/>
  <pageSetup paperSize="9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9"/>
  <sheetViews>
    <sheetView workbookViewId="0">
      <selection activeCell="D19" sqref="D19"/>
    </sheetView>
  </sheetViews>
  <sheetFormatPr defaultRowHeight="15.75" x14ac:dyDescent="0.25"/>
  <cols>
    <col min="1" max="1" width="6.28515625" style="787" customWidth="1"/>
    <col min="2" max="2" width="50.5703125" style="787" customWidth="1"/>
    <col min="3" max="4" width="13.7109375" style="787" customWidth="1"/>
    <col min="5" max="5" width="13" style="787" customWidth="1"/>
    <col min="6" max="6" width="6.7109375" style="802" customWidth="1"/>
    <col min="7" max="7" width="8.42578125" style="802" customWidth="1"/>
    <col min="8" max="8" width="11.42578125" style="787" customWidth="1"/>
    <col min="9" max="9" width="14.42578125" style="642" customWidth="1"/>
    <col min="10" max="10" width="14.28515625" style="642" bestFit="1" customWidth="1"/>
    <col min="11" max="11" width="15.42578125" style="787" customWidth="1"/>
    <col min="12" max="12" width="16.7109375" style="787" customWidth="1"/>
    <col min="13" max="256" width="9.140625" style="787"/>
    <col min="257" max="257" width="6.28515625" style="787" customWidth="1"/>
    <col min="258" max="258" width="51.42578125" style="787" customWidth="1"/>
    <col min="259" max="259" width="15.42578125" style="787" customWidth="1"/>
    <col min="260" max="261" width="15.28515625" style="787" customWidth="1"/>
    <col min="262" max="262" width="7.5703125" style="787" customWidth="1"/>
    <col min="263" max="263" width="8.42578125" style="787" customWidth="1"/>
    <col min="264" max="264" width="11.42578125" style="787" customWidth="1"/>
    <col min="265" max="265" width="14.42578125" style="787" customWidth="1"/>
    <col min="266" max="266" width="14.28515625" style="787" bestFit="1" customWidth="1"/>
    <col min="267" max="267" width="15.42578125" style="787" customWidth="1"/>
    <col min="268" max="268" width="16.7109375" style="787" customWidth="1"/>
    <col min="269" max="512" width="9.140625" style="787"/>
    <col min="513" max="513" width="6.28515625" style="787" customWidth="1"/>
    <col min="514" max="514" width="51.42578125" style="787" customWidth="1"/>
    <col min="515" max="515" width="15.42578125" style="787" customWidth="1"/>
    <col min="516" max="517" width="15.28515625" style="787" customWidth="1"/>
    <col min="518" max="518" width="7.5703125" style="787" customWidth="1"/>
    <col min="519" max="519" width="8.42578125" style="787" customWidth="1"/>
    <col min="520" max="520" width="11.42578125" style="787" customWidth="1"/>
    <col min="521" max="521" width="14.42578125" style="787" customWidth="1"/>
    <col min="522" max="522" width="14.28515625" style="787" bestFit="1" customWidth="1"/>
    <col min="523" max="523" width="15.42578125" style="787" customWidth="1"/>
    <col min="524" max="524" width="16.7109375" style="787" customWidth="1"/>
    <col min="525" max="768" width="9.140625" style="787"/>
    <col min="769" max="769" width="6.28515625" style="787" customWidth="1"/>
    <col min="770" max="770" width="51.42578125" style="787" customWidth="1"/>
    <col min="771" max="771" width="15.42578125" style="787" customWidth="1"/>
    <col min="772" max="773" width="15.28515625" style="787" customWidth="1"/>
    <col min="774" max="774" width="7.5703125" style="787" customWidth="1"/>
    <col min="775" max="775" width="8.42578125" style="787" customWidth="1"/>
    <col min="776" max="776" width="11.42578125" style="787" customWidth="1"/>
    <col min="777" max="777" width="14.42578125" style="787" customWidth="1"/>
    <col min="778" max="778" width="14.28515625" style="787" bestFit="1" customWidth="1"/>
    <col min="779" max="779" width="15.42578125" style="787" customWidth="1"/>
    <col min="780" max="780" width="16.7109375" style="787" customWidth="1"/>
    <col min="781" max="1024" width="9.140625" style="787"/>
    <col min="1025" max="1025" width="6.28515625" style="787" customWidth="1"/>
    <col min="1026" max="1026" width="51.42578125" style="787" customWidth="1"/>
    <col min="1027" max="1027" width="15.42578125" style="787" customWidth="1"/>
    <col min="1028" max="1029" width="15.28515625" style="787" customWidth="1"/>
    <col min="1030" max="1030" width="7.5703125" style="787" customWidth="1"/>
    <col min="1031" max="1031" width="8.42578125" style="787" customWidth="1"/>
    <col min="1032" max="1032" width="11.42578125" style="787" customWidth="1"/>
    <col min="1033" max="1033" width="14.42578125" style="787" customWidth="1"/>
    <col min="1034" max="1034" width="14.28515625" style="787" bestFit="1" customWidth="1"/>
    <col min="1035" max="1035" width="15.42578125" style="787" customWidth="1"/>
    <col min="1036" max="1036" width="16.7109375" style="787" customWidth="1"/>
    <col min="1037" max="1280" width="9.140625" style="787"/>
    <col min="1281" max="1281" width="6.28515625" style="787" customWidth="1"/>
    <col min="1282" max="1282" width="51.42578125" style="787" customWidth="1"/>
    <col min="1283" max="1283" width="15.42578125" style="787" customWidth="1"/>
    <col min="1284" max="1285" width="15.28515625" style="787" customWidth="1"/>
    <col min="1286" max="1286" width="7.5703125" style="787" customWidth="1"/>
    <col min="1287" max="1287" width="8.42578125" style="787" customWidth="1"/>
    <col min="1288" max="1288" width="11.42578125" style="787" customWidth="1"/>
    <col min="1289" max="1289" width="14.42578125" style="787" customWidth="1"/>
    <col min="1290" max="1290" width="14.28515625" style="787" bestFit="1" customWidth="1"/>
    <col min="1291" max="1291" width="15.42578125" style="787" customWidth="1"/>
    <col min="1292" max="1292" width="16.7109375" style="787" customWidth="1"/>
    <col min="1293" max="1536" width="9.140625" style="787"/>
    <col min="1537" max="1537" width="6.28515625" style="787" customWidth="1"/>
    <col min="1538" max="1538" width="51.42578125" style="787" customWidth="1"/>
    <col min="1539" max="1539" width="15.42578125" style="787" customWidth="1"/>
    <col min="1540" max="1541" width="15.28515625" style="787" customWidth="1"/>
    <col min="1542" max="1542" width="7.5703125" style="787" customWidth="1"/>
    <col min="1543" max="1543" width="8.42578125" style="787" customWidth="1"/>
    <col min="1544" max="1544" width="11.42578125" style="787" customWidth="1"/>
    <col min="1545" max="1545" width="14.42578125" style="787" customWidth="1"/>
    <col min="1546" max="1546" width="14.28515625" style="787" bestFit="1" customWidth="1"/>
    <col min="1547" max="1547" width="15.42578125" style="787" customWidth="1"/>
    <col min="1548" max="1548" width="16.7109375" style="787" customWidth="1"/>
    <col min="1549" max="1792" width="9.140625" style="787"/>
    <col min="1793" max="1793" width="6.28515625" style="787" customWidth="1"/>
    <col min="1794" max="1794" width="51.42578125" style="787" customWidth="1"/>
    <col min="1795" max="1795" width="15.42578125" style="787" customWidth="1"/>
    <col min="1796" max="1797" width="15.28515625" style="787" customWidth="1"/>
    <col min="1798" max="1798" width="7.5703125" style="787" customWidth="1"/>
    <col min="1799" max="1799" width="8.42578125" style="787" customWidth="1"/>
    <col min="1800" max="1800" width="11.42578125" style="787" customWidth="1"/>
    <col min="1801" max="1801" width="14.42578125" style="787" customWidth="1"/>
    <col min="1802" max="1802" width="14.28515625" style="787" bestFit="1" customWidth="1"/>
    <col min="1803" max="1803" width="15.42578125" style="787" customWidth="1"/>
    <col min="1804" max="1804" width="16.7109375" style="787" customWidth="1"/>
    <col min="1805" max="2048" width="9.140625" style="787"/>
    <col min="2049" max="2049" width="6.28515625" style="787" customWidth="1"/>
    <col min="2050" max="2050" width="51.42578125" style="787" customWidth="1"/>
    <col min="2051" max="2051" width="15.42578125" style="787" customWidth="1"/>
    <col min="2052" max="2053" width="15.28515625" style="787" customWidth="1"/>
    <col min="2054" max="2054" width="7.5703125" style="787" customWidth="1"/>
    <col min="2055" max="2055" width="8.42578125" style="787" customWidth="1"/>
    <col min="2056" max="2056" width="11.42578125" style="787" customWidth="1"/>
    <col min="2057" max="2057" width="14.42578125" style="787" customWidth="1"/>
    <col min="2058" max="2058" width="14.28515625" style="787" bestFit="1" customWidth="1"/>
    <col min="2059" max="2059" width="15.42578125" style="787" customWidth="1"/>
    <col min="2060" max="2060" width="16.7109375" style="787" customWidth="1"/>
    <col min="2061" max="2304" width="9.140625" style="787"/>
    <col min="2305" max="2305" width="6.28515625" style="787" customWidth="1"/>
    <col min="2306" max="2306" width="51.42578125" style="787" customWidth="1"/>
    <col min="2307" max="2307" width="15.42578125" style="787" customWidth="1"/>
    <col min="2308" max="2309" width="15.28515625" style="787" customWidth="1"/>
    <col min="2310" max="2310" width="7.5703125" style="787" customWidth="1"/>
    <col min="2311" max="2311" width="8.42578125" style="787" customWidth="1"/>
    <col min="2312" max="2312" width="11.42578125" style="787" customWidth="1"/>
    <col min="2313" max="2313" width="14.42578125" style="787" customWidth="1"/>
    <col min="2314" max="2314" width="14.28515625" style="787" bestFit="1" customWidth="1"/>
    <col min="2315" max="2315" width="15.42578125" style="787" customWidth="1"/>
    <col min="2316" max="2316" width="16.7109375" style="787" customWidth="1"/>
    <col min="2317" max="2560" width="9.140625" style="787"/>
    <col min="2561" max="2561" width="6.28515625" style="787" customWidth="1"/>
    <col min="2562" max="2562" width="51.42578125" style="787" customWidth="1"/>
    <col min="2563" max="2563" width="15.42578125" style="787" customWidth="1"/>
    <col min="2564" max="2565" width="15.28515625" style="787" customWidth="1"/>
    <col min="2566" max="2566" width="7.5703125" style="787" customWidth="1"/>
    <col min="2567" max="2567" width="8.42578125" style="787" customWidth="1"/>
    <col min="2568" max="2568" width="11.42578125" style="787" customWidth="1"/>
    <col min="2569" max="2569" width="14.42578125" style="787" customWidth="1"/>
    <col min="2570" max="2570" width="14.28515625" style="787" bestFit="1" customWidth="1"/>
    <col min="2571" max="2571" width="15.42578125" style="787" customWidth="1"/>
    <col min="2572" max="2572" width="16.7109375" style="787" customWidth="1"/>
    <col min="2573" max="2816" width="9.140625" style="787"/>
    <col min="2817" max="2817" width="6.28515625" style="787" customWidth="1"/>
    <col min="2818" max="2818" width="51.42578125" style="787" customWidth="1"/>
    <col min="2819" max="2819" width="15.42578125" style="787" customWidth="1"/>
    <col min="2820" max="2821" width="15.28515625" style="787" customWidth="1"/>
    <col min="2822" max="2822" width="7.5703125" style="787" customWidth="1"/>
    <col min="2823" max="2823" width="8.42578125" style="787" customWidth="1"/>
    <col min="2824" max="2824" width="11.42578125" style="787" customWidth="1"/>
    <col min="2825" max="2825" width="14.42578125" style="787" customWidth="1"/>
    <col min="2826" max="2826" width="14.28515625" style="787" bestFit="1" customWidth="1"/>
    <col min="2827" max="2827" width="15.42578125" style="787" customWidth="1"/>
    <col min="2828" max="2828" width="16.7109375" style="787" customWidth="1"/>
    <col min="2829" max="3072" width="9.140625" style="787"/>
    <col min="3073" max="3073" width="6.28515625" style="787" customWidth="1"/>
    <col min="3074" max="3074" width="51.42578125" style="787" customWidth="1"/>
    <col min="3075" max="3075" width="15.42578125" style="787" customWidth="1"/>
    <col min="3076" max="3077" width="15.28515625" style="787" customWidth="1"/>
    <col min="3078" max="3078" width="7.5703125" style="787" customWidth="1"/>
    <col min="3079" max="3079" width="8.42578125" style="787" customWidth="1"/>
    <col min="3080" max="3080" width="11.42578125" style="787" customWidth="1"/>
    <col min="3081" max="3081" width="14.42578125" style="787" customWidth="1"/>
    <col min="3082" max="3082" width="14.28515625" style="787" bestFit="1" customWidth="1"/>
    <col min="3083" max="3083" width="15.42578125" style="787" customWidth="1"/>
    <col min="3084" max="3084" width="16.7109375" style="787" customWidth="1"/>
    <col min="3085" max="3328" width="9.140625" style="787"/>
    <col min="3329" max="3329" width="6.28515625" style="787" customWidth="1"/>
    <col min="3330" max="3330" width="51.42578125" style="787" customWidth="1"/>
    <col min="3331" max="3331" width="15.42578125" style="787" customWidth="1"/>
    <col min="3332" max="3333" width="15.28515625" style="787" customWidth="1"/>
    <col min="3334" max="3334" width="7.5703125" style="787" customWidth="1"/>
    <col min="3335" max="3335" width="8.42578125" style="787" customWidth="1"/>
    <col min="3336" max="3336" width="11.42578125" style="787" customWidth="1"/>
    <col min="3337" max="3337" width="14.42578125" style="787" customWidth="1"/>
    <col min="3338" max="3338" width="14.28515625" style="787" bestFit="1" customWidth="1"/>
    <col min="3339" max="3339" width="15.42578125" style="787" customWidth="1"/>
    <col min="3340" max="3340" width="16.7109375" style="787" customWidth="1"/>
    <col min="3341" max="3584" width="9.140625" style="787"/>
    <col min="3585" max="3585" width="6.28515625" style="787" customWidth="1"/>
    <col min="3586" max="3586" width="51.42578125" style="787" customWidth="1"/>
    <col min="3587" max="3587" width="15.42578125" style="787" customWidth="1"/>
    <col min="3588" max="3589" width="15.28515625" style="787" customWidth="1"/>
    <col min="3590" max="3590" width="7.5703125" style="787" customWidth="1"/>
    <col min="3591" max="3591" width="8.42578125" style="787" customWidth="1"/>
    <col min="3592" max="3592" width="11.42578125" style="787" customWidth="1"/>
    <col min="3593" max="3593" width="14.42578125" style="787" customWidth="1"/>
    <col min="3594" max="3594" width="14.28515625" style="787" bestFit="1" customWidth="1"/>
    <col min="3595" max="3595" width="15.42578125" style="787" customWidth="1"/>
    <col min="3596" max="3596" width="16.7109375" style="787" customWidth="1"/>
    <col min="3597" max="3840" width="9.140625" style="787"/>
    <col min="3841" max="3841" width="6.28515625" style="787" customWidth="1"/>
    <col min="3842" max="3842" width="51.42578125" style="787" customWidth="1"/>
    <col min="3843" max="3843" width="15.42578125" style="787" customWidth="1"/>
    <col min="3844" max="3845" width="15.28515625" style="787" customWidth="1"/>
    <col min="3846" max="3846" width="7.5703125" style="787" customWidth="1"/>
    <col min="3847" max="3847" width="8.42578125" style="787" customWidth="1"/>
    <col min="3848" max="3848" width="11.42578125" style="787" customWidth="1"/>
    <col min="3849" max="3849" width="14.42578125" style="787" customWidth="1"/>
    <col min="3850" max="3850" width="14.28515625" style="787" bestFit="1" customWidth="1"/>
    <col min="3851" max="3851" width="15.42578125" style="787" customWidth="1"/>
    <col min="3852" max="3852" width="16.7109375" style="787" customWidth="1"/>
    <col min="3853" max="4096" width="9.140625" style="787"/>
    <col min="4097" max="4097" width="6.28515625" style="787" customWidth="1"/>
    <col min="4098" max="4098" width="51.42578125" style="787" customWidth="1"/>
    <col min="4099" max="4099" width="15.42578125" style="787" customWidth="1"/>
    <col min="4100" max="4101" width="15.28515625" style="787" customWidth="1"/>
    <col min="4102" max="4102" width="7.5703125" style="787" customWidth="1"/>
    <col min="4103" max="4103" width="8.42578125" style="787" customWidth="1"/>
    <col min="4104" max="4104" width="11.42578125" style="787" customWidth="1"/>
    <col min="4105" max="4105" width="14.42578125" style="787" customWidth="1"/>
    <col min="4106" max="4106" width="14.28515625" style="787" bestFit="1" customWidth="1"/>
    <col min="4107" max="4107" width="15.42578125" style="787" customWidth="1"/>
    <col min="4108" max="4108" width="16.7109375" style="787" customWidth="1"/>
    <col min="4109" max="4352" width="9.140625" style="787"/>
    <col min="4353" max="4353" width="6.28515625" style="787" customWidth="1"/>
    <col min="4354" max="4354" width="51.42578125" style="787" customWidth="1"/>
    <col min="4355" max="4355" width="15.42578125" style="787" customWidth="1"/>
    <col min="4356" max="4357" width="15.28515625" style="787" customWidth="1"/>
    <col min="4358" max="4358" width="7.5703125" style="787" customWidth="1"/>
    <col min="4359" max="4359" width="8.42578125" style="787" customWidth="1"/>
    <col min="4360" max="4360" width="11.42578125" style="787" customWidth="1"/>
    <col min="4361" max="4361" width="14.42578125" style="787" customWidth="1"/>
    <col min="4362" max="4362" width="14.28515625" style="787" bestFit="1" customWidth="1"/>
    <col min="4363" max="4363" width="15.42578125" style="787" customWidth="1"/>
    <col min="4364" max="4364" width="16.7109375" style="787" customWidth="1"/>
    <col min="4365" max="4608" width="9.140625" style="787"/>
    <col min="4609" max="4609" width="6.28515625" style="787" customWidth="1"/>
    <col min="4610" max="4610" width="51.42578125" style="787" customWidth="1"/>
    <col min="4611" max="4611" width="15.42578125" style="787" customWidth="1"/>
    <col min="4612" max="4613" width="15.28515625" style="787" customWidth="1"/>
    <col min="4614" max="4614" width="7.5703125" style="787" customWidth="1"/>
    <col min="4615" max="4615" width="8.42578125" style="787" customWidth="1"/>
    <col min="4616" max="4616" width="11.42578125" style="787" customWidth="1"/>
    <col min="4617" max="4617" width="14.42578125" style="787" customWidth="1"/>
    <col min="4618" max="4618" width="14.28515625" style="787" bestFit="1" customWidth="1"/>
    <col min="4619" max="4619" width="15.42578125" style="787" customWidth="1"/>
    <col min="4620" max="4620" width="16.7109375" style="787" customWidth="1"/>
    <col min="4621" max="4864" width="9.140625" style="787"/>
    <col min="4865" max="4865" width="6.28515625" style="787" customWidth="1"/>
    <col min="4866" max="4866" width="51.42578125" style="787" customWidth="1"/>
    <col min="4867" max="4867" width="15.42578125" style="787" customWidth="1"/>
    <col min="4868" max="4869" width="15.28515625" style="787" customWidth="1"/>
    <col min="4870" max="4870" width="7.5703125" style="787" customWidth="1"/>
    <col min="4871" max="4871" width="8.42578125" style="787" customWidth="1"/>
    <col min="4872" max="4872" width="11.42578125" style="787" customWidth="1"/>
    <col min="4873" max="4873" width="14.42578125" style="787" customWidth="1"/>
    <col min="4874" max="4874" width="14.28515625" style="787" bestFit="1" customWidth="1"/>
    <col min="4875" max="4875" width="15.42578125" style="787" customWidth="1"/>
    <col min="4876" max="4876" width="16.7109375" style="787" customWidth="1"/>
    <col min="4877" max="5120" width="9.140625" style="787"/>
    <col min="5121" max="5121" width="6.28515625" style="787" customWidth="1"/>
    <col min="5122" max="5122" width="51.42578125" style="787" customWidth="1"/>
    <col min="5123" max="5123" width="15.42578125" style="787" customWidth="1"/>
    <col min="5124" max="5125" width="15.28515625" style="787" customWidth="1"/>
    <col min="5126" max="5126" width="7.5703125" style="787" customWidth="1"/>
    <col min="5127" max="5127" width="8.42578125" style="787" customWidth="1"/>
    <col min="5128" max="5128" width="11.42578125" style="787" customWidth="1"/>
    <col min="5129" max="5129" width="14.42578125" style="787" customWidth="1"/>
    <col min="5130" max="5130" width="14.28515625" style="787" bestFit="1" customWidth="1"/>
    <col min="5131" max="5131" width="15.42578125" style="787" customWidth="1"/>
    <col min="5132" max="5132" width="16.7109375" style="787" customWidth="1"/>
    <col min="5133" max="5376" width="9.140625" style="787"/>
    <col min="5377" max="5377" width="6.28515625" style="787" customWidth="1"/>
    <col min="5378" max="5378" width="51.42578125" style="787" customWidth="1"/>
    <col min="5379" max="5379" width="15.42578125" style="787" customWidth="1"/>
    <col min="5380" max="5381" width="15.28515625" style="787" customWidth="1"/>
    <col min="5382" max="5382" width="7.5703125" style="787" customWidth="1"/>
    <col min="5383" max="5383" width="8.42578125" style="787" customWidth="1"/>
    <col min="5384" max="5384" width="11.42578125" style="787" customWidth="1"/>
    <col min="5385" max="5385" width="14.42578125" style="787" customWidth="1"/>
    <col min="5386" max="5386" width="14.28515625" style="787" bestFit="1" customWidth="1"/>
    <col min="5387" max="5387" width="15.42578125" style="787" customWidth="1"/>
    <col min="5388" max="5388" width="16.7109375" style="787" customWidth="1"/>
    <col min="5389" max="5632" width="9.140625" style="787"/>
    <col min="5633" max="5633" width="6.28515625" style="787" customWidth="1"/>
    <col min="5634" max="5634" width="51.42578125" style="787" customWidth="1"/>
    <col min="5635" max="5635" width="15.42578125" style="787" customWidth="1"/>
    <col min="5636" max="5637" width="15.28515625" style="787" customWidth="1"/>
    <col min="5638" max="5638" width="7.5703125" style="787" customWidth="1"/>
    <col min="5639" max="5639" width="8.42578125" style="787" customWidth="1"/>
    <col min="5640" max="5640" width="11.42578125" style="787" customWidth="1"/>
    <col min="5641" max="5641" width="14.42578125" style="787" customWidth="1"/>
    <col min="5642" max="5642" width="14.28515625" style="787" bestFit="1" customWidth="1"/>
    <col min="5643" max="5643" width="15.42578125" style="787" customWidth="1"/>
    <col min="5644" max="5644" width="16.7109375" style="787" customWidth="1"/>
    <col min="5645" max="5888" width="9.140625" style="787"/>
    <col min="5889" max="5889" width="6.28515625" style="787" customWidth="1"/>
    <col min="5890" max="5890" width="51.42578125" style="787" customWidth="1"/>
    <col min="5891" max="5891" width="15.42578125" style="787" customWidth="1"/>
    <col min="5892" max="5893" width="15.28515625" style="787" customWidth="1"/>
    <col min="5894" max="5894" width="7.5703125" style="787" customWidth="1"/>
    <col min="5895" max="5895" width="8.42578125" style="787" customWidth="1"/>
    <col min="5896" max="5896" width="11.42578125" style="787" customWidth="1"/>
    <col min="5897" max="5897" width="14.42578125" style="787" customWidth="1"/>
    <col min="5898" max="5898" width="14.28515625" style="787" bestFit="1" customWidth="1"/>
    <col min="5899" max="5899" width="15.42578125" style="787" customWidth="1"/>
    <col min="5900" max="5900" width="16.7109375" style="787" customWidth="1"/>
    <col min="5901" max="6144" width="9.140625" style="787"/>
    <col min="6145" max="6145" width="6.28515625" style="787" customWidth="1"/>
    <col min="6146" max="6146" width="51.42578125" style="787" customWidth="1"/>
    <col min="6147" max="6147" width="15.42578125" style="787" customWidth="1"/>
    <col min="6148" max="6149" width="15.28515625" style="787" customWidth="1"/>
    <col min="6150" max="6150" width="7.5703125" style="787" customWidth="1"/>
    <col min="6151" max="6151" width="8.42578125" style="787" customWidth="1"/>
    <col min="6152" max="6152" width="11.42578125" style="787" customWidth="1"/>
    <col min="6153" max="6153" width="14.42578125" style="787" customWidth="1"/>
    <col min="6154" max="6154" width="14.28515625" style="787" bestFit="1" customWidth="1"/>
    <col min="6155" max="6155" width="15.42578125" style="787" customWidth="1"/>
    <col min="6156" max="6156" width="16.7109375" style="787" customWidth="1"/>
    <col min="6157" max="6400" width="9.140625" style="787"/>
    <col min="6401" max="6401" width="6.28515625" style="787" customWidth="1"/>
    <col min="6402" max="6402" width="51.42578125" style="787" customWidth="1"/>
    <col min="6403" max="6403" width="15.42578125" style="787" customWidth="1"/>
    <col min="6404" max="6405" width="15.28515625" style="787" customWidth="1"/>
    <col min="6406" max="6406" width="7.5703125" style="787" customWidth="1"/>
    <col min="6407" max="6407" width="8.42578125" style="787" customWidth="1"/>
    <col min="6408" max="6408" width="11.42578125" style="787" customWidth="1"/>
    <col min="6409" max="6409" width="14.42578125" style="787" customWidth="1"/>
    <col min="6410" max="6410" width="14.28515625" style="787" bestFit="1" customWidth="1"/>
    <col min="6411" max="6411" width="15.42578125" style="787" customWidth="1"/>
    <col min="6412" max="6412" width="16.7109375" style="787" customWidth="1"/>
    <col min="6413" max="6656" width="9.140625" style="787"/>
    <col min="6657" max="6657" width="6.28515625" style="787" customWidth="1"/>
    <col min="6658" max="6658" width="51.42578125" style="787" customWidth="1"/>
    <col min="6659" max="6659" width="15.42578125" style="787" customWidth="1"/>
    <col min="6660" max="6661" width="15.28515625" style="787" customWidth="1"/>
    <col min="6662" max="6662" width="7.5703125" style="787" customWidth="1"/>
    <col min="6663" max="6663" width="8.42578125" style="787" customWidth="1"/>
    <col min="6664" max="6664" width="11.42578125" style="787" customWidth="1"/>
    <col min="6665" max="6665" width="14.42578125" style="787" customWidth="1"/>
    <col min="6666" max="6666" width="14.28515625" style="787" bestFit="1" customWidth="1"/>
    <col min="6667" max="6667" width="15.42578125" style="787" customWidth="1"/>
    <col min="6668" max="6668" width="16.7109375" style="787" customWidth="1"/>
    <col min="6669" max="6912" width="9.140625" style="787"/>
    <col min="6913" max="6913" width="6.28515625" style="787" customWidth="1"/>
    <col min="6914" max="6914" width="51.42578125" style="787" customWidth="1"/>
    <col min="6915" max="6915" width="15.42578125" style="787" customWidth="1"/>
    <col min="6916" max="6917" width="15.28515625" style="787" customWidth="1"/>
    <col min="6918" max="6918" width="7.5703125" style="787" customWidth="1"/>
    <col min="6919" max="6919" width="8.42578125" style="787" customWidth="1"/>
    <col min="6920" max="6920" width="11.42578125" style="787" customWidth="1"/>
    <col min="6921" max="6921" width="14.42578125" style="787" customWidth="1"/>
    <col min="6922" max="6922" width="14.28515625" style="787" bestFit="1" customWidth="1"/>
    <col min="6923" max="6923" width="15.42578125" style="787" customWidth="1"/>
    <col min="6924" max="6924" width="16.7109375" style="787" customWidth="1"/>
    <col min="6925" max="7168" width="9.140625" style="787"/>
    <col min="7169" max="7169" width="6.28515625" style="787" customWidth="1"/>
    <col min="7170" max="7170" width="51.42578125" style="787" customWidth="1"/>
    <col min="7171" max="7171" width="15.42578125" style="787" customWidth="1"/>
    <col min="7172" max="7173" width="15.28515625" style="787" customWidth="1"/>
    <col min="7174" max="7174" width="7.5703125" style="787" customWidth="1"/>
    <col min="7175" max="7175" width="8.42578125" style="787" customWidth="1"/>
    <col min="7176" max="7176" width="11.42578125" style="787" customWidth="1"/>
    <col min="7177" max="7177" width="14.42578125" style="787" customWidth="1"/>
    <col min="7178" max="7178" width="14.28515625" style="787" bestFit="1" customWidth="1"/>
    <col min="7179" max="7179" width="15.42578125" style="787" customWidth="1"/>
    <col min="7180" max="7180" width="16.7109375" style="787" customWidth="1"/>
    <col min="7181" max="7424" width="9.140625" style="787"/>
    <col min="7425" max="7425" width="6.28515625" style="787" customWidth="1"/>
    <col min="7426" max="7426" width="51.42578125" style="787" customWidth="1"/>
    <col min="7427" max="7427" width="15.42578125" style="787" customWidth="1"/>
    <col min="7428" max="7429" width="15.28515625" style="787" customWidth="1"/>
    <col min="7430" max="7430" width="7.5703125" style="787" customWidth="1"/>
    <col min="7431" max="7431" width="8.42578125" style="787" customWidth="1"/>
    <col min="7432" max="7432" width="11.42578125" style="787" customWidth="1"/>
    <col min="7433" max="7433" width="14.42578125" style="787" customWidth="1"/>
    <col min="7434" max="7434" width="14.28515625" style="787" bestFit="1" customWidth="1"/>
    <col min="7435" max="7435" width="15.42578125" style="787" customWidth="1"/>
    <col min="7436" max="7436" width="16.7109375" style="787" customWidth="1"/>
    <col min="7437" max="7680" width="9.140625" style="787"/>
    <col min="7681" max="7681" width="6.28515625" style="787" customWidth="1"/>
    <col min="7682" max="7682" width="51.42578125" style="787" customWidth="1"/>
    <col min="7683" max="7683" width="15.42578125" style="787" customWidth="1"/>
    <col min="7684" max="7685" width="15.28515625" style="787" customWidth="1"/>
    <col min="7686" max="7686" width="7.5703125" style="787" customWidth="1"/>
    <col min="7687" max="7687" width="8.42578125" style="787" customWidth="1"/>
    <col min="7688" max="7688" width="11.42578125" style="787" customWidth="1"/>
    <col min="7689" max="7689" width="14.42578125" style="787" customWidth="1"/>
    <col min="7690" max="7690" width="14.28515625" style="787" bestFit="1" customWidth="1"/>
    <col min="7691" max="7691" width="15.42578125" style="787" customWidth="1"/>
    <col min="7692" max="7692" width="16.7109375" style="787" customWidth="1"/>
    <col min="7693" max="7936" width="9.140625" style="787"/>
    <col min="7937" max="7937" width="6.28515625" style="787" customWidth="1"/>
    <col min="7938" max="7938" width="51.42578125" style="787" customWidth="1"/>
    <col min="7939" max="7939" width="15.42578125" style="787" customWidth="1"/>
    <col min="7940" max="7941" width="15.28515625" style="787" customWidth="1"/>
    <col min="7942" max="7942" width="7.5703125" style="787" customWidth="1"/>
    <col min="7943" max="7943" width="8.42578125" style="787" customWidth="1"/>
    <col min="7944" max="7944" width="11.42578125" style="787" customWidth="1"/>
    <col min="7945" max="7945" width="14.42578125" style="787" customWidth="1"/>
    <col min="7946" max="7946" width="14.28515625" style="787" bestFit="1" customWidth="1"/>
    <col min="7947" max="7947" width="15.42578125" style="787" customWidth="1"/>
    <col min="7948" max="7948" width="16.7109375" style="787" customWidth="1"/>
    <col min="7949" max="8192" width="9.140625" style="787"/>
    <col min="8193" max="8193" width="6.28515625" style="787" customWidth="1"/>
    <col min="8194" max="8194" width="51.42578125" style="787" customWidth="1"/>
    <col min="8195" max="8195" width="15.42578125" style="787" customWidth="1"/>
    <col min="8196" max="8197" width="15.28515625" style="787" customWidth="1"/>
    <col min="8198" max="8198" width="7.5703125" style="787" customWidth="1"/>
    <col min="8199" max="8199" width="8.42578125" style="787" customWidth="1"/>
    <col min="8200" max="8200" width="11.42578125" style="787" customWidth="1"/>
    <col min="8201" max="8201" width="14.42578125" style="787" customWidth="1"/>
    <col min="8202" max="8202" width="14.28515625" style="787" bestFit="1" customWidth="1"/>
    <col min="8203" max="8203" width="15.42578125" style="787" customWidth="1"/>
    <col min="8204" max="8204" width="16.7109375" style="787" customWidth="1"/>
    <col min="8205" max="8448" width="9.140625" style="787"/>
    <col min="8449" max="8449" width="6.28515625" style="787" customWidth="1"/>
    <col min="8450" max="8450" width="51.42578125" style="787" customWidth="1"/>
    <col min="8451" max="8451" width="15.42578125" style="787" customWidth="1"/>
    <col min="8452" max="8453" width="15.28515625" style="787" customWidth="1"/>
    <col min="8454" max="8454" width="7.5703125" style="787" customWidth="1"/>
    <col min="8455" max="8455" width="8.42578125" style="787" customWidth="1"/>
    <col min="8456" max="8456" width="11.42578125" style="787" customWidth="1"/>
    <col min="8457" max="8457" width="14.42578125" style="787" customWidth="1"/>
    <col min="8458" max="8458" width="14.28515625" style="787" bestFit="1" customWidth="1"/>
    <col min="8459" max="8459" width="15.42578125" style="787" customWidth="1"/>
    <col min="8460" max="8460" width="16.7109375" style="787" customWidth="1"/>
    <col min="8461" max="8704" width="9.140625" style="787"/>
    <col min="8705" max="8705" width="6.28515625" style="787" customWidth="1"/>
    <col min="8706" max="8706" width="51.42578125" style="787" customWidth="1"/>
    <col min="8707" max="8707" width="15.42578125" style="787" customWidth="1"/>
    <col min="8708" max="8709" width="15.28515625" style="787" customWidth="1"/>
    <col min="8710" max="8710" width="7.5703125" style="787" customWidth="1"/>
    <col min="8711" max="8711" width="8.42578125" style="787" customWidth="1"/>
    <col min="8712" max="8712" width="11.42578125" style="787" customWidth="1"/>
    <col min="8713" max="8713" width="14.42578125" style="787" customWidth="1"/>
    <col min="8714" max="8714" width="14.28515625" style="787" bestFit="1" customWidth="1"/>
    <col min="8715" max="8715" width="15.42578125" style="787" customWidth="1"/>
    <col min="8716" max="8716" width="16.7109375" style="787" customWidth="1"/>
    <col min="8717" max="8960" width="9.140625" style="787"/>
    <col min="8961" max="8961" width="6.28515625" style="787" customWidth="1"/>
    <col min="8962" max="8962" width="51.42578125" style="787" customWidth="1"/>
    <col min="8963" max="8963" width="15.42578125" style="787" customWidth="1"/>
    <col min="8964" max="8965" width="15.28515625" style="787" customWidth="1"/>
    <col min="8966" max="8966" width="7.5703125" style="787" customWidth="1"/>
    <col min="8967" max="8967" width="8.42578125" style="787" customWidth="1"/>
    <col min="8968" max="8968" width="11.42578125" style="787" customWidth="1"/>
    <col min="8969" max="8969" width="14.42578125" style="787" customWidth="1"/>
    <col min="8970" max="8970" width="14.28515625" style="787" bestFit="1" customWidth="1"/>
    <col min="8971" max="8971" width="15.42578125" style="787" customWidth="1"/>
    <col min="8972" max="8972" width="16.7109375" style="787" customWidth="1"/>
    <col min="8973" max="9216" width="9.140625" style="787"/>
    <col min="9217" max="9217" width="6.28515625" style="787" customWidth="1"/>
    <col min="9218" max="9218" width="51.42578125" style="787" customWidth="1"/>
    <col min="9219" max="9219" width="15.42578125" style="787" customWidth="1"/>
    <col min="9220" max="9221" width="15.28515625" style="787" customWidth="1"/>
    <col min="9222" max="9222" width="7.5703125" style="787" customWidth="1"/>
    <col min="9223" max="9223" width="8.42578125" style="787" customWidth="1"/>
    <col min="9224" max="9224" width="11.42578125" style="787" customWidth="1"/>
    <col min="9225" max="9225" width="14.42578125" style="787" customWidth="1"/>
    <col min="9226" max="9226" width="14.28515625" style="787" bestFit="1" customWidth="1"/>
    <col min="9227" max="9227" width="15.42578125" style="787" customWidth="1"/>
    <col min="9228" max="9228" width="16.7109375" style="787" customWidth="1"/>
    <col min="9229" max="9472" width="9.140625" style="787"/>
    <col min="9473" max="9473" width="6.28515625" style="787" customWidth="1"/>
    <col min="9474" max="9474" width="51.42578125" style="787" customWidth="1"/>
    <col min="9475" max="9475" width="15.42578125" style="787" customWidth="1"/>
    <col min="9476" max="9477" width="15.28515625" style="787" customWidth="1"/>
    <col min="9478" max="9478" width="7.5703125" style="787" customWidth="1"/>
    <col min="9479" max="9479" width="8.42578125" style="787" customWidth="1"/>
    <col min="9480" max="9480" width="11.42578125" style="787" customWidth="1"/>
    <col min="9481" max="9481" width="14.42578125" style="787" customWidth="1"/>
    <col min="9482" max="9482" width="14.28515625" style="787" bestFit="1" customWidth="1"/>
    <col min="9483" max="9483" width="15.42578125" style="787" customWidth="1"/>
    <col min="9484" max="9484" width="16.7109375" style="787" customWidth="1"/>
    <col min="9485" max="9728" width="9.140625" style="787"/>
    <col min="9729" max="9729" width="6.28515625" style="787" customWidth="1"/>
    <col min="9730" max="9730" width="51.42578125" style="787" customWidth="1"/>
    <col min="9731" max="9731" width="15.42578125" style="787" customWidth="1"/>
    <col min="9732" max="9733" width="15.28515625" style="787" customWidth="1"/>
    <col min="9734" max="9734" width="7.5703125" style="787" customWidth="1"/>
    <col min="9735" max="9735" width="8.42578125" style="787" customWidth="1"/>
    <col min="9736" max="9736" width="11.42578125" style="787" customWidth="1"/>
    <col min="9737" max="9737" width="14.42578125" style="787" customWidth="1"/>
    <col min="9738" max="9738" width="14.28515625" style="787" bestFit="1" customWidth="1"/>
    <col min="9739" max="9739" width="15.42578125" style="787" customWidth="1"/>
    <col min="9740" max="9740" width="16.7109375" style="787" customWidth="1"/>
    <col min="9741" max="9984" width="9.140625" style="787"/>
    <col min="9985" max="9985" width="6.28515625" style="787" customWidth="1"/>
    <col min="9986" max="9986" width="51.42578125" style="787" customWidth="1"/>
    <col min="9987" max="9987" width="15.42578125" style="787" customWidth="1"/>
    <col min="9988" max="9989" width="15.28515625" style="787" customWidth="1"/>
    <col min="9990" max="9990" width="7.5703125" style="787" customWidth="1"/>
    <col min="9991" max="9991" width="8.42578125" style="787" customWidth="1"/>
    <col min="9992" max="9992" width="11.42578125" style="787" customWidth="1"/>
    <col min="9993" max="9993" width="14.42578125" style="787" customWidth="1"/>
    <col min="9994" max="9994" width="14.28515625" style="787" bestFit="1" customWidth="1"/>
    <col min="9995" max="9995" width="15.42578125" style="787" customWidth="1"/>
    <col min="9996" max="9996" width="16.7109375" style="787" customWidth="1"/>
    <col min="9997" max="10240" width="9.140625" style="787"/>
    <col min="10241" max="10241" width="6.28515625" style="787" customWidth="1"/>
    <col min="10242" max="10242" width="51.42578125" style="787" customWidth="1"/>
    <col min="10243" max="10243" width="15.42578125" style="787" customWidth="1"/>
    <col min="10244" max="10245" width="15.28515625" style="787" customWidth="1"/>
    <col min="10246" max="10246" width="7.5703125" style="787" customWidth="1"/>
    <col min="10247" max="10247" width="8.42578125" style="787" customWidth="1"/>
    <col min="10248" max="10248" width="11.42578125" style="787" customWidth="1"/>
    <col min="10249" max="10249" width="14.42578125" style="787" customWidth="1"/>
    <col min="10250" max="10250" width="14.28515625" style="787" bestFit="1" customWidth="1"/>
    <col min="10251" max="10251" width="15.42578125" style="787" customWidth="1"/>
    <col min="10252" max="10252" width="16.7109375" style="787" customWidth="1"/>
    <col min="10253" max="10496" width="9.140625" style="787"/>
    <col min="10497" max="10497" width="6.28515625" style="787" customWidth="1"/>
    <col min="10498" max="10498" width="51.42578125" style="787" customWidth="1"/>
    <col min="10499" max="10499" width="15.42578125" style="787" customWidth="1"/>
    <col min="10500" max="10501" width="15.28515625" style="787" customWidth="1"/>
    <col min="10502" max="10502" width="7.5703125" style="787" customWidth="1"/>
    <col min="10503" max="10503" width="8.42578125" style="787" customWidth="1"/>
    <col min="10504" max="10504" width="11.42578125" style="787" customWidth="1"/>
    <col min="10505" max="10505" width="14.42578125" style="787" customWidth="1"/>
    <col min="10506" max="10506" width="14.28515625" style="787" bestFit="1" customWidth="1"/>
    <col min="10507" max="10507" width="15.42578125" style="787" customWidth="1"/>
    <col min="10508" max="10508" width="16.7109375" style="787" customWidth="1"/>
    <col min="10509" max="10752" width="9.140625" style="787"/>
    <col min="10753" max="10753" width="6.28515625" style="787" customWidth="1"/>
    <col min="10754" max="10754" width="51.42578125" style="787" customWidth="1"/>
    <col min="10755" max="10755" width="15.42578125" style="787" customWidth="1"/>
    <col min="10756" max="10757" width="15.28515625" style="787" customWidth="1"/>
    <col min="10758" max="10758" width="7.5703125" style="787" customWidth="1"/>
    <col min="10759" max="10759" width="8.42578125" style="787" customWidth="1"/>
    <col min="10760" max="10760" width="11.42578125" style="787" customWidth="1"/>
    <col min="10761" max="10761" width="14.42578125" style="787" customWidth="1"/>
    <col min="10762" max="10762" width="14.28515625" style="787" bestFit="1" customWidth="1"/>
    <col min="10763" max="10763" width="15.42578125" style="787" customWidth="1"/>
    <col min="10764" max="10764" width="16.7109375" style="787" customWidth="1"/>
    <col min="10765" max="11008" width="9.140625" style="787"/>
    <col min="11009" max="11009" width="6.28515625" style="787" customWidth="1"/>
    <col min="11010" max="11010" width="51.42578125" style="787" customWidth="1"/>
    <col min="11011" max="11011" width="15.42578125" style="787" customWidth="1"/>
    <col min="11012" max="11013" width="15.28515625" style="787" customWidth="1"/>
    <col min="11014" max="11014" width="7.5703125" style="787" customWidth="1"/>
    <col min="11015" max="11015" width="8.42578125" style="787" customWidth="1"/>
    <col min="11016" max="11016" width="11.42578125" style="787" customWidth="1"/>
    <col min="11017" max="11017" width="14.42578125" style="787" customWidth="1"/>
    <col min="11018" max="11018" width="14.28515625" style="787" bestFit="1" customWidth="1"/>
    <col min="11019" max="11019" width="15.42578125" style="787" customWidth="1"/>
    <col min="11020" max="11020" width="16.7109375" style="787" customWidth="1"/>
    <col min="11021" max="11264" width="9.140625" style="787"/>
    <col min="11265" max="11265" width="6.28515625" style="787" customWidth="1"/>
    <col min="11266" max="11266" width="51.42578125" style="787" customWidth="1"/>
    <col min="11267" max="11267" width="15.42578125" style="787" customWidth="1"/>
    <col min="11268" max="11269" width="15.28515625" style="787" customWidth="1"/>
    <col min="11270" max="11270" width="7.5703125" style="787" customWidth="1"/>
    <col min="11271" max="11271" width="8.42578125" style="787" customWidth="1"/>
    <col min="11272" max="11272" width="11.42578125" style="787" customWidth="1"/>
    <col min="11273" max="11273" width="14.42578125" style="787" customWidth="1"/>
    <col min="11274" max="11274" width="14.28515625" style="787" bestFit="1" customWidth="1"/>
    <col min="11275" max="11275" width="15.42578125" style="787" customWidth="1"/>
    <col min="11276" max="11276" width="16.7109375" style="787" customWidth="1"/>
    <col min="11277" max="11520" width="9.140625" style="787"/>
    <col min="11521" max="11521" width="6.28515625" style="787" customWidth="1"/>
    <col min="11522" max="11522" width="51.42578125" style="787" customWidth="1"/>
    <col min="11523" max="11523" width="15.42578125" style="787" customWidth="1"/>
    <col min="11524" max="11525" width="15.28515625" style="787" customWidth="1"/>
    <col min="11526" max="11526" width="7.5703125" style="787" customWidth="1"/>
    <col min="11527" max="11527" width="8.42578125" style="787" customWidth="1"/>
    <col min="11528" max="11528" width="11.42578125" style="787" customWidth="1"/>
    <col min="11529" max="11529" width="14.42578125" style="787" customWidth="1"/>
    <col min="11530" max="11530" width="14.28515625" style="787" bestFit="1" customWidth="1"/>
    <col min="11531" max="11531" width="15.42578125" style="787" customWidth="1"/>
    <col min="11532" max="11532" width="16.7109375" style="787" customWidth="1"/>
    <col min="11533" max="11776" width="9.140625" style="787"/>
    <col min="11777" max="11777" width="6.28515625" style="787" customWidth="1"/>
    <col min="11778" max="11778" width="51.42578125" style="787" customWidth="1"/>
    <col min="11779" max="11779" width="15.42578125" style="787" customWidth="1"/>
    <col min="11780" max="11781" width="15.28515625" style="787" customWidth="1"/>
    <col min="11782" max="11782" width="7.5703125" style="787" customWidth="1"/>
    <col min="11783" max="11783" width="8.42578125" style="787" customWidth="1"/>
    <col min="11784" max="11784" width="11.42578125" style="787" customWidth="1"/>
    <col min="11785" max="11785" width="14.42578125" style="787" customWidth="1"/>
    <col min="11786" max="11786" width="14.28515625" style="787" bestFit="1" customWidth="1"/>
    <col min="11787" max="11787" width="15.42578125" style="787" customWidth="1"/>
    <col min="11788" max="11788" width="16.7109375" style="787" customWidth="1"/>
    <col min="11789" max="12032" width="9.140625" style="787"/>
    <col min="12033" max="12033" width="6.28515625" style="787" customWidth="1"/>
    <col min="12034" max="12034" width="51.42578125" style="787" customWidth="1"/>
    <col min="12035" max="12035" width="15.42578125" style="787" customWidth="1"/>
    <col min="12036" max="12037" width="15.28515625" style="787" customWidth="1"/>
    <col min="12038" max="12038" width="7.5703125" style="787" customWidth="1"/>
    <col min="12039" max="12039" width="8.42578125" style="787" customWidth="1"/>
    <col min="12040" max="12040" width="11.42578125" style="787" customWidth="1"/>
    <col min="12041" max="12041" width="14.42578125" style="787" customWidth="1"/>
    <col min="12042" max="12042" width="14.28515625" style="787" bestFit="1" customWidth="1"/>
    <col min="12043" max="12043" width="15.42578125" style="787" customWidth="1"/>
    <col min="12044" max="12044" width="16.7109375" style="787" customWidth="1"/>
    <col min="12045" max="12288" width="9.140625" style="787"/>
    <col min="12289" max="12289" width="6.28515625" style="787" customWidth="1"/>
    <col min="12290" max="12290" width="51.42578125" style="787" customWidth="1"/>
    <col min="12291" max="12291" width="15.42578125" style="787" customWidth="1"/>
    <col min="12292" max="12293" width="15.28515625" style="787" customWidth="1"/>
    <col min="12294" max="12294" width="7.5703125" style="787" customWidth="1"/>
    <col min="12295" max="12295" width="8.42578125" style="787" customWidth="1"/>
    <col min="12296" max="12296" width="11.42578125" style="787" customWidth="1"/>
    <col min="12297" max="12297" width="14.42578125" style="787" customWidth="1"/>
    <col min="12298" max="12298" width="14.28515625" style="787" bestFit="1" customWidth="1"/>
    <col min="12299" max="12299" width="15.42578125" style="787" customWidth="1"/>
    <col min="12300" max="12300" width="16.7109375" style="787" customWidth="1"/>
    <col min="12301" max="12544" width="9.140625" style="787"/>
    <col min="12545" max="12545" width="6.28515625" style="787" customWidth="1"/>
    <col min="12546" max="12546" width="51.42578125" style="787" customWidth="1"/>
    <col min="12547" max="12547" width="15.42578125" style="787" customWidth="1"/>
    <col min="12548" max="12549" width="15.28515625" style="787" customWidth="1"/>
    <col min="12550" max="12550" width="7.5703125" style="787" customWidth="1"/>
    <col min="12551" max="12551" width="8.42578125" style="787" customWidth="1"/>
    <col min="12552" max="12552" width="11.42578125" style="787" customWidth="1"/>
    <col min="12553" max="12553" width="14.42578125" style="787" customWidth="1"/>
    <col min="12554" max="12554" width="14.28515625" style="787" bestFit="1" customWidth="1"/>
    <col min="12555" max="12555" width="15.42578125" style="787" customWidth="1"/>
    <col min="12556" max="12556" width="16.7109375" style="787" customWidth="1"/>
    <col min="12557" max="12800" width="9.140625" style="787"/>
    <col min="12801" max="12801" width="6.28515625" style="787" customWidth="1"/>
    <col min="12802" max="12802" width="51.42578125" style="787" customWidth="1"/>
    <col min="12803" max="12803" width="15.42578125" style="787" customWidth="1"/>
    <col min="12804" max="12805" width="15.28515625" style="787" customWidth="1"/>
    <col min="12806" max="12806" width="7.5703125" style="787" customWidth="1"/>
    <col min="12807" max="12807" width="8.42578125" style="787" customWidth="1"/>
    <col min="12808" max="12808" width="11.42578125" style="787" customWidth="1"/>
    <col min="12809" max="12809" width="14.42578125" style="787" customWidth="1"/>
    <col min="12810" max="12810" width="14.28515625" style="787" bestFit="1" customWidth="1"/>
    <col min="12811" max="12811" width="15.42578125" style="787" customWidth="1"/>
    <col min="12812" max="12812" width="16.7109375" style="787" customWidth="1"/>
    <col min="12813" max="13056" width="9.140625" style="787"/>
    <col min="13057" max="13057" width="6.28515625" style="787" customWidth="1"/>
    <col min="13058" max="13058" width="51.42578125" style="787" customWidth="1"/>
    <col min="13059" max="13059" width="15.42578125" style="787" customWidth="1"/>
    <col min="13060" max="13061" width="15.28515625" style="787" customWidth="1"/>
    <col min="13062" max="13062" width="7.5703125" style="787" customWidth="1"/>
    <col min="13063" max="13063" width="8.42578125" style="787" customWidth="1"/>
    <col min="13064" max="13064" width="11.42578125" style="787" customWidth="1"/>
    <col min="13065" max="13065" width="14.42578125" style="787" customWidth="1"/>
    <col min="13066" max="13066" width="14.28515625" style="787" bestFit="1" customWidth="1"/>
    <col min="13067" max="13067" width="15.42578125" style="787" customWidth="1"/>
    <col min="13068" max="13068" width="16.7109375" style="787" customWidth="1"/>
    <col min="13069" max="13312" width="9.140625" style="787"/>
    <col min="13313" max="13313" width="6.28515625" style="787" customWidth="1"/>
    <col min="13314" max="13314" width="51.42578125" style="787" customWidth="1"/>
    <col min="13315" max="13315" width="15.42578125" style="787" customWidth="1"/>
    <col min="13316" max="13317" width="15.28515625" style="787" customWidth="1"/>
    <col min="13318" max="13318" width="7.5703125" style="787" customWidth="1"/>
    <col min="13319" max="13319" width="8.42578125" style="787" customWidth="1"/>
    <col min="13320" max="13320" width="11.42578125" style="787" customWidth="1"/>
    <col min="13321" max="13321" width="14.42578125" style="787" customWidth="1"/>
    <col min="13322" max="13322" width="14.28515625" style="787" bestFit="1" customWidth="1"/>
    <col min="13323" max="13323" width="15.42578125" style="787" customWidth="1"/>
    <col min="13324" max="13324" width="16.7109375" style="787" customWidth="1"/>
    <col min="13325" max="13568" width="9.140625" style="787"/>
    <col min="13569" max="13569" width="6.28515625" style="787" customWidth="1"/>
    <col min="13570" max="13570" width="51.42578125" style="787" customWidth="1"/>
    <col min="13571" max="13571" width="15.42578125" style="787" customWidth="1"/>
    <col min="13572" max="13573" width="15.28515625" style="787" customWidth="1"/>
    <col min="13574" max="13574" width="7.5703125" style="787" customWidth="1"/>
    <col min="13575" max="13575" width="8.42578125" style="787" customWidth="1"/>
    <col min="13576" max="13576" width="11.42578125" style="787" customWidth="1"/>
    <col min="13577" max="13577" width="14.42578125" style="787" customWidth="1"/>
    <col min="13578" max="13578" width="14.28515625" style="787" bestFit="1" customWidth="1"/>
    <col min="13579" max="13579" width="15.42578125" style="787" customWidth="1"/>
    <col min="13580" max="13580" width="16.7109375" style="787" customWidth="1"/>
    <col min="13581" max="13824" width="9.140625" style="787"/>
    <col min="13825" max="13825" width="6.28515625" style="787" customWidth="1"/>
    <col min="13826" max="13826" width="51.42578125" style="787" customWidth="1"/>
    <col min="13827" max="13827" width="15.42578125" style="787" customWidth="1"/>
    <col min="13828" max="13829" width="15.28515625" style="787" customWidth="1"/>
    <col min="13830" max="13830" width="7.5703125" style="787" customWidth="1"/>
    <col min="13831" max="13831" width="8.42578125" style="787" customWidth="1"/>
    <col min="13832" max="13832" width="11.42578125" style="787" customWidth="1"/>
    <col min="13833" max="13833" width="14.42578125" style="787" customWidth="1"/>
    <col min="13834" max="13834" width="14.28515625" style="787" bestFit="1" customWidth="1"/>
    <col min="13835" max="13835" width="15.42578125" style="787" customWidth="1"/>
    <col min="13836" max="13836" width="16.7109375" style="787" customWidth="1"/>
    <col min="13837" max="14080" width="9.140625" style="787"/>
    <col min="14081" max="14081" width="6.28515625" style="787" customWidth="1"/>
    <col min="14082" max="14082" width="51.42578125" style="787" customWidth="1"/>
    <col min="14083" max="14083" width="15.42578125" style="787" customWidth="1"/>
    <col min="14084" max="14085" width="15.28515625" style="787" customWidth="1"/>
    <col min="14086" max="14086" width="7.5703125" style="787" customWidth="1"/>
    <col min="14087" max="14087" width="8.42578125" style="787" customWidth="1"/>
    <col min="14088" max="14088" width="11.42578125" style="787" customWidth="1"/>
    <col min="14089" max="14089" width="14.42578125" style="787" customWidth="1"/>
    <col min="14090" max="14090" width="14.28515625" style="787" bestFit="1" customWidth="1"/>
    <col min="14091" max="14091" width="15.42578125" style="787" customWidth="1"/>
    <col min="14092" max="14092" width="16.7109375" style="787" customWidth="1"/>
    <col min="14093" max="14336" width="9.140625" style="787"/>
    <col min="14337" max="14337" width="6.28515625" style="787" customWidth="1"/>
    <col min="14338" max="14338" width="51.42578125" style="787" customWidth="1"/>
    <col min="14339" max="14339" width="15.42578125" style="787" customWidth="1"/>
    <col min="14340" max="14341" width="15.28515625" style="787" customWidth="1"/>
    <col min="14342" max="14342" width="7.5703125" style="787" customWidth="1"/>
    <col min="14343" max="14343" width="8.42578125" style="787" customWidth="1"/>
    <col min="14344" max="14344" width="11.42578125" style="787" customWidth="1"/>
    <col min="14345" max="14345" width="14.42578125" style="787" customWidth="1"/>
    <col min="14346" max="14346" width="14.28515625" style="787" bestFit="1" customWidth="1"/>
    <col min="14347" max="14347" width="15.42578125" style="787" customWidth="1"/>
    <col min="14348" max="14348" width="16.7109375" style="787" customWidth="1"/>
    <col min="14349" max="14592" width="9.140625" style="787"/>
    <col min="14593" max="14593" width="6.28515625" style="787" customWidth="1"/>
    <col min="14594" max="14594" width="51.42578125" style="787" customWidth="1"/>
    <col min="14595" max="14595" width="15.42578125" style="787" customWidth="1"/>
    <col min="14596" max="14597" width="15.28515625" style="787" customWidth="1"/>
    <col min="14598" max="14598" width="7.5703125" style="787" customWidth="1"/>
    <col min="14599" max="14599" width="8.42578125" style="787" customWidth="1"/>
    <col min="14600" max="14600" width="11.42578125" style="787" customWidth="1"/>
    <col min="14601" max="14601" width="14.42578125" style="787" customWidth="1"/>
    <col min="14602" max="14602" width="14.28515625" style="787" bestFit="1" customWidth="1"/>
    <col min="14603" max="14603" width="15.42578125" style="787" customWidth="1"/>
    <col min="14604" max="14604" width="16.7109375" style="787" customWidth="1"/>
    <col min="14605" max="14848" width="9.140625" style="787"/>
    <col min="14849" max="14849" width="6.28515625" style="787" customWidth="1"/>
    <col min="14850" max="14850" width="51.42578125" style="787" customWidth="1"/>
    <col min="14851" max="14851" width="15.42578125" style="787" customWidth="1"/>
    <col min="14852" max="14853" width="15.28515625" style="787" customWidth="1"/>
    <col min="14854" max="14854" width="7.5703125" style="787" customWidth="1"/>
    <col min="14855" max="14855" width="8.42578125" style="787" customWidth="1"/>
    <col min="14856" max="14856" width="11.42578125" style="787" customWidth="1"/>
    <col min="14857" max="14857" width="14.42578125" style="787" customWidth="1"/>
    <col min="14858" max="14858" width="14.28515625" style="787" bestFit="1" customWidth="1"/>
    <col min="14859" max="14859" width="15.42578125" style="787" customWidth="1"/>
    <col min="14860" max="14860" width="16.7109375" style="787" customWidth="1"/>
    <col min="14861" max="15104" width="9.140625" style="787"/>
    <col min="15105" max="15105" width="6.28515625" style="787" customWidth="1"/>
    <col min="15106" max="15106" width="51.42578125" style="787" customWidth="1"/>
    <col min="15107" max="15107" width="15.42578125" style="787" customWidth="1"/>
    <col min="15108" max="15109" width="15.28515625" style="787" customWidth="1"/>
    <col min="15110" max="15110" width="7.5703125" style="787" customWidth="1"/>
    <col min="15111" max="15111" width="8.42578125" style="787" customWidth="1"/>
    <col min="15112" max="15112" width="11.42578125" style="787" customWidth="1"/>
    <col min="15113" max="15113" width="14.42578125" style="787" customWidth="1"/>
    <col min="15114" max="15114" width="14.28515625" style="787" bestFit="1" customWidth="1"/>
    <col min="15115" max="15115" width="15.42578125" style="787" customWidth="1"/>
    <col min="15116" max="15116" width="16.7109375" style="787" customWidth="1"/>
    <col min="15117" max="15360" width="9.140625" style="787"/>
    <col min="15361" max="15361" width="6.28515625" style="787" customWidth="1"/>
    <col min="15362" max="15362" width="51.42578125" style="787" customWidth="1"/>
    <col min="15363" max="15363" width="15.42578125" style="787" customWidth="1"/>
    <col min="15364" max="15365" width="15.28515625" style="787" customWidth="1"/>
    <col min="15366" max="15366" width="7.5703125" style="787" customWidth="1"/>
    <col min="15367" max="15367" width="8.42578125" style="787" customWidth="1"/>
    <col min="15368" max="15368" width="11.42578125" style="787" customWidth="1"/>
    <col min="15369" max="15369" width="14.42578125" style="787" customWidth="1"/>
    <col min="15370" max="15370" width="14.28515625" style="787" bestFit="1" customWidth="1"/>
    <col min="15371" max="15371" width="15.42578125" style="787" customWidth="1"/>
    <col min="15372" max="15372" width="16.7109375" style="787" customWidth="1"/>
    <col min="15373" max="15616" width="9.140625" style="787"/>
    <col min="15617" max="15617" width="6.28515625" style="787" customWidth="1"/>
    <col min="15618" max="15618" width="51.42578125" style="787" customWidth="1"/>
    <col min="15619" max="15619" width="15.42578125" style="787" customWidth="1"/>
    <col min="15620" max="15621" width="15.28515625" style="787" customWidth="1"/>
    <col min="15622" max="15622" width="7.5703125" style="787" customWidth="1"/>
    <col min="15623" max="15623" width="8.42578125" style="787" customWidth="1"/>
    <col min="15624" max="15624" width="11.42578125" style="787" customWidth="1"/>
    <col min="15625" max="15625" width="14.42578125" style="787" customWidth="1"/>
    <col min="15626" max="15626" width="14.28515625" style="787" bestFit="1" customWidth="1"/>
    <col min="15627" max="15627" width="15.42578125" style="787" customWidth="1"/>
    <col min="15628" max="15628" width="16.7109375" style="787" customWidth="1"/>
    <col min="15629" max="15872" width="9.140625" style="787"/>
    <col min="15873" max="15873" width="6.28515625" style="787" customWidth="1"/>
    <col min="15874" max="15874" width="51.42578125" style="787" customWidth="1"/>
    <col min="15875" max="15875" width="15.42578125" style="787" customWidth="1"/>
    <col min="15876" max="15877" width="15.28515625" style="787" customWidth="1"/>
    <col min="15878" max="15878" width="7.5703125" style="787" customWidth="1"/>
    <col min="15879" max="15879" width="8.42578125" style="787" customWidth="1"/>
    <col min="15880" max="15880" width="11.42578125" style="787" customWidth="1"/>
    <col min="15881" max="15881" width="14.42578125" style="787" customWidth="1"/>
    <col min="15882" max="15882" width="14.28515625" style="787" bestFit="1" customWidth="1"/>
    <col min="15883" max="15883" width="15.42578125" style="787" customWidth="1"/>
    <col min="15884" max="15884" width="16.7109375" style="787" customWidth="1"/>
    <col min="15885" max="16128" width="9.140625" style="787"/>
    <col min="16129" max="16129" width="6.28515625" style="787" customWidth="1"/>
    <col min="16130" max="16130" width="51.42578125" style="787" customWidth="1"/>
    <col min="16131" max="16131" width="15.42578125" style="787" customWidth="1"/>
    <col min="16132" max="16133" width="15.28515625" style="787" customWidth="1"/>
    <col min="16134" max="16134" width="7.5703125" style="787" customWidth="1"/>
    <col min="16135" max="16135" width="8.42578125" style="787" customWidth="1"/>
    <col min="16136" max="16136" width="11.42578125" style="787" customWidth="1"/>
    <col min="16137" max="16137" width="14.42578125" style="787" customWidth="1"/>
    <col min="16138" max="16138" width="14.28515625" style="787" bestFit="1" customWidth="1"/>
    <col min="16139" max="16139" width="15.42578125" style="787" customWidth="1"/>
    <col min="16140" max="16140" width="16.7109375" style="787" customWidth="1"/>
    <col min="16141" max="16384" width="9.140625" style="787"/>
  </cols>
  <sheetData>
    <row r="1" spans="1:12" s="530" customFormat="1" ht="21" customHeight="1" x14ac:dyDescent="0.25">
      <c r="A1" s="1031" t="s">
        <v>627</v>
      </c>
      <c r="B1" s="1031"/>
      <c r="C1" s="1031"/>
      <c r="D1" s="1031"/>
      <c r="E1" s="1031"/>
      <c r="F1" s="1031"/>
      <c r="G1" s="776"/>
      <c r="H1" s="783"/>
      <c r="I1" s="784"/>
      <c r="J1" s="784"/>
    </row>
    <row r="2" spans="1:12" s="530" customFormat="1" ht="20.25" customHeight="1" x14ac:dyDescent="0.25">
      <c r="A2" s="1031" t="s">
        <v>574</v>
      </c>
      <c r="B2" s="1031"/>
      <c r="C2" s="1031"/>
      <c r="D2" s="1031"/>
      <c r="E2" s="1031"/>
      <c r="F2" s="1031"/>
      <c r="G2" s="776"/>
      <c r="H2" s="783"/>
      <c r="I2" s="784"/>
      <c r="J2" s="784"/>
    </row>
    <row r="4" spans="1:12" ht="33.75" customHeight="1" x14ac:dyDescent="0.25">
      <c r="A4" s="1032" t="s">
        <v>575</v>
      </c>
      <c r="B4" s="1032"/>
      <c r="C4" s="1032"/>
      <c r="D4" s="1032"/>
      <c r="E4" s="1032"/>
      <c r="F4" s="1032"/>
      <c r="G4" s="785"/>
      <c r="H4" s="786"/>
    </row>
    <row r="5" spans="1:12" ht="26.25" customHeight="1" x14ac:dyDescent="0.25">
      <c r="A5" s="1033" t="s">
        <v>5657</v>
      </c>
      <c r="B5" s="1033"/>
      <c r="C5" s="1033"/>
      <c r="D5" s="1033"/>
      <c r="E5" s="1033"/>
      <c r="F5" s="1033"/>
      <c r="G5" s="788"/>
      <c r="H5" s="789"/>
    </row>
    <row r="6" spans="1:12" ht="26.25" customHeight="1" x14ac:dyDescent="0.25">
      <c r="A6" s="813"/>
      <c r="B6" s="813"/>
      <c r="C6" s="777"/>
      <c r="D6" s="777"/>
      <c r="E6" s="813"/>
      <c r="F6" s="813"/>
      <c r="G6" s="813"/>
      <c r="H6" s="790"/>
    </row>
    <row r="7" spans="1:12" s="747" customFormat="1" ht="26.25" customHeight="1" x14ac:dyDescent="0.25">
      <c r="A7" s="1034" t="s">
        <v>2</v>
      </c>
      <c r="B7" s="1036" t="s">
        <v>549</v>
      </c>
      <c r="C7" s="1038" t="s">
        <v>550</v>
      </c>
      <c r="D7" s="1039"/>
      <c r="E7" s="1040"/>
      <c r="F7" s="1041" t="s">
        <v>576</v>
      </c>
      <c r="G7" s="534"/>
      <c r="H7" s="791" t="s">
        <v>577</v>
      </c>
      <c r="I7" s="791" t="s">
        <v>578</v>
      </c>
      <c r="J7" s="791" t="s">
        <v>579</v>
      </c>
    </row>
    <row r="8" spans="1:12" s="747" customFormat="1" ht="74.25" customHeight="1" x14ac:dyDescent="0.25">
      <c r="A8" s="1035"/>
      <c r="B8" s="1037"/>
      <c r="C8" s="749" t="s">
        <v>5370</v>
      </c>
      <c r="D8" s="749" t="s">
        <v>5413</v>
      </c>
      <c r="E8" s="749" t="s">
        <v>5351</v>
      </c>
      <c r="F8" s="1042"/>
      <c r="G8" s="534"/>
      <c r="H8" s="792"/>
      <c r="I8" s="791"/>
      <c r="J8" s="791"/>
      <c r="K8" s="749" t="s">
        <v>580</v>
      </c>
      <c r="L8" s="749" t="s">
        <v>581</v>
      </c>
    </row>
    <row r="9" spans="1:12" s="550" customFormat="1" ht="23.25" customHeight="1" x14ac:dyDescent="0.25">
      <c r="A9" s="743">
        <v>1</v>
      </c>
      <c r="B9" s="733" t="s">
        <v>582</v>
      </c>
      <c r="C9" s="527">
        <v>37500</v>
      </c>
      <c r="D9" s="527">
        <v>37500</v>
      </c>
      <c r="E9" s="527"/>
      <c r="F9" s="744"/>
      <c r="G9" s="745"/>
      <c r="H9" s="746"/>
      <c r="K9" s="527">
        <v>29600</v>
      </c>
      <c r="L9" s="527">
        <v>33000</v>
      </c>
    </row>
    <row r="10" spans="1:12" s="550" customFormat="1" ht="23.25" customHeight="1" x14ac:dyDescent="0.25">
      <c r="A10" s="743">
        <f>A9+1</f>
        <v>2</v>
      </c>
      <c r="B10" s="733" t="s">
        <v>583</v>
      </c>
      <c r="C10" s="527"/>
      <c r="D10" s="527"/>
      <c r="E10" s="527">
        <v>90000</v>
      </c>
      <c r="F10" s="744"/>
      <c r="G10" s="745"/>
      <c r="H10" s="746"/>
      <c r="K10" s="527"/>
      <c r="L10" s="527">
        <v>50000</v>
      </c>
    </row>
    <row r="11" spans="1:12" s="550" customFormat="1" ht="23.25" customHeight="1" x14ac:dyDescent="0.25">
      <c r="A11" s="743">
        <f t="shared" ref="A11:A41" si="0">A10+1</f>
        <v>3</v>
      </c>
      <c r="B11" s="733" t="s">
        <v>584</v>
      </c>
      <c r="C11" s="527">
        <v>23000</v>
      </c>
      <c r="D11" s="527">
        <v>23000</v>
      </c>
      <c r="E11" s="527"/>
      <c r="F11" s="1043" t="s">
        <v>585</v>
      </c>
      <c r="G11" s="592"/>
      <c r="H11" s="747" t="s">
        <v>586</v>
      </c>
      <c r="I11" s="550" t="s">
        <v>586</v>
      </c>
      <c r="J11" s="550" t="s">
        <v>587</v>
      </c>
      <c r="K11" s="527">
        <v>17600</v>
      </c>
      <c r="L11" s="527">
        <v>17600</v>
      </c>
    </row>
    <row r="12" spans="1:12" s="550" customFormat="1" ht="23.25" customHeight="1" x14ac:dyDescent="0.25">
      <c r="A12" s="743">
        <f t="shared" si="0"/>
        <v>4</v>
      </c>
      <c r="B12" s="733" t="s">
        <v>588</v>
      </c>
      <c r="C12" s="527">
        <v>23000</v>
      </c>
      <c r="D12" s="527">
        <v>23000</v>
      </c>
      <c r="E12" s="527"/>
      <c r="F12" s="1044"/>
      <c r="G12" s="592"/>
      <c r="H12" s="747" t="s">
        <v>586</v>
      </c>
      <c r="I12" s="550" t="s">
        <v>586</v>
      </c>
      <c r="J12" s="550" t="s">
        <v>587</v>
      </c>
      <c r="K12" s="527">
        <v>17600</v>
      </c>
      <c r="L12" s="527">
        <v>17600</v>
      </c>
    </row>
    <row r="13" spans="1:12" s="550" customFormat="1" ht="23.25" customHeight="1" x14ac:dyDescent="0.25">
      <c r="A13" s="743">
        <f t="shared" si="0"/>
        <v>5</v>
      </c>
      <c r="B13" s="733" t="s">
        <v>2190</v>
      </c>
      <c r="C13" s="527">
        <v>23000</v>
      </c>
      <c r="D13" s="527">
        <v>23000</v>
      </c>
      <c r="E13" s="527">
        <v>40000</v>
      </c>
      <c r="F13" s="1045"/>
      <c r="G13" s="592"/>
      <c r="H13" s="747"/>
      <c r="J13" s="550" t="s">
        <v>5269</v>
      </c>
      <c r="K13" s="527"/>
      <c r="L13" s="527"/>
    </row>
    <row r="14" spans="1:12" s="550" customFormat="1" ht="23.25" customHeight="1" x14ac:dyDescent="0.25">
      <c r="A14" s="743">
        <f t="shared" si="0"/>
        <v>6</v>
      </c>
      <c r="B14" s="733" t="s">
        <v>589</v>
      </c>
      <c r="C14" s="527"/>
      <c r="D14" s="527">
        <v>27400</v>
      </c>
      <c r="E14" s="527">
        <v>40000</v>
      </c>
      <c r="F14" s="744"/>
      <c r="G14" s="745"/>
      <c r="H14" s="747" t="s">
        <v>590</v>
      </c>
      <c r="I14" s="550" t="s">
        <v>590</v>
      </c>
      <c r="K14" s="527"/>
      <c r="L14" s="527">
        <v>24600</v>
      </c>
    </row>
    <row r="15" spans="1:12" s="550" customFormat="1" ht="23.25" customHeight="1" x14ac:dyDescent="0.25">
      <c r="A15" s="743">
        <f t="shared" si="0"/>
        <v>7</v>
      </c>
      <c r="B15" s="733" t="s">
        <v>591</v>
      </c>
      <c r="C15" s="527">
        <v>12200</v>
      </c>
      <c r="D15" s="527">
        <v>12200</v>
      </c>
      <c r="E15" s="527">
        <v>60000</v>
      </c>
      <c r="F15" s="744"/>
      <c r="G15" s="745"/>
      <c r="H15" s="746"/>
      <c r="J15" s="550" t="s">
        <v>592</v>
      </c>
      <c r="K15" s="527">
        <v>10000</v>
      </c>
      <c r="L15" s="527">
        <v>10000</v>
      </c>
    </row>
    <row r="16" spans="1:12" s="550" customFormat="1" ht="23.25" customHeight="1" x14ac:dyDescent="0.25">
      <c r="A16" s="743">
        <f t="shared" si="0"/>
        <v>8</v>
      </c>
      <c r="B16" s="733" t="s">
        <v>593</v>
      </c>
      <c r="C16" s="527"/>
      <c r="D16" s="527">
        <v>27400</v>
      </c>
      <c r="E16" s="527">
        <v>50000</v>
      </c>
      <c r="F16" s="744"/>
      <c r="G16" s="745"/>
      <c r="H16" s="793" t="s">
        <v>590</v>
      </c>
      <c r="K16" s="527"/>
      <c r="L16" s="527">
        <v>24600</v>
      </c>
    </row>
    <row r="17" spans="1:12" s="550" customFormat="1" ht="23.25" customHeight="1" x14ac:dyDescent="0.25">
      <c r="A17" s="743">
        <f t="shared" si="0"/>
        <v>9</v>
      </c>
      <c r="B17" s="733" t="s">
        <v>594</v>
      </c>
      <c r="C17" s="527"/>
      <c r="D17" s="527"/>
      <c r="E17" s="527">
        <v>50000</v>
      </c>
      <c r="F17" s="744"/>
      <c r="G17" s="745"/>
      <c r="H17" s="746"/>
      <c r="K17" s="527"/>
      <c r="L17" s="527">
        <v>30000</v>
      </c>
    </row>
    <row r="18" spans="1:12" s="550" customFormat="1" ht="23.25" customHeight="1" x14ac:dyDescent="0.25">
      <c r="A18" s="743">
        <f t="shared" si="0"/>
        <v>10</v>
      </c>
      <c r="B18" s="733" t="s">
        <v>595</v>
      </c>
      <c r="C18" s="527"/>
      <c r="D18" s="527">
        <v>30100</v>
      </c>
      <c r="E18" s="527">
        <v>60000</v>
      </c>
      <c r="F18" s="744"/>
      <c r="G18" s="745"/>
      <c r="H18" s="793" t="s">
        <v>596</v>
      </c>
      <c r="J18" s="550" t="s">
        <v>597</v>
      </c>
      <c r="K18" s="527">
        <v>29000</v>
      </c>
      <c r="L18" s="527">
        <v>29000</v>
      </c>
    </row>
    <row r="19" spans="1:12" s="550" customFormat="1" ht="23.25" customHeight="1" x14ac:dyDescent="0.25">
      <c r="A19" s="743">
        <f t="shared" si="0"/>
        <v>11</v>
      </c>
      <c r="B19" s="733" t="s">
        <v>598</v>
      </c>
      <c r="C19" s="527"/>
      <c r="D19" s="527"/>
      <c r="E19" s="527">
        <v>75000</v>
      </c>
      <c r="F19" s="744"/>
      <c r="G19" s="745"/>
      <c r="H19" s="746"/>
      <c r="K19" s="527"/>
      <c r="L19" s="527">
        <v>50000</v>
      </c>
    </row>
    <row r="20" spans="1:12" s="550" customFormat="1" ht="23.25" customHeight="1" x14ac:dyDescent="0.25">
      <c r="A20" s="743">
        <f t="shared" si="0"/>
        <v>12</v>
      </c>
      <c r="B20" s="733" t="s">
        <v>599</v>
      </c>
      <c r="C20" s="527">
        <v>85900</v>
      </c>
      <c r="D20" s="527">
        <v>85900</v>
      </c>
      <c r="E20" s="527"/>
      <c r="F20" s="744"/>
      <c r="G20" s="745"/>
      <c r="H20" s="747" t="s">
        <v>600</v>
      </c>
      <c r="I20" s="550" t="s">
        <v>600</v>
      </c>
      <c r="J20" s="550" t="s">
        <v>601</v>
      </c>
      <c r="K20" s="527">
        <v>78000</v>
      </c>
      <c r="L20" s="527">
        <v>78000</v>
      </c>
    </row>
    <row r="21" spans="1:12" s="550" customFormat="1" ht="23.25" customHeight="1" x14ac:dyDescent="0.25">
      <c r="A21" s="743">
        <f t="shared" si="0"/>
        <v>13</v>
      </c>
      <c r="B21" s="733" t="s">
        <v>602</v>
      </c>
      <c r="C21" s="527">
        <v>94300</v>
      </c>
      <c r="D21" s="527">
        <v>94300</v>
      </c>
      <c r="E21" s="527"/>
      <c r="F21" s="744"/>
      <c r="G21" s="745"/>
      <c r="H21" s="747" t="s">
        <v>603</v>
      </c>
      <c r="I21" s="550" t="s">
        <v>603</v>
      </c>
      <c r="J21" s="550" t="s">
        <v>604</v>
      </c>
      <c r="K21" s="527">
        <v>85400</v>
      </c>
      <c r="L21" s="527">
        <v>85400</v>
      </c>
    </row>
    <row r="22" spans="1:12" s="550" customFormat="1" ht="23.25" customHeight="1" x14ac:dyDescent="0.25">
      <c r="A22" s="743">
        <f t="shared" si="0"/>
        <v>14</v>
      </c>
      <c r="B22" s="733" t="s">
        <v>605</v>
      </c>
      <c r="C22" s="527"/>
      <c r="E22" s="398" t="s">
        <v>2497</v>
      </c>
      <c r="F22" s="794"/>
      <c r="G22" s="795"/>
      <c r="H22" s="796"/>
      <c r="K22" s="527"/>
      <c r="L22" s="398" t="s">
        <v>606</v>
      </c>
    </row>
    <row r="23" spans="1:12" s="550" customFormat="1" ht="23.25" customHeight="1" x14ac:dyDescent="0.25">
      <c r="A23" s="743">
        <f t="shared" si="0"/>
        <v>15</v>
      </c>
      <c r="B23" s="733" t="s">
        <v>559</v>
      </c>
      <c r="C23" s="527">
        <v>35400</v>
      </c>
      <c r="D23" s="527">
        <v>35400</v>
      </c>
      <c r="E23" s="527">
        <v>60000</v>
      </c>
      <c r="F23" s="744"/>
      <c r="G23" s="745"/>
      <c r="H23" s="746" t="s">
        <v>560</v>
      </c>
      <c r="J23" s="797" t="s">
        <v>561</v>
      </c>
      <c r="K23" s="527">
        <v>30000</v>
      </c>
      <c r="L23" s="527">
        <v>45900</v>
      </c>
    </row>
    <row r="24" spans="1:12" s="550" customFormat="1" ht="23.25" customHeight="1" x14ac:dyDescent="0.25">
      <c r="A24" s="743">
        <f t="shared" si="0"/>
        <v>16</v>
      </c>
      <c r="B24" s="733" t="s">
        <v>607</v>
      </c>
      <c r="C24" s="527">
        <v>15500</v>
      </c>
      <c r="D24" s="527">
        <v>15500</v>
      </c>
      <c r="E24" s="527">
        <v>20000</v>
      </c>
      <c r="F24" s="744"/>
      <c r="G24" s="745"/>
      <c r="H24" s="747" t="s">
        <v>608</v>
      </c>
      <c r="I24" s="550" t="s">
        <v>608</v>
      </c>
      <c r="J24" s="550" t="s">
        <v>609</v>
      </c>
      <c r="K24" s="527">
        <v>15000</v>
      </c>
      <c r="L24" s="527">
        <v>23300</v>
      </c>
    </row>
    <row r="25" spans="1:12" s="550" customFormat="1" ht="23.25" customHeight="1" x14ac:dyDescent="0.25">
      <c r="A25" s="743">
        <f t="shared" si="0"/>
        <v>17</v>
      </c>
      <c r="B25" s="733" t="s">
        <v>610</v>
      </c>
      <c r="C25" s="527"/>
      <c r="D25" s="527"/>
      <c r="E25" s="527">
        <v>50000</v>
      </c>
      <c r="F25" s="744"/>
      <c r="G25" s="745"/>
      <c r="H25" s="746"/>
      <c r="K25" s="527"/>
      <c r="L25" s="527">
        <v>50000</v>
      </c>
    </row>
    <row r="26" spans="1:12" s="550" customFormat="1" ht="38.25" customHeight="1" x14ac:dyDescent="0.25">
      <c r="A26" s="743">
        <f t="shared" si="0"/>
        <v>18</v>
      </c>
      <c r="B26" s="736" t="s">
        <v>611</v>
      </c>
      <c r="C26" s="527">
        <v>23700</v>
      </c>
      <c r="D26" s="527">
        <v>23700</v>
      </c>
      <c r="E26" s="527"/>
      <c r="F26" s="794"/>
      <c r="G26" s="795"/>
      <c r="H26" s="793" t="s">
        <v>403</v>
      </c>
      <c r="J26" s="550" t="s">
        <v>612</v>
      </c>
      <c r="K26" s="527">
        <v>22400</v>
      </c>
      <c r="L26" s="398">
        <v>22400</v>
      </c>
    </row>
    <row r="27" spans="1:12" s="550" customFormat="1" ht="23.25" customHeight="1" x14ac:dyDescent="0.25">
      <c r="A27" s="743">
        <f t="shared" si="0"/>
        <v>19</v>
      </c>
      <c r="B27" s="733" t="s">
        <v>613</v>
      </c>
      <c r="C27" s="527"/>
      <c r="D27" s="398"/>
      <c r="E27" s="398">
        <v>50000</v>
      </c>
      <c r="F27" s="794"/>
      <c r="G27" s="795"/>
      <c r="H27" s="798"/>
      <c r="K27" s="527"/>
      <c r="L27" s="398">
        <v>50000</v>
      </c>
    </row>
    <row r="28" spans="1:12" s="550" customFormat="1" ht="23.25" customHeight="1" x14ac:dyDescent="0.25">
      <c r="A28" s="743">
        <f t="shared" si="0"/>
        <v>20</v>
      </c>
      <c r="B28" s="733" t="s">
        <v>562</v>
      </c>
      <c r="C28" s="527"/>
      <c r="D28" s="398"/>
      <c r="E28" s="398">
        <v>260000</v>
      </c>
      <c r="F28" s="794"/>
      <c r="G28" s="795"/>
      <c r="H28" s="798"/>
      <c r="K28" s="527"/>
      <c r="L28" s="398"/>
    </row>
    <row r="29" spans="1:12" s="550" customFormat="1" ht="23.25" customHeight="1" x14ac:dyDescent="0.25">
      <c r="A29" s="743">
        <f t="shared" si="0"/>
        <v>21</v>
      </c>
      <c r="B29" s="733" t="s">
        <v>614</v>
      </c>
      <c r="C29" s="527"/>
      <c r="D29" s="398"/>
      <c r="E29" s="398">
        <v>260000</v>
      </c>
      <c r="F29" s="794"/>
      <c r="G29" s="795"/>
      <c r="H29" s="798"/>
      <c r="K29" s="527"/>
      <c r="L29" s="398">
        <v>260000</v>
      </c>
    </row>
    <row r="30" spans="1:12" s="550" customFormat="1" ht="33" customHeight="1" x14ac:dyDescent="0.25">
      <c r="A30" s="743">
        <f t="shared" si="0"/>
        <v>22</v>
      </c>
      <c r="B30" s="736" t="s">
        <v>615</v>
      </c>
      <c r="C30" s="527"/>
      <c r="D30" s="398"/>
      <c r="E30" s="398">
        <v>260000</v>
      </c>
      <c r="F30" s="794"/>
      <c r="G30" s="795"/>
      <c r="H30" s="798"/>
      <c r="K30" s="527"/>
      <c r="L30" s="398">
        <v>240000</v>
      </c>
    </row>
    <row r="31" spans="1:12" s="550" customFormat="1" ht="33" customHeight="1" x14ac:dyDescent="0.25">
      <c r="A31" s="743">
        <f t="shared" si="0"/>
        <v>23</v>
      </c>
      <c r="B31" s="736" t="s">
        <v>5371</v>
      </c>
      <c r="C31" s="527">
        <v>179000</v>
      </c>
      <c r="D31" s="398">
        <v>179000</v>
      </c>
      <c r="E31" s="398">
        <v>250000</v>
      </c>
      <c r="F31" s="794"/>
      <c r="G31" s="795"/>
      <c r="H31" s="798"/>
      <c r="K31" s="527"/>
      <c r="L31" s="398"/>
    </row>
    <row r="32" spans="1:12" s="550" customFormat="1" ht="35.25" customHeight="1" x14ac:dyDescent="0.25">
      <c r="A32" s="743">
        <f t="shared" si="0"/>
        <v>24</v>
      </c>
      <c r="B32" s="736" t="s">
        <v>616</v>
      </c>
      <c r="C32" s="527">
        <v>583000</v>
      </c>
      <c r="D32" s="527">
        <v>583000</v>
      </c>
      <c r="E32" s="527"/>
      <c r="F32" s="794"/>
      <c r="G32" s="795"/>
      <c r="H32" s="747" t="s">
        <v>617</v>
      </c>
      <c r="I32" s="550" t="s">
        <v>617</v>
      </c>
      <c r="J32" s="550" t="s">
        <v>618</v>
      </c>
      <c r="K32" s="527">
        <v>533000</v>
      </c>
      <c r="L32" s="398">
        <v>533000</v>
      </c>
    </row>
    <row r="33" spans="1:12" s="550" customFormat="1" ht="23.25" customHeight="1" x14ac:dyDescent="0.25">
      <c r="A33" s="743">
        <f t="shared" si="0"/>
        <v>25</v>
      </c>
      <c r="B33" s="733" t="s">
        <v>619</v>
      </c>
      <c r="C33" s="527">
        <v>579000</v>
      </c>
      <c r="D33" s="527">
        <v>579000</v>
      </c>
      <c r="E33" s="527"/>
      <c r="F33" s="794"/>
      <c r="G33" s="795"/>
      <c r="H33" s="747" t="s">
        <v>620</v>
      </c>
      <c r="I33" s="550" t="s">
        <v>620</v>
      </c>
      <c r="J33" s="550" t="s">
        <v>621</v>
      </c>
      <c r="K33" s="527">
        <v>555000</v>
      </c>
      <c r="L33" s="398">
        <v>555000</v>
      </c>
    </row>
    <row r="34" spans="1:12" s="550" customFormat="1" ht="37.5" customHeight="1" x14ac:dyDescent="0.25">
      <c r="A34" s="743">
        <f t="shared" si="0"/>
        <v>26</v>
      </c>
      <c r="B34" s="736" t="s">
        <v>622</v>
      </c>
      <c r="C34" s="527">
        <v>17800</v>
      </c>
      <c r="D34" s="527">
        <v>17800</v>
      </c>
      <c r="E34" s="527">
        <v>30000</v>
      </c>
      <c r="F34" s="794"/>
      <c r="G34" s="795"/>
      <c r="H34" s="793" t="s">
        <v>623</v>
      </c>
      <c r="I34" s="550" t="s">
        <v>624</v>
      </c>
      <c r="J34" s="550">
        <v>1345</v>
      </c>
      <c r="K34" s="626"/>
      <c r="L34" s="799"/>
    </row>
    <row r="35" spans="1:12" s="550" customFormat="1" ht="23.25" customHeight="1" x14ac:dyDescent="0.25">
      <c r="A35" s="743">
        <f t="shared" si="0"/>
        <v>27</v>
      </c>
      <c r="B35" s="733" t="s">
        <v>625</v>
      </c>
      <c r="C35" s="527"/>
      <c r="D35" s="398"/>
      <c r="E35" s="398">
        <v>100000</v>
      </c>
      <c r="F35" s="794"/>
      <c r="G35" s="795"/>
      <c r="H35" s="798"/>
      <c r="K35" s="626"/>
      <c r="L35" s="799"/>
    </row>
    <row r="36" spans="1:12" s="550" customFormat="1" ht="23.25" customHeight="1" x14ac:dyDescent="0.25">
      <c r="A36" s="743">
        <f t="shared" si="0"/>
        <v>28</v>
      </c>
      <c r="B36" s="733" t="s">
        <v>626</v>
      </c>
      <c r="C36" s="527"/>
      <c r="D36" s="398"/>
      <c r="E36" s="398">
        <v>70000</v>
      </c>
      <c r="F36" s="794"/>
      <c r="G36" s="795"/>
      <c r="H36" s="798"/>
      <c r="K36" s="626"/>
      <c r="L36" s="799"/>
    </row>
    <row r="37" spans="1:12" s="550" customFormat="1" ht="37.5" customHeight="1" x14ac:dyDescent="0.25">
      <c r="A37" s="743">
        <f t="shared" si="0"/>
        <v>29</v>
      </c>
      <c r="B37" s="736" t="s">
        <v>5346</v>
      </c>
      <c r="C37" s="527"/>
      <c r="D37" s="398"/>
      <c r="E37" s="398">
        <v>100000</v>
      </c>
      <c r="F37" s="794"/>
      <c r="G37" s="795"/>
      <c r="H37" s="798"/>
      <c r="K37" s="626"/>
      <c r="L37" s="799"/>
    </row>
    <row r="38" spans="1:12" s="550" customFormat="1" ht="37.5" customHeight="1" x14ac:dyDescent="0.25">
      <c r="A38" s="743">
        <f t="shared" si="0"/>
        <v>30</v>
      </c>
      <c r="B38" s="736" t="s">
        <v>5347</v>
      </c>
      <c r="C38" s="527"/>
      <c r="D38" s="398"/>
      <c r="E38" s="398">
        <v>200000</v>
      </c>
      <c r="F38" s="794"/>
      <c r="G38" s="795"/>
      <c r="H38" s="798"/>
      <c r="K38" s="626"/>
      <c r="L38" s="799"/>
    </row>
    <row r="39" spans="1:12" s="550" customFormat="1" ht="23.25" customHeight="1" x14ac:dyDescent="0.25">
      <c r="A39" s="743">
        <f t="shared" si="0"/>
        <v>31</v>
      </c>
      <c r="B39" s="736" t="s">
        <v>5447</v>
      </c>
      <c r="C39" s="527">
        <v>12800</v>
      </c>
      <c r="D39" s="398">
        <v>12800</v>
      </c>
      <c r="E39" s="398">
        <v>20000</v>
      </c>
      <c r="F39" s="794"/>
      <c r="G39" s="795"/>
      <c r="H39" s="798" t="s">
        <v>5450</v>
      </c>
      <c r="K39" s="626"/>
      <c r="L39" s="799"/>
    </row>
    <row r="40" spans="1:12" s="550" customFormat="1" ht="23.25" customHeight="1" x14ac:dyDescent="0.25">
      <c r="A40" s="743">
        <f t="shared" si="0"/>
        <v>32</v>
      </c>
      <c r="B40" s="736" t="s">
        <v>5448</v>
      </c>
      <c r="C40" s="527">
        <v>12800</v>
      </c>
      <c r="D40" s="398">
        <v>12800</v>
      </c>
      <c r="E40" s="398">
        <v>20000</v>
      </c>
      <c r="F40" s="794"/>
      <c r="G40" s="795"/>
      <c r="H40" s="798" t="s">
        <v>5451</v>
      </c>
      <c r="K40" s="626"/>
      <c r="L40" s="799"/>
    </row>
    <row r="41" spans="1:12" s="550" customFormat="1" ht="23.25" customHeight="1" x14ac:dyDescent="0.25">
      <c r="A41" s="743">
        <f t="shared" si="0"/>
        <v>33</v>
      </c>
      <c r="B41" s="733" t="s">
        <v>5449</v>
      </c>
      <c r="C41" s="527">
        <v>22800</v>
      </c>
      <c r="D41" s="398">
        <v>22800</v>
      </c>
      <c r="E41" s="398">
        <v>30000</v>
      </c>
      <c r="F41" s="794"/>
      <c r="G41" s="795"/>
      <c r="H41" s="798" t="s">
        <v>808</v>
      </c>
      <c r="K41" s="626"/>
      <c r="L41" s="799"/>
    </row>
    <row r="42" spans="1:12" s="550" customFormat="1" ht="23.25" customHeight="1" x14ac:dyDescent="0.25">
      <c r="A42" s="800"/>
      <c r="B42" s="801"/>
      <c r="C42" s="626"/>
      <c r="D42" s="799"/>
      <c r="E42" s="799"/>
      <c r="F42" s="795"/>
      <c r="G42" s="795"/>
      <c r="H42" s="798"/>
      <c r="K42" s="626"/>
      <c r="L42" s="799"/>
    </row>
    <row r="43" spans="1:12" s="642" customFormat="1" ht="18.75" x14ac:dyDescent="0.3">
      <c r="A43" s="718"/>
      <c r="B43" s="718"/>
      <c r="C43" s="984" t="s">
        <v>5690</v>
      </c>
      <c r="D43" s="984"/>
      <c r="E43" s="984"/>
      <c r="F43" s="984"/>
      <c r="G43" s="802"/>
      <c r="H43" s="787"/>
    </row>
    <row r="44" spans="1:12" s="642" customFormat="1" ht="18.75" x14ac:dyDescent="0.3">
      <c r="A44" s="986" t="s">
        <v>463</v>
      </c>
      <c r="B44" s="986"/>
      <c r="C44" s="985" t="s">
        <v>44</v>
      </c>
      <c r="D44" s="985"/>
      <c r="E44" s="985"/>
      <c r="F44" s="985"/>
      <c r="G44" s="802"/>
      <c r="H44" s="787"/>
    </row>
    <row r="45" spans="1:12" s="643" customFormat="1" ht="18.75" x14ac:dyDescent="0.3">
      <c r="A45" s="517"/>
      <c r="B45" s="572"/>
      <c r="C45" s="750"/>
      <c r="D45" s="750"/>
      <c r="E45" s="518"/>
      <c r="F45" s="803"/>
      <c r="G45" s="803"/>
      <c r="H45" s="783"/>
      <c r="L45" s="776"/>
    </row>
    <row r="46" spans="1:12" ht="18.75" x14ac:dyDescent="0.3">
      <c r="A46" s="517"/>
      <c r="B46" s="517"/>
      <c r="C46" s="984"/>
      <c r="D46" s="984"/>
      <c r="E46" s="518"/>
    </row>
    <row r="47" spans="1:12" ht="18.75" x14ac:dyDescent="0.3">
      <c r="A47" s="517"/>
      <c r="B47" s="517"/>
      <c r="C47" s="984"/>
      <c r="D47" s="984"/>
      <c r="E47" s="518"/>
    </row>
    <row r="48" spans="1:12" ht="18.75" x14ac:dyDescent="0.3">
      <c r="A48" s="517"/>
      <c r="B48" s="517"/>
      <c r="C48" s="984"/>
      <c r="D48" s="984"/>
      <c r="E48" s="518"/>
    </row>
    <row r="49" spans="1:6" ht="18.75" x14ac:dyDescent="0.3">
      <c r="A49" s="985" t="s">
        <v>431</v>
      </c>
      <c r="B49" s="985"/>
      <c r="C49" s="985" t="s">
        <v>5177</v>
      </c>
      <c r="D49" s="985"/>
      <c r="E49" s="985"/>
      <c r="F49" s="985"/>
    </row>
  </sheetData>
  <mergeCells count="17">
    <mergeCell ref="C43:F43"/>
    <mergeCell ref="C44:F44"/>
    <mergeCell ref="A44:B44"/>
    <mergeCell ref="A1:F1"/>
    <mergeCell ref="A2:F2"/>
    <mergeCell ref="A4:F4"/>
    <mergeCell ref="A5:F5"/>
    <mergeCell ref="A7:A8"/>
    <mergeCell ref="B7:B8"/>
    <mergeCell ref="C7:E7"/>
    <mergeCell ref="F7:F8"/>
    <mergeCell ref="F11:F13"/>
    <mergeCell ref="C46:D46"/>
    <mergeCell ref="C47:D47"/>
    <mergeCell ref="C48:D48"/>
    <mergeCell ref="A49:B49"/>
    <mergeCell ref="C49:F49"/>
  </mergeCells>
  <pageMargins left="0.28000000000000003" right="0.13" top="0.3" bottom="0.2" header="0.17" footer="0.16"/>
  <pageSetup paperSize="9" scale="95" orientation="portrait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1"/>
  <sheetViews>
    <sheetView topLeftCell="A6" workbookViewId="0">
      <selection activeCell="A78" sqref="A1:XFD1048576"/>
    </sheetView>
  </sheetViews>
  <sheetFormatPr defaultRowHeight="12.75" x14ac:dyDescent="0.2"/>
  <cols>
    <col min="1" max="1" width="6.7109375" style="67" customWidth="1"/>
    <col min="2" max="2" width="67.42578125" style="67" customWidth="1"/>
    <col min="3" max="3" width="0.42578125" style="67" hidden="1" customWidth="1"/>
    <col min="4" max="4" width="18.42578125" style="272" customWidth="1"/>
    <col min="5" max="5" width="18" style="71" customWidth="1"/>
    <col min="6" max="6" width="15.5703125" style="71" customWidth="1"/>
    <col min="7" max="7" width="13.85546875" style="607" customWidth="1"/>
    <col min="8" max="8" width="7.28515625" style="607" customWidth="1"/>
    <col min="9" max="9" width="11.5703125" style="607" customWidth="1"/>
    <col min="10" max="10" width="15.28515625" style="67" customWidth="1"/>
    <col min="11" max="11" width="12.7109375" style="67" customWidth="1"/>
    <col min="12" max="12" width="17.85546875" style="67" customWidth="1"/>
    <col min="13" max="13" width="15.5703125" style="71" customWidth="1"/>
    <col min="14" max="14" width="15.140625" style="71" customWidth="1"/>
    <col min="15" max="256" width="9.140625" style="67"/>
    <col min="257" max="257" width="5.42578125" style="67" customWidth="1"/>
    <col min="258" max="258" width="64.28515625" style="67" customWidth="1"/>
    <col min="259" max="259" width="0" style="67" hidden="1" customWidth="1"/>
    <col min="260" max="262" width="14.5703125" style="67" customWidth="1"/>
    <col min="263" max="263" width="9.85546875" style="67" customWidth="1"/>
    <col min="264" max="264" width="7.28515625" style="67" customWidth="1"/>
    <col min="265" max="265" width="11.5703125" style="67" customWidth="1"/>
    <col min="266" max="266" width="0" style="67" hidden="1" customWidth="1"/>
    <col min="267" max="267" width="12.7109375" style="67" customWidth="1"/>
    <col min="268" max="268" width="17.85546875" style="67" customWidth="1"/>
    <col min="269" max="269" width="15.5703125" style="67" customWidth="1"/>
    <col min="270" max="270" width="15.140625" style="67" customWidth="1"/>
    <col min="271" max="512" width="9.140625" style="67"/>
    <col min="513" max="513" width="5.42578125" style="67" customWidth="1"/>
    <col min="514" max="514" width="64.28515625" style="67" customWidth="1"/>
    <col min="515" max="515" width="0" style="67" hidden="1" customWidth="1"/>
    <col min="516" max="518" width="14.5703125" style="67" customWidth="1"/>
    <col min="519" max="519" width="9.85546875" style="67" customWidth="1"/>
    <col min="520" max="520" width="7.28515625" style="67" customWidth="1"/>
    <col min="521" max="521" width="11.5703125" style="67" customWidth="1"/>
    <col min="522" max="522" width="0" style="67" hidden="1" customWidth="1"/>
    <col min="523" max="523" width="12.7109375" style="67" customWidth="1"/>
    <col min="524" max="524" width="17.85546875" style="67" customWidth="1"/>
    <col min="525" max="525" width="15.5703125" style="67" customWidth="1"/>
    <col min="526" max="526" width="15.140625" style="67" customWidth="1"/>
    <col min="527" max="768" width="9.140625" style="67"/>
    <col min="769" max="769" width="5.42578125" style="67" customWidth="1"/>
    <col min="770" max="770" width="64.28515625" style="67" customWidth="1"/>
    <col min="771" max="771" width="0" style="67" hidden="1" customWidth="1"/>
    <col min="772" max="774" width="14.5703125" style="67" customWidth="1"/>
    <col min="775" max="775" width="9.85546875" style="67" customWidth="1"/>
    <col min="776" max="776" width="7.28515625" style="67" customWidth="1"/>
    <col min="777" max="777" width="11.5703125" style="67" customWidth="1"/>
    <col min="778" max="778" width="0" style="67" hidden="1" customWidth="1"/>
    <col min="779" max="779" width="12.7109375" style="67" customWidth="1"/>
    <col min="780" max="780" width="17.85546875" style="67" customWidth="1"/>
    <col min="781" max="781" width="15.5703125" style="67" customWidth="1"/>
    <col min="782" max="782" width="15.140625" style="67" customWidth="1"/>
    <col min="783" max="1024" width="9.140625" style="67"/>
    <col min="1025" max="1025" width="5.42578125" style="67" customWidth="1"/>
    <col min="1026" max="1026" width="64.28515625" style="67" customWidth="1"/>
    <col min="1027" max="1027" width="0" style="67" hidden="1" customWidth="1"/>
    <col min="1028" max="1030" width="14.5703125" style="67" customWidth="1"/>
    <col min="1031" max="1031" width="9.85546875" style="67" customWidth="1"/>
    <col min="1032" max="1032" width="7.28515625" style="67" customWidth="1"/>
    <col min="1033" max="1033" width="11.5703125" style="67" customWidth="1"/>
    <col min="1034" max="1034" width="0" style="67" hidden="1" customWidth="1"/>
    <col min="1035" max="1035" width="12.7109375" style="67" customWidth="1"/>
    <col min="1036" max="1036" width="17.85546875" style="67" customWidth="1"/>
    <col min="1037" max="1037" width="15.5703125" style="67" customWidth="1"/>
    <col min="1038" max="1038" width="15.140625" style="67" customWidth="1"/>
    <col min="1039" max="1280" width="9.140625" style="67"/>
    <col min="1281" max="1281" width="5.42578125" style="67" customWidth="1"/>
    <col min="1282" max="1282" width="64.28515625" style="67" customWidth="1"/>
    <col min="1283" max="1283" width="0" style="67" hidden="1" customWidth="1"/>
    <col min="1284" max="1286" width="14.5703125" style="67" customWidth="1"/>
    <col min="1287" max="1287" width="9.85546875" style="67" customWidth="1"/>
    <col min="1288" max="1288" width="7.28515625" style="67" customWidth="1"/>
    <col min="1289" max="1289" width="11.5703125" style="67" customWidth="1"/>
    <col min="1290" max="1290" width="0" style="67" hidden="1" customWidth="1"/>
    <col min="1291" max="1291" width="12.7109375" style="67" customWidth="1"/>
    <col min="1292" max="1292" width="17.85546875" style="67" customWidth="1"/>
    <col min="1293" max="1293" width="15.5703125" style="67" customWidth="1"/>
    <col min="1294" max="1294" width="15.140625" style="67" customWidth="1"/>
    <col min="1295" max="1536" width="9.140625" style="67"/>
    <col min="1537" max="1537" width="5.42578125" style="67" customWidth="1"/>
    <col min="1538" max="1538" width="64.28515625" style="67" customWidth="1"/>
    <col min="1539" max="1539" width="0" style="67" hidden="1" customWidth="1"/>
    <col min="1540" max="1542" width="14.5703125" style="67" customWidth="1"/>
    <col min="1543" max="1543" width="9.85546875" style="67" customWidth="1"/>
    <col min="1544" max="1544" width="7.28515625" style="67" customWidth="1"/>
    <col min="1545" max="1545" width="11.5703125" style="67" customWidth="1"/>
    <col min="1546" max="1546" width="0" style="67" hidden="1" customWidth="1"/>
    <col min="1547" max="1547" width="12.7109375" style="67" customWidth="1"/>
    <col min="1548" max="1548" width="17.85546875" style="67" customWidth="1"/>
    <col min="1549" max="1549" width="15.5703125" style="67" customWidth="1"/>
    <col min="1550" max="1550" width="15.140625" style="67" customWidth="1"/>
    <col min="1551" max="1792" width="9.140625" style="67"/>
    <col min="1793" max="1793" width="5.42578125" style="67" customWidth="1"/>
    <col min="1794" max="1794" width="64.28515625" style="67" customWidth="1"/>
    <col min="1795" max="1795" width="0" style="67" hidden="1" customWidth="1"/>
    <col min="1796" max="1798" width="14.5703125" style="67" customWidth="1"/>
    <col min="1799" max="1799" width="9.85546875" style="67" customWidth="1"/>
    <col min="1800" max="1800" width="7.28515625" style="67" customWidth="1"/>
    <col min="1801" max="1801" width="11.5703125" style="67" customWidth="1"/>
    <col min="1802" max="1802" width="0" style="67" hidden="1" customWidth="1"/>
    <col min="1803" max="1803" width="12.7109375" style="67" customWidth="1"/>
    <col min="1804" max="1804" width="17.85546875" style="67" customWidth="1"/>
    <col min="1805" max="1805" width="15.5703125" style="67" customWidth="1"/>
    <col min="1806" max="1806" width="15.140625" style="67" customWidth="1"/>
    <col min="1807" max="2048" width="9.140625" style="67"/>
    <col min="2049" max="2049" width="5.42578125" style="67" customWidth="1"/>
    <col min="2050" max="2050" width="64.28515625" style="67" customWidth="1"/>
    <col min="2051" max="2051" width="0" style="67" hidden="1" customWidth="1"/>
    <col min="2052" max="2054" width="14.5703125" style="67" customWidth="1"/>
    <col min="2055" max="2055" width="9.85546875" style="67" customWidth="1"/>
    <col min="2056" max="2056" width="7.28515625" style="67" customWidth="1"/>
    <col min="2057" max="2057" width="11.5703125" style="67" customWidth="1"/>
    <col min="2058" max="2058" width="0" style="67" hidden="1" customWidth="1"/>
    <col min="2059" max="2059" width="12.7109375" style="67" customWidth="1"/>
    <col min="2060" max="2060" width="17.85546875" style="67" customWidth="1"/>
    <col min="2061" max="2061" width="15.5703125" style="67" customWidth="1"/>
    <col min="2062" max="2062" width="15.140625" style="67" customWidth="1"/>
    <col min="2063" max="2304" width="9.140625" style="67"/>
    <col min="2305" max="2305" width="5.42578125" style="67" customWidth="1"/>
    <col min="2306" max="2306" width="64.28515625" style="67" customWidth="1"/>
    <col min="2307" max="2307" width="0" style="67" hidden="1" customWidth="1"/>
    <col min="2308" max="2310" width="14.5703125" style="67" customWidth="1"/>
    <col min="2311" max="2311" width="9.85546875" style="67" customWidth="1"/>
    <col min="2312" max="2312" width="7.28515625" style="67" customWidth="1"/>
    <col min="2313" max="2313" width="11.5703125" style="67" customWidth="1"/>
    <col min="2314" max="2314" width="0" style="67" hidden="1" customWidth="1"/>
    <col min="2315" max="2315" width="12.7109375" style="67" customWidth="1"/>
    <col min="2316" max="2316" width="17.85546875" style="67" customWidth="1"/>
    <col min="2317" max="2317" width="15.5703125" style="67" customWidth="1"/>
    <col min="2318" max="2318" width="15.140625" style="67" customWidth="1"/>
    <col min="2319" max="2560" width="9.140625" style="67"/>
    <col min="2561" max="2561" width="5.42578125" style="67" customWidth="1"/>
    <col min="2562" max="2562" width="64.28515625" style="67" customWidth="1"/>
    <col min="2563" max="2563" width="0" style="67" hidden="1" customWidth="1"/>
    <col min="2564" max="2566" width="14.5703125" style="67" customWidth="1"/>
    <col min="2567" max="2567" width="9.85546875" style="67" customWidth="1"/>
    <col min="2568" max="2568" width="7.28515625" style="67" customWidth="1"/>
    <col min="2569" max="2569" width="11.5703125" style="67" customWidth="1"/>
    <col min="2570" max="2570" width="0" style="67" hidden="1" customWidth="1"/>
    <col min="2571" max="2571" width="12.7109375" style="67" customWidth="1"/>
    <col min="2572" max="2572" width="17.85546875" style="67" customWidth="1"/>
    <col min="2573" max="2573" width="15.5703125" style="67" customWidth="1"/>
    <col min="2574" max="2574" width="15.140625" style="67" customWidth="1"/>
    <col min="2575" max="2816" width="9.140625" style="67"/>
    <col min="2817" max="2817" width="5.42578125" style="67" customWidth="1"/>
    <col min="2818" max="2818" width="64.28515625" style="67" customWidth="1"/>
    <col min="2819" max="2819" width="0" style="67" hidden="1" customWidth="1"/>
    <col min="2820" max="2822" width="14.5703125" style="67" customWidth="1"/>
    <col min="2823" max="2823" width="9.85546875" style="67" customWidth="1"/>
    <col min="2824" max="2824" width="7.28515625" style="67" customWidth="1"/>
    <col min="2825" max="2825" width="11.5703125" style="67" customWidth="1"/>
    <col min="2826" max="2826" width="0" style="67" hidden="1" customWidth="1"/>
    <col min="2827" max="2827" width="12.7109375" style="67" customWidth="1"/>
    <col min="2828" max="2828" width="17.85546875" style="67" customWidth="1"/>
    <col min="2829" max="2829" width="15.5703125" style="67" customWidth="1"/>
    <col min="2830" max="2830" width="15.140625" style="67" customWidth="1"/>
    <col min="2831" max="3072" width="9.140625" style="67"/>
    <col min="3073" max="3073" width="5.42578125" style="67" customWidth="1"/>
    <col min="3074" max="3074" width="64.28515625" style="67" customWidth="1"/>
    <col min="3075" max="3075" width="0" style="67" hidden="1" customWidth="1"/>
    <col min="3076" max="3078" width="14.5703125" style="67" customWidth="1"/>
    <col min="3079" max="3079" width="9.85546875" style="67" customWidth="1"/>
    <col min="3080" max="3080" width="7.28515625" style="67" customWidth="1"/>
    <col min="3081" max="3081" width="11.5703125" style="67" customWidth="1"/>
    <col min="3082" max="3082" width="0" style="67" hidden="1" customWidth="1"/>
    <col min="3083" max="3083" width="12.7109375" style="67" customWidth="1"/>
    <col min="3084" max="3084" width="17.85546875" style="67" customWidth="1"/>
    <col min="3085" max="3085" width="15.5703125" style="67" customWidth="1"/>
    <col min="3086" max="3086" width="15.140625" style="67" customWidth="1"/>
    <col min="3087" max="3328" width="9.140625" style="67"/>
    <col min="3329" max="3329" width="5.42578125" style="67" customWidth="1"/>
    <col min="3330" max="3330" width="64.28515625" style="67" customWidth="1"/>
    <col min="3331" max="3331" width="0" style="67" hidden="1" customWidth="1"/>
    <col min="3332" max="3334" width="14.5703125" style="67" customWidth="1"/>
    <col min="3335" max="3335" width="9.85546875" style="67" customWidth="1"/>
    <col min="3336" max="3336" width="7.28515625" style="67" customWidth="1"/>
    <col min="3337" max="3337" width="11.5703125" style="67" customWidth="1"/>
    <col min="3338" max="3338" width="0" style="67" hidden="1" customWidth="1"/>
    <col min="3339" max="3339" width="12.7109375" style="67" customWidth="1"/>
    <col min="3340" max="3340" width="17.85546875" style="67" customWidth="1"/>
    <col min="3341" max="3341" width="15.5703125" style="67" customWidth="1"/>
    <col min="3342" max="3342" width="15.140625" style="67" customWidth="1"/>
    <col min="3343" max="3584" width="9.140625" style="67"/>
    <col min="3585" max="3585" width="5.42578125" style="67" customWidth="1"/>
    <col min="3586" max="3586" width="64.28515625" style="67" customWidth="1"/>
    <col min="3587" max="3587" width="0" style="67" hidden="1" customWidth="1"/>
    <col min="3588" max="3590" width="14.5703125" style="67" customWidth="1"/>
    <col min="3591" max="3591" width="9.85546875" style="67" customWidth="1"/>
    <col min="3592" max="3592" width="7.28515625" style="67" customWidth="1"/>
    <col min="3593" max="3593" width="11.5703125" style="67" customWidth="1"/>
    <col min="3594" max="3594" width="0" style="67" hidden="1" customWidth="1"/>
    <col min="3595" max="3595" width="12.7109375" style="67" customWidth="1"/>
    <col min="3596" max="3596" width="17.85546875" style="67" customWidth="1"/>
    <col min="3597" max="3597" width="15.5703125" style="67" customWidth="1"/>
    <col min="3598" max="3598" width="15.140625" style="67" customWidth="1"/>
    <col min="3599" max="3840" width="9.140625" style="67"/>
    <col min="3841" max="3841" width="5.42578125" style="67" customWidth="1"/>
    <col min="3842" max="3842" width="64.28515625" style="67" customWidth="1"/>
    <col min="3843" max="3843" width="0" style="67" hidden="1" customWidth="1"/>
    <col min="3844" max="3846" width="14.5703125" style="67" customWidth="1"/>
    <col min="3847" max="3847" width="9.85546875" style="67" customWidth="1"/>
    <col min="3848" max="3848" width="7.28515625" style="67" customWidth="1"/>
    <col min="3849" max="3849" width="11.5703125" style="67" customWidth="1"/>
    <col min="3850" max="3850" width="0" style="67" hidden="1" customWidth="1"/>
    <col min="3851" max="3851" width="12.7109375" style="67" customWidth="1"/>
    <col min="3852" max="3852" width="17.85546875" style="67" customWidth="1"/>
    <col min="3853" max="3853" width="15.5703125" style="67" customWidth="1"/>
    <col min="3854" max="3854" width="15.140625" style="67" customWidth="1"/>
    <col min="3855" max="4096" width="9.140625" style="67"/>
    <col min="4097" max="4097" width="5.42578125" style="67" customWidth="1"/>
    <col min="4098" max="4098" width="64.28515625" style="67" customWidth="1"/>
    <col min="4099" max="4099" width="0" style="67" hidden="1" customWidth="1"/>
    <col min="4100" max="4102" width="14.5703125" style="67" customWidth="1"/>
    <col min="4103" max="4103" width="9.85546875" style="67" customWidth="1"/>
    <col min="4104" max="4104" width="7.28515625" style="67" customWidth="1"/>
    <col min="4105" max="4105" width="11.5703125" style="67" customWidth="1"/>
    <col min="4106" max="4106" width="0" style="67" hidden="1" customWidth="1"/>
    <col min="4107" max="4107" width="12.7109375" style="67" customWidth="1"/>
    <col min="4108" max="4108" width="17.85546875" style="67" customWidth="1"/>
    <col min="4109" max="4109" width="15.5703125" style="67" customWidth="1"/>
    <col min="4110" max="4110" width="15.140625" style="67" customWidth="1"/>
    <col min="4111" max="4352" width="9.140625" style="67"/>
    <col min="4353" max="4353" width="5.42578125" style="67" customWidth="1"/>
    <col min="4354" max="4354" width="64.28515625" style="67" customWidth="1"/>
    <col min="4355" max="4355" width="0" style="67" hidden="1" customWidth="1"/>
    <col min="4356" max="4358" width="14.5703125" style="67" customWidth="1"/>
    <col min="4359" max="4359" width="9.85546875" style="67" customWidth="1"/>
    <col min="4360" max="4360" width="7.28515625" style="67" customWidth="1"/>
    <col min="4361" max="4361" width="11.5703125" style="67" customWidth="1"/>
    <col min="4362" max="4362" width="0" style="67" hidden="1" customWidth="1"/>
    <col min="4363" max="4363" width="12.7109375" style="67" customWidth="1"/>
    <col min="4364" max="4364" width="17.85546875" style="67" customWidth="1"/>
    <col min="4365" max="4365" width="15.5703125" style="67" customWidth="1"/>
    <col min="4366" max="4366" width="15.140625" style="67" customWidth="1"/>
    <col min="4367" max="4608" width="9.140625" style="67"/>
    <col min="4609" max="4609" width="5.42578125" style="67" customWidth="1"/>
    <col min="4610" max="4610" width="64.28515625" style="67" customWidth="1"/>
    <col min="4611" max="4611" width="0" style="67" hidden="1" customWidth="1"/>
    <col min="4612" max="4614" width="14.5703125" style="67" customWidth="1"/>
    <col min="4615" max="4615" width="9.85546875" style="67" customWidth="1"/>
    <col min="4616" max="4616" width="7.28515625" style="67" customWidth="1"/>
    <col min="4617" max="4617" width="11.5703125" style="67" customWidth="1"/>
    <col min="4618" max="4618" width="0" style="67" hidden="1" customWidth="1"/>
    <col min="4619" max="4619" width="12.7109375" style="67" customWidth="1"/>
    <col min="4620" max="4620" width="17.85546875" style="67" customWidth="1"/>
    <col min="4621" max="4621" width="15.5703125" style="67" customWidth="1"/>
    <col min="4622" max="4622" width="15.140625" style="67" customWidth="1"/>
    <col min="4623" max="4864" width="9.140625" style="67"/>
    <col min="4865" max="4865" width="5.42578125" style="67" customWidth="1"/>
    <col min="4866" max="4866" width="64.28515625" style="67" customWidth="1"/>
    <col min="4867" max="4867" width="0" style="67" hidden="1" customWidth="1"/>
    <col min="4868" max="4870" width="14.5703125" style="67" customWidth="1"/>
    <col min="4871" max="4871" width="9.85546875" style="67" customWidth="1"/>
    <col min="4872" max="4872" width="7.28515625" style="67" customWidth="1"/>
    <col min="4873" max="4873" width="11.5703125" style="67" customWidth="1"/>
    <col min="4874" max="4874" width="0" style="67" hidden="1" customWidth="1"/>
    <col min="4875" max="4875" width="12.7109375" style="67" customWidth="1"/>
    <col min="4876" max="4876" width="17.85546875" style="67" customWidth="1"/>
    <col min="4877" max="4877" width="15.5703125" style="67" customWidth="1"/>
    <col min="4878" max="4878" width="15.140625" style="67" customWidth="1"/>
    <col min="4879" max="5120" width="9.140625" style="67"/>
    <col min="5121" max="5121" width="5.42578125" style="67" customWidth="1"/>
    <col min="5122" max="5122" width="64.28515625" style="67" customWidth="1"/>
    <col min="5123" max="5123" width="0" style="67" hidden="1" customWidth="1"/>
    <col min="5124" max="5126" width="14.5703125" style="67" customWidth="1"/>
    <col min="5127" max="5127" width="9.85546875" style="67" customWidth="1"/>
    <col min="5128" max="5128" width="7.28515625" style="67" customWidth="1"/>
    <col min="5129" max="5129" width="11.5703125" style="67" customWidth="1"/>
    <col min="5130" max="5130" width="0" style="67" hidden="1" customWidth="1"/>
    <col min="5131" max="5131" width="12.7109375" style="67" customWidth="1"/>
    <col min="5132" max="5132" width="17.85546875" style="67" customWidth="1"/>
    <col min="5133" max="5133" width="15.5703125" style="67" customWidth="1"/>
    <col min="5134" max="5134" width="15.140625" style="67" customWidth="1"/>
    <col min="5135" max="5376" width="9.140625" style="67"/>
    <col min="5377" max="5377" width="5.42578125" style="67" customWidth="1"/>
    <col min="5378" max="5378" width="64.28515625" style="67" customWidth="1"/>
    <col min="5379" max="5379" width="0" style="67" hidden="1" customWidth="1"/>
    <col min="5380" max="5382" width="14.5703125" style="67" customWidth="1"/>
    <col min="5383" max="5383" width="9.85546875" style="67" customWidth="1"/>
    <col min="5384" max="5384" width="7.28515625" style="67" customWidth="1"/>
    <col min="5385" max="5385" width="11.5703125" style="67" customWidth="1"/>
    <col min="5386" max="5386" width="0" style="67" hidden="1" customWidth="1"/>
    <col min="5387" max="5387" width="12.7109375" style="67" customWidth="1"/>
    <col min="5388" max="5388" width="17.85546875" style="67" customWidth="1"/>
    <col min="5389" max="5389" width="15.5703125" style="67" customWidth="1"/>
    <col min="5390" max="5390" width="15.140625" style="67" customWidth="1"/>
    <col min="5391" max="5632" width="9.140625" style="67"/>
    <col min="5633" max="5633" width="5.42578125" style="67" customWidth="1"/>
    <col min="5634" max="5634" width="64.28515625" style="67" customWidth="1"/>
    <col min="5635" max="5635" width="0" style="67" hidden="1" customWidth="1"/>
    <col min="5636" max="5638" width="14.5703125" style="67" customWidth="1"/>
    <col min="5639" max="5639" width="9.85546875" style="67" customWidth="1"/>
    <col min="5640" max="5640" width="7.28515625" style="67" customWidth="1"/>
    <col min="5641" max="5641" width="11.5703125" style="67" customWidth="1"/>
    <col min="5642" max="5642" width="0" style="67" hidden="1" customWidth="1"/>
    <col min="5643" max="5643" width="12.7109375" style="67" customWidth="1"/>
    <col min="5644" max="5644" width="17.85546875" style="67" customWidth="1"/>
    <col min="5645" max="5645" width="15.5703125" style="67" customWidth="1"/>
    <col min="5646" max="5646" width="15.140625" style="67" customWidth="1"/>
    <col min="5647" max="5888" width="9.140625" style="67"/>
    <col min="5889" max="5889" width="5.42578125" style="67" customWidth="1"/>
    <col min="5890" max="5890" width="64.28515625" style="67" customWidth="1"/>
    <col min="5891" max="5891" width="0" style="67" hidden="1" customWidth="1"/>
    <col min="5892" max="5894" width="14.5703125" style="67" customWidth="1"/>
    <col min="5895" max="5895" width="9.85546875" style="67" customWidth="1"/>
    <col min="5896" max="5896" width="7.28515625" style="67" customWidth="1"/>
    <col min="5897" max="5897" width="11.5703125" style="67" customWidth="1"/>
    <col min="5898" max="5898" width="0" style="67" hidden="1" customWidth="1"/>
    <col min="5899" max="5899" width="12.7109375" style="67" customWidth="1"/>
    <col min="5900" max="5900" width="17.85546875" style="67" customWidth="1"/>
    <col min="5901" max="5901" width="15.5703125" style="67" customWidth="1"/>
    <col min="5902" max="5902" width="15.140625" style="67" customWidth="1"/>
    <col min="5903" max="6144" width="9.140625" style="67"/>
    <col min="6145" max="6145" width="5.42578125" style="67" customWidth="1"/>
    <col min="6146" max="6146" width="64.28515625" style="67" customWidth="1"/>
    <col min="6147" max="6147" width="0" style="67" hidden="1" customWidth="1"/>
    <col min="6148" max="6150" width="14.5703125" style="67" customWidth="1"/>
    <col min="6151" max="6151" width="9.85546875" style="67" customWidth="1"/>
    <col min="6152" max="6152" width="7.28515625" style="67" customWidth="1"/>
    <col min="6153" max="6153" width="11.5703125" style="67" customWidth="1"/>
    <col min="6154" max="6154" width="0" style="67" hidden="1" customWidth="1"/>
    <col min="6155" max="6155" width="12.7109375" style="67" customWidth="1"/>
    <col min="6156" max="6156" width="17.85546875" style="67" customWidth="1"/>
    <col min="6157" max="6157" width="15.5703125" style="67" customWidth="1"/>
    <col min="6158" max="6158" width="15.140625" style="67" customWidth="1"/>
    <col min="6159" max="6400" width="9.140625" style="67"/>
    <col min="6401" max="6401" width="5.42578125" style="67" customWidth="1"/>
    <col min="6402" max="6402" width="64.28515625" style="67" customWidth="1"/>
    <col min="6403" max="6403" width="0" style="67" hidden="1" customWidth="1"/>
    <col min="6404" max="6406" width="14.5703125" style="67" customWidth="1"/>
    <col min="6407" max="6407" width="9.85546875" style="67" customWidth="1"/>
    <col min="6408" max="6408" width="7.28515625" style="67" customWidth="1"/>
    <col min="6409" max="6409" width="11.5703125" style="67" customWidth="1"/>
    <col min="6410" max="6410" width="0" style="67" hidden="1" customWidth="1"/>
    <col min="6411" max="6411" width="12.7109375" style="67" customWidth="1"/>
    <col min="6412" max="6412" width="17.85546875" style="67" customWidth="1"/>
    <col min="6413" max="6413" width="15.5703125" style="67" customWidth="1"/>
    <col min="6414" max="6414" width="15.140625" style="67" customWidth="1"/>
    <col min="6415" max="6656" width="9.140625" style="67"/>
    <col min="6657" max="6657" width="5.42578125" style="67" customWidth="1"/>
    <col min="6658" max="6658" width="64.28515625" style="67" customWidth="1"/>
    <col min="6659" max="6659" width="0" style="67" hidden="1" customWidth="1"/>
    <col min="6660" max="6662" width="14.5703125" style="67" customWidth="1"/>
    <col min="6663" max="6663" width="9.85546875" style="67" customWidth="1"/>
    <col min="6664" max="6664" width="7.28515625" style="67" customWidth="1"/>
    <col min="6665" max="6665" width="11.5703125" style="67" customWidth="1"/>
    <col min="6666" max="6666" width="0" style="67" hidden="1" customWidth="1"/>
    <col min="6667" max="6667" width="12.7109375" style="67" customWidth="1"/>
    <col min="6668" max="6668" width="17.85546875" style="67" customWidth="1"/>
    <col min="6669" max="6669" width="15.5703125" style="67" customWidth="1"/>
    <col min="6670" max="6670" width="15.140625" style="67" customWidth="1"/>
    <col min="6671" max="6912" width="9.140625" style="67"/>
    <col min="6913" max="6913" width="5.42578125" style="67" customWidth="1"/>
    <col min="6914" max="6914" width="64.28515625" style="67" customWidth="1"/>
    <col min="6915" max="6915" width="0" style="67" hidden="1" customWidth="1"/>
    <col min="6916" max="6918" width="14.5703125" style="67" customWidth="1"/>
    <col min="6919" max="6919" width="9.85546875" style="67" customWidth="1"/>
    <col min="6920" max="6920" width="7.28515625" style="67" customWidth="1"/>
    <col min="6921" max="6921" width="11.5703125" style="67" customWidth="1"/>
    <col min="6922" max="6922" width="0" style="67" hidden="1" customWidth="1"/>
    <col min="6923" max="6923" width="12.7109375" style="67" customWidth="1"/>
    <col min="6924" max="6924" width="17.85546875" style="67" customWidth="1"/>
    <col min="6925" max="6925" width="15.5703125" style="67" customWidth="1"/>
    <col min="6926" max="6926" width="15.140625" style="67" customWidth="1"/>
    <col min="6927" max="7168" width="9.140625" style="67"/>
    <col min="7169" max="7169" width="5.42578125" style="67" customWidth="1"/>
    <col min="7170" max="7170" width="64.28515625" style="67" customWidth="1"/>
    <col min="7171" max="7171" width="0" style="67" hidden="1" customWidth="1"/>
    <col min="7172" max="7174" width="14.5703125" style="67" customWidth="1"/>
    <col min="7175" max="7175" width="9.85546875" style="67" customWidth="1"/>
    <col min="7176" max="7176" width="7.28515625" style="67" customWidth="1"/>
    <col min="7177" max="7177" width="11.5703125" style="67" customWidth="1"/>
    <col min="7178" max="7178" width="0" style="67" hidden="1" customWidth="1"/>
    <col min="7179" max="7179" width="12.7109375" style="67" customWidth="1"/>
    <col min="7180" max="7180" width="17.85546875" style="67" customWidth="1"/>
    <col min="7181" max="7181" width="15.5703125" style="67" customWidth="1"/>
    <col min="7182" max="7182" width="15.140625" style="67" customWidth="1"/>
    <col min="7183" max="7424" width="9.140625" style="67"/>
    <col min="7425" max="7425" width="5.42578125" style="67" customWidth="1"/>
    <col min="7426" max="7426" width="64.28515625" style="67" customWidth="1"/>
    <col min="7427" max="7427" width="0" style="67" hidden="1" customWidth="1"/>
    <col min="7428" max="7430" width="14.5703125" style="67" customWidth="1"/>
    <col min="7431" max="7431" width="9.85546875" style="67" customWidth="1"/>
    <col min="7432" max="7432" width="7.28515625" style="67" customWidth="1"/>
    <col min="7433" max="7433" width="11.5703125" style="67" customWidth="1"/>
    <col min="7434" max="7434" width="0" style="67" hidden="1" customWidth="1"/>
    <col min="7435" max="7435" width="12.7109375" style="67" customWidth="1"/>
    <col min="7436" max="7436" width="17.85546875" style="67" customWidth="1"/>
    <col min="7437" max="7437" width="15.5703125" style="67" customWidth="1"/>
    <col min="7438" max="7438" width="15.140625" style="67" customWidth="1"/>
    <col min="7439" max="7680" width="9.140625" style="67"/>
    <col min="7681" max="7681" width="5.42578125" style="67" customWidth="1"/>
    <col min="7682" max="7682" width="64.28515625" style="67" customWidth="1"/>
    <col min="7683" max="7683" width="0" style="67" hidden="1" customWidth="1"/>
    <col min="7684" max="7686" width="14.5703125" style="67" customWidth="1"/>
    <col min="7687" max="7687" width="9.85546875" style="67" customWidth="1"/>
    <col min="7688" max="7688" width="7.28515625" style="67" customWidth="1"/>
    <col min="7689" max="7689" width="11.5703125" style="67" customWidth="1"/>
    <col min="7690" max="7690" width="0" style="67" hidden="1" customWidth="1"/>
    <col min="7691" max="7691" width="12.7109375" style="67" customWidth="1"/>
    <col min="7692" max="7692" width="17.85546875" style="67" customWidth="1"/>
    <col min="7693" max="7693" width="15.5703125" style="67" customWidth="1"/>
    <col min="7694" max="7694" width="15.140625" style="67" customWidth="1"/>
    <col min="7695" max="7936" width="9.140625" style="67"/>
    <col min="7937" max="7937" width="5.42578125" style="67" customWidth="1"/>
    <col min="7938" max="7938" width="64.28515625" style="67" customWidth="1"/>
    <col min="7939" max="7939" width="0" style="67" hidden="1" customWidth="1"/>
    <col min="7940" max="7942" width="14.5703125" style="67" customWidth="1"/>
    <col min="7943" max="7943" width="9.85546875" style="67" customWidth="1"/>
    <col min="7944" max="7944" width="7.28515625" style="67" customWidth="1"/>
    <col min="7945" max="7945" width="11.5703125" style="67" customWidth="1"/>
    <col min="7946" max="7946" width="0" style="67" hidden="1" customWidth="1"/>
    <col min="7947" max="7947" width="12.7109375" style="67" customWidth="1"/>
    <col min="7948" max="7948" width="17.85546875" style="67" customWidth="1"/>
    <col min="7949" max="7949" width="15.5703125" style="67" customWidth="1"/>
    <col min="7950" max="7950" width="15.140625" style="67" customWidth="1"/>
    <col min="7951" max="8192" width="9.140625" style="67"/>
    <col min="8193" max="8193" width="5.42578125" style="67" customWidth="1"/>
    <col min="8194" max="8194" width="64.28515625" style="67" customWidth="1"/>
    <col min="8195" max="8195" width="0" style="67" hidden="1" customWidth="1"/>
    <col min="8196" max="8198" width="14.5703125" style="67" customWidth="1"/>
    <col min="8199" max="8199" width="9.85546875" style="67" customWidth="1"/>
    <col min="8200" max="8200" width="7.28515625" style="67" customWidth="1"/>
    <col min="8201" max="8201" width="11.5703125" style="67" customWidth="1"/>
    <col min="8202" max="8202" width="0" style="67" hidden="1" customWidth="1"/>
    <col min="8203" max="8203" width="12.7109375" style="67" customWidth="1"/>
    <col min="8204" max="8204" width="17.85546875" style="67" customWidth="1"/>
    <col min="8205" max="8205" width="15.5703125" style="67" customWidth="1"/>
    <col min="8206" max="8206" width="15.140625" style="67" customWidth="1"/>
    <col min="8207" max="8448" width="9.140625" style="67"/>
    <col min="8449" max="8449" width="5.42578125" style="67" customWidth="1"/>
    <col min="8450" max="8450" width="64.28515625" style="67" customWidth="1"/>
    <col min="8451" max="8451" width="0" style="67" hidden="1" customWidth="1"/>
    <col min="8452" max="8454" width="14.5703125" style="67" customWidth="1"/>
    <col min="8455" max="8455" width="9.85546875" style="67" customWidth="1"/>
    <col min="8456" max="8456" width="7.28515625" style="67" customWidth="1"/>
    <col min="8457" max="8457" width="11.5703125" style="67" customWidth="1"/>
    <col min="8458" max="8458" width="0" style="67" hidden="1" customWidth="1"/>
    <col min="8459" max="8459" width="12.7109375" style="67" customWidth="1"/>
    <col min="8460" max="8460" width="17.85546875" style="67" customWidth="1"/>
    <col min="8461" max="8461" width="15.5703125" style="67" customWidth="1"/>
    <col min="8462" max="8462" width="15.140625" style="67" customWidth="1"/>
    <col min="8463" max="8704" width="9.140625" style="67"/>
    <col min="8705" max="8705" width="5.42578125" style="67" customWidth="1"/>
    <col min="8706" max="8706" width="64.28515625" style="67" customWidth="1"/>
    <col min="8707" max="8707" width="0" style="67" hidden="1" customWidth="1"/>
    <col min="8708" max="8710" width="14.5703125" style="67" customWidth="1"/>
    <col min="8711" max="8711" width="9.85546875" style="67" customWidth="1"/>
    <col min="8712" max="8712" width="7.28515625" style="67" customWidth="1"/>
    <col min="8713" max="8713" width="11.5703125" style="67" customWidth="1"/>
    <col min="8714" max="8714" width="0" style="67" hidden="1" customWidth="1"/>
    <col min="8715" max="8715" width="12.7109375" style="67" customWidth="1"/>
    <col min="8716" max="8716" width="17.85546875" style="67" customWidth="1"/>
    <col min="8717" max="8717" width="15.5703125" style="67" customWidth="1"/>
    <col min="8718" max="8718" width="15.140625" style="67" customWidth="1"/>
    <col min="8719" max="8960" width="9.140625" style="67"/>
    <col min="8961" max="8961" width="5.42578125" style="67" customWidth="1"/>
    <col min="8962" max="8962" width="64.28515625" style="67" customWidth="1"/>
    <col min="8963" max="8963" width="0" style="67" hidden="1" customWidth="1"/>
    <col min="8964" max="8966" width="14.5703125" style="67" customWidth="1"/>
    <col min="8967" max="8967" width="9.85546875" style="67" customWidth="1"/>
    <col min="8968" max="8968" width="7.28515625" style="67" customWidth="1"/>
    <col min="8969" max="8969" width="11.5703125" style="67" customWidth="1"/>
    <col min="8970" max="8970" width="0" style="67" hidden="1" customWidth="1"/>
    <col min="8971" max="8971" width="12.7109375" style="67" customWidth="1"/>
    <col min="8972" max="8972" width="17.85546875" style="67" customWidth="1"/>
    <col min="8973" max="8973" width="15.5703125" style="67" customWidth="1"/>
    <col min="8974" max="8974" width="15.140625" style="67" customWidth="1"/>
    <col min="8975" max="9216" width="9.140625" style="67"/>
    <col min="9217" max="9217" width="5.42578125" style="67" customWidth="1"/>
    <col min="9218" max="9218" width="64.28515625" style="67" customWidth="1"/>
    <col min="9219" max="9219" width="0" style="67" hidden="1" customWidth="1"/>
    <col min="9220" max="9222" width="14.5703125" style="67" customWidth="1"/>
    <col min="9223" max="9223" width="9.85546875" style="67" customWidth="1"/>
    <col min="9224" max="9224" width="7.28515625" style="67" customWidth="1"/>
    <col min="9225" max="9225" width="11.5703125" style="67" customWidth="1"/>
    <col min="9226" max="9226" width="0" style="67" hidden="1" customWidth="1"/>
    <col min="9227" max="9227" width="12.7109375" style="67" customWidth="1"/>
    <col min="9228" max="9228" width="17.85546875" style="67" customWidth="1"/>
    <col min="9229" max="9229" width="15.5703125" style="67" customWidth="1"/>
    <col min="9230" max="9230" width="15.140625" style="67" customWidth="1"/>
    <col min="9231" max="9472" width="9.140625" style="67"/>
    <col min="9473" max="9473" width="5.42578125" style="67" customWidth="1"/>
    <col min="9474" max="9474" width="64.28515625" style="67" customWidth="1"/>
    <col min="9475" max="9475" width="0" style="67" hidden="1" customWidth="1"/>
    <col min="9476" max="9478" width="14.5703125" style="67" customWidth="1"/>
    <col min="9479" max="9479" width="9.85546875" style="67" customWidth="1"/>
    <col min="9480" max="9480" width="7.28515625" style="67" customWidth="1"/>
    <col min="9481" max="9481" width="11.5703125" style="67" customWidth="1"/>
    <col min="9482" max="9482" width="0" style="67" hidden="1" customWidth="1"/>
    <col min="9483" max="9483" width="12.7109375" style="67" customWidth="1"/>
    <col min="9484" max="9484" width="17.85546875" style="67" customWidth="1"/>
    <col min="9485" max="9485" width="15.5703125" style="67" customWidth="1"/>
    <col min="9486" max="9486" width="15.140625" style="67" customWidth="1"/>
    <col min="9487" max="9728" width="9.140625" style="67"/>
    <col min="9729" max="9729" width="5.42578125" style="67" customWidth="1"/>
    <col min="9730" max="9730" width="64.28515625" style="67" customWidth="1"/>
    <col min="9731" max="9731" width="0" style="67" hidden="1" customWidth="1"/>
    <col min="9732" max="9734" width="14.5703125" style="67" customWidth="1"/>
    <col min="9735" max="9735" width="9.85546875" style="67" customWidth="1"/>
    <col min="9736" max="9736" width="7.28515625" style="67" customWidth="1"/>
    <col min="9737" max="9737" width="11.5703125" style="67" customWidth="1"/>
    <col min="9738" max="9738" width="0" style="67" hidden="1" customWidth="1"/>
    <col min="9739" max="9739" width="12.7109375" style="67" customWidth="1"/>
    <col min="9740" max="9740" width="17.85546875" style="67" customWidth="1"/>
    <col min="9741" max="9741" width="15.5703125" style="67" customWidth="1"/>
    <col min="9742" max="9742" width="15.140625" style="67" customWidth="1"/>
    <col min="9743" max="9984" width="9.140625" style="67"/>
    <col min="9985" max="9985" width="5.42578125" style="67" customWidth="1"/>
    <col min="9986" max="9986" width="64.28515625" style="67" customWidth="1"/>
    <col min="9987" max="9987" width="0" style="67" hidden="1" customWidth="1"/>
    <col min="9988" max="9990" width="14.5703125" style="67" customWidth="1"/>
    <col min="9991" max="9991" width="9.85546875" style="67" customWidth="1"/>
    <col min="9992" max="9992" width="7.28515625" style="67" customWidth="1"/>
    <col min="9993" max="9993" width="11.5703125" style="67" customWidth="1"/>
    <col min="9994" max="9994" width="0" style="67" hidden="1" customWidth="1"/>
    <col min="9995" max="9995" width="12.7109375" style="67" customWidth="1"/>
    <col min="9996" max="9996" width="17.85546875" style="67" customWidth="1"/>
    <col min="9997" max="9997" width="15.5703125" style="67" customWidth="1"/>
    <col min="9998" max="9998" width="15.140625" style="67" customWidth="1"/>
    <col min="9999" max="10240" width="9.140625" style="67"/>
    <col min="10241" max="10241" width="5.42578125" style="67" customWidth="1"/>
    <col min="10242" max="10242" width="64.28515625" style="67" customWidth="1"/>
    <col min="10243" max="10243" width="0" style="67" hidden="1" customWidth="1"/>
    <col min="10244" max="10246" width="14.5703125" style="67" customWidth="1"/>
    <col min="10247" max="10247" width="9.85546875" style="67" customWidth="1"/>
    <col min="10248" max="10248" width="7.28515625" style="67" customWidth="1"/>
    <col min="10249" max="10249" width="11.5703125" style="67" customWidth="1"/>
    <col min="10250" max="10250" width="0" style="67" hidden="1" customWidth="1"/>
    <col min="10251" max="10251" width="12.7109375" style="67" customWidth="1"/>
    <col min="10252" max="10252" width="17.85546875" style="67" customWidth="1"/>
    <col min="10253" max="10253" width="15.5703125" style="67" customWidth="1"/>
    <col min="10254" max="10254" width="15.140625" style="67" customWidth="1"/>
    <col min="10255" max="10496" width="9.140625" style="67"/>
    <col min="10497" max="10497" width="5.42578125" style="67" customWidth="1"/>
    <col min="10498" max="10498" width="64.28515625" style="67" customWidth="1"/>
    <col min="10499" max="10499" width="0" style="67" hidden="1" customWidth="1"/>
    <col min="10500" max="10502" width="14.5703125" style="67" customWidth="1"/>
    <col min="10503" max="10503" width="9.85546875" style="67" customWidth="1"/>
    <col min="10504" max="10504" width="7.28515625" style="67" customWidth="1"/>
    <col min="10505" max="10505" width="11.5703125" style="67" customWidth="1"/>
    <col min="10506" max="10506" width="0" style="67" hidden="1" customWidth="1"/>
    <col min="10507" max="10507" width="12.7109375" style="67" customWidth="1"/>
    <col min="10508" max="10508" width="17.85546875" style="67" customWidth="1"/>
    <col min="10509" max="10509" width="15.5703125" style="67" customWidth="1"/>
    <col min="10510" max="10510" width="15.140625" style="67" customWidth="1"/>
    <col min="10511" max="10752" width="9.140625" style="67"/>
    <col min="10753" max="10753" width="5.42578125" style="67" customWidth="1"/>
    <col min="10754" max="10754" width="64.28515625" style="67" customWidth="1"/>
    <col min="10755" max="10755" width="0" style="67" hidden="1" customWidth="1"/>
    <col min="10756" max="10758" width="14.5703125" style="67" customWidth="1"/>
    <col min="10759" max="10759" width="9.85546875" style="67" customWidth="1"/>
    <col min="10760" max="10760" width="7.28515625" style="67" customWidth="1"/>
    <col min="10761" max="10761" width="11.5703125" style="67" customWidth="1"/>
    <col min="10762" max="10762" width="0" style="67" hidden="1" customWidth="1"/>
    <col min="10763" max="10763" width="12.7109375" style="67" customWidth="1"/>
    <col min="10764" max="10764" width="17.85546875" style="67" customWidth="1"/>
    <col min="10765" max="10765" width="15.5703125" style="67" customWidth="1"/>
    <col min="10766" max="10766" width="15.140625" style="67" customWidth="1"/>
    <col min="10767" max="11008" width="9.140625" style="67"/>
    <col min="11009" max="11009" width="5.42578125" style="67" customWidth="1"/>
    <col min="11010" max="11010" width="64.28515625" style="67" customWidth="1"/>
    <col min="11011" max="11011" width="0" style="67" hidden="1" customWidth="1"/>
    <col min="11012" max="11014" width="14.5703125" style="67" customWidth="1"/>
    <col min="11015" max="11015" width="9.85546875" style="67" customWidth="1"/>
    <col min="11016" max="11016" width="7.28515625" style="67" customWidth="1"/>
    <col min="11017" max="11017" width="11.5703125" style="67" customWidth="1"/>
    <col min="11018" max="11018" width="0" style="67" hidden="1" customWidth="1"/>
    <col min="11019" max="11019" width="12.7109375" style="67" customWidth="1"/>
    <col min="11020" max="11020" width="17.85546875" style="67" customWidth="1"/>
    <col min="11021" max="11021" width="15.5703125" style="67" customWidth="1"/>
    <col min="11022" max="11022" width="15.140625" style="67" customWidth="1"/>
    <col min="11023" max="11264" width="9.140625" style="67"/>
    <col min="11265" max="11265" width="5.42578125" style="67" customWidth="1"/>
    <col min="11266" max="11266" width="64.28515625" style="67" customWidth="1"/>
    <col min="11267" max="11267" width="0" style="67" hidden="1" customWidth="1"/>
    <col min="11268" max="11270" width="14.5703125" style="67" customWidth="1"/>
    <col min="11271" max="11271" width="9.85546875" style="67" customWidth="1"/>
    <col min="11272" max="11272" width="7.28515625" style="67" customWidth="1"/>
    <col min="11273" max="11273" width="11.5703125" style="67" customWidth="1"/>
    <col min="11274" max="11274" width="0" style="67" hidden="1" customWidth="1"/>
    <col min="11275" max="11275" width="12.7109375" style="67" customWidth="1"/>
    <col min="11276" max="11276" width="17.85546875" style="67" customWidth="1"/>
    <col min="11277" max="11277" width="15.5703125" style="67" customWidth="1"/>
    <col min="11278" max="11278" width="15.140625" style="67" customWidth="1"/>
    <col min="11279" max="11520" width="9.140625" style="67"/>
    <col min="11521" max="11521" width="5.42578125" style="67" customWidth="1"/>
    <col min="11522" max="11522" width="64.28515625" style="67" customWidth="1"/>
    <col min="11523" max="11523" width="0" style="67" hidden="1" customWidth="1"/>
    <col min="11524" max="11526" width="14.5703125" style="67" customWidth="1"/>
    <col min="11527" max="11527" width="9.85546875" style="67" customWidth="1"/>
    <col min="11528" max="11528" width="7.28515625" style="67" customWidth="1"/>
    <col min="11529" max="11529" width="11.5703125" style="67" customWidth="1"/>
    <col min="11530" max="11530" width="0" style="67" hidden="1" customWidth="1"/>
    <col min="11531" max="11531" width="12.7109375" style="67" customWidth="1"/>
    <col min="11532" max="11532" width="17.85546875" style="67" customWidth="1"/>
    <col min="11533" max="11533" width="15.5703125" style="67" customWidth="1"/>
    <col min="11534" max="11534" width="15.140625" style="67" customWidth="1"/>
    <col min="11535" max="11776" width="9.140625" style="67"/>
    <col min="11777" max="11777" width="5.42578125" style="67" customWidth="1"/>
    <col min="11778" max="11778" width="64.28515625" style="67" customWidth="1"/>
    <col min="11779" max="11779" width="0" style="67" hidden="1" customWidth="1"/>
    <col min="11780" max="11782" width="14.5703125" style="67" customWidth="1"/>
    <col min="11783" max="11783" width="9.85546875" style="67" customWidth="1"/>
    <col min="11784" max="11784" width="7.28515625" style="67" customWidth="1"/>
    <col min="11785" max="11785" width="11.5703125" style="67" customWidth="1"/>
    <col min="11786" max="11786" width="0" style="67" hidden="1" customWidth="1"/>
    <col min="11787" max="11787" width="12.7109375" style="67" customWidth="1"/>
    <col min="11788" max="11788" width="17.85546875" style="67" customWidth="1"/>
    <col min="11789" max="11789" width="15.5703125" style="67" customWidth="1"/>
    <col min="11790" max="11790" width="15.140625" style="67" customWidth="1"/>
    <col min="11791" max="12032" width="9.140625" style="67"/>
    <col min="12033" max="12033" width="5.42578125" style="67" customWidth="1"/>
    <col min="12034" max="12034" width="64.28515625" style="67" customWidth="1"/>
    <col min="12035" max="12035" width="0" style="67" hidden="1" customWidth="1"/>
    <col min="12036" max="12038" width="14.5703125" style="67" customWidth="1"/>
    <col min="12039" max="12039" width="9.85546875" style="67" customWidth="1"/>
    <col min="12040" max="12040" width="7.28515625" style="67" customWidth="1"/>
    <col min="12041" max="12041" width="11.5703125" style="67" customWidth="1"/>
    <col min="12042" max="12042" width="0" style="67" hidden="1" customWidth="1"/>
    <col min="12043" max="12043" width="12.7109375" style="67" customWidth="1"/>
    <col min="12044" max="12044" width="17.85546875" style="67" customWidth="1"/>
    <col min="12045" max="12045" width="15.5703125" style="67" customWidth="1"/>
    <col min="12046" max="12046" width="15.140625" style="67" customWidth="1"/>
    <col min="12047" max="12288" width="9.140625" style="67"/>
    <col min="12289" max="12289" width="5.42578125" style="67" customWidth="1"/>
    <col min="12290" max="12290" width="64.28515625" style="67" customWidth="1"/>
    <col min="12291" max="12291" width="0" style="67" hidden="1" customWidth="1"/>
    <col min="12292" max="12294" width="14.5703125" style="67" customWidth="1"/>
    <col min="12295" max="12295" width="9.85546875" style="67" customWidth="1"/>
    <col min="12296" max="12296" width="7.28515625" style="67" customWidth="1"/>
    <col min="12297" max="12297" width="11.5703125" style="67" customWidth="1"/>
    <col min="12298" max="12298" width="0" style="67" hidden="1" customWidth="1"/>
    <col min="12299" max="12299" width="12.7109375" style="67" customWidth="1"/>
    <col min="12300" max="12300" width="17.85546875" style="67" customWidth="1"/>
    <col min="12301" max="12301" width="15.5703125" style="67" customWidth="1"/>
    <col min="12302" max="12302" width="15.140625" style="67" customWidth="1"/>
    <col min="12303" max="12544" width="9.140625" style="67"/>
    <col min="12545" max="12545" width="5.42578125" style="67" customWidth="1"/>
    <col min="12546" max="12546" width="64.28515625" style="67" customWidth="1"/>
    <col min="12547" max="12547" width="0" style="67" hidden="1" customWidth="1"/>
    <col min="12548" max="12550" width="14.5703125" style="67" customWidth="1"/>
    <col min="12551" max="12551" width="9.85546875" style="67" customWidth="1"/>
    <col min="12552" max="12552" width="7.28515625" style="67" customWidth="1"/>
    <col min="12553" max="12553" width="11.5703125" style="67" customWidth="1"/>
    <col min="12554" max="12554" width="0" style="67" hidden="1" customWidth="1"/>
    <col min="12555" max="12555" width="12.7109375" style="67" customWidth="1"/>
    <col min="12556" max="12556" width="17.85546875" style="67" customWidth="1"/>
    <col min="12557" max="12557" width="15.5703125" style="67" customWidth="1"/>
    <col min="12558" max="12558" width="15.140625" style="67" customWidth="1"/>
    <col min="12559" max="12800" width="9.140625" style="67"/>
    <col min="12801" max="12801" width="5.42578125" style="67" customWidth="1"/>
    <col min="12802" max="12802" width="64.28515625" style="67" customWidth="1"/>
    <col min="12803" max="12803" width="0" style="67" hidden="1" customWidth="1"/>
    <col min="12804" max="12806" width="14.5703125" style="67" customWidth="1"/>
    <col min="12807" max="12807" width="9.85546875" style="67" customWidth="1"/>
    <col min="12808" max="12808" width="7.28515625" style="67" customWidth="1"/>
    <col min="12809" max="12809" width="11.5703125" style="67" customWidth="1"/>
    <col min="12810" max="12810" width="0" style="67" hidden="1" customWidth="1"/>
    <col min="12811" max="12811" width="12.7109375" style="67" customWidth="1"/>
    <col min="12812" max="12812" width="17.85546875" style="67" customWidth="1"/>
    <col min="12813" max="12813" width="15.5703125" style="67" customWidth="1"/>
    <col min="12814" max="12814" width="15.140625" style="67" customWidth="1"/>
    <col min="12815" max="13056" width="9.140625" style="67"/>
    <col min="13057" max="13057" width="5.42578125" style="67" customWidth="1"/>
    <col min="13058" max="13058" width="64.28515625" style="67" customWidth="1"/>
    <col min="13059" max="13059" width="0" style="67" hidden="1" customWidth="1"/>
    <col min="13060" max="13062" width="14.5703125" style="67" customWidth="1"/>
    <col min="13063" max="13063" width="9.85546875" style="67" customWidth="1"/>
    <col min="13064" max="13064" width="7.28515625" style="67" customWidth="1"/>
    <col min="13065" max="13065" width="11.5703125" style="67" customWidth="1"/>
    <col min="13066" max="13066" width="0" style="67" hidden="1" customWidth="1"/>
    <col min="13067" max="13067" width="12.7109375" style="67" customWidth="1"/>
    <col min="13068" max="13068" width="17.85546875" style="67" customWidth="1"/>
    <col min="13069" max="13069" width="15.5703125" style="67" customWidth="1"/>
    <col min="13070" max="13070" width="15.140625" style="67" customWidth="1"/>
    <col min="13071" max="13312" width="9.140625" style="67"/>
    <col min="13313" max="13313" width="5.42578125" style="67" customWidth="1"/>
    <col min="13314" max="13314" width="64.28515625" style="67" customWidth="1"/>
    <col min="13315" max="13315" width="0" style="67" hidden="1" customWidth="1"/>
    <col min="13316" max="13318" width="14.5703125" style="67" customWidth="1"/>
    <col min="13319" max="13319" width="9.85546875" style="67" customWidth="1"/>
    <col min="13320" max="13320" width="7.28515625" style="67" customWidth="1"/>
    <col min="13321" max="13321" width="11.5703125" style="67" customWidth="1"/>
    <col min="13322" max="13322" width="0" style="67" hidden="1" customWidth="1"/>
    <col min="13323" max="13323" width="12.7109375" style="67" customWidth="1"/>
    <col min="13324" max="13324" width="17.85546875" style="67" customWidth="1"/>
    <col min="13325" max="13325" width="15.5703125" style="67" customWidth="1"/>
    <col min="13326" max="13326" width="15.140625" style="67" customWidth="1"/>
    <col min="13327" max="13568" width="9.140625" style="67"/>
    <col min="13569" max="13569" width="5.42578125" style="67" customWidth="1"/>
    <col min="13570" max="13570" width="64.28515625" style="67" customWidth="1"/>
    <col min="13571" max="13571" width="0" style="67" hidden="1" customWidth="1"/>
    <col min="13572" max="13574" width="14.5703125" style="67" customWidth="1"/>
    <col min="13575" max="13575" width="9.85546875" style="67" customWidth="1"/>
    <col min="13576" max="13576" width="7.28515625" style="67" customWidth="1"/>
    <col min="13577" max="13577" width="11.5703125" style="67" customWidth="1"/>
    <col min="13578" max="13578" width="0" style="67" hidden="1" customWidth="1"/>
    <col min="13579" max="13579" width="12.7109375" style="67" customWidth="1"/>
    <col min="13580" max="13580" width="17.85546875" style="67" customWidth="1"/>
    <col min="13581" max="13581" width="15.5703125" style="67" customWidth="1"/>
    <col min="13582" max="13582" width="15.140625" style="67" customWidth="1"/>
    <col min="13583" max="13824" width="9.140625" style="67"/>
    <col min="13825" max="13825" width="5.42578125" style="67" customWidth="1"/>
    <col min="13826" max="13826" width="64.28515625" style="67" customWidth="1"/>
    <col min="13827" max="13827" width="0" style="67" hidden="1" customWidth="1"/>
    <col min="13828" max="13830" width="14.5703125" style="67" customWidth="1"/>
    <col min="13831" max="13831" width="9.85546875" style="67" customWidth="1"/>
    <col min="13832" max="13832" width="7.28515625" style="67" customWidth="1"/>
    <col min="13833" max="13833" width="11.5703125" style="67" customWidth="1"/>
    <col min="13834" max="13834" width="0" style="67" hidden="1" customWidth="1"/>
    <col min="13835" max="13835" width="12.7109375" style="67" customWidth="1"/>
    <col min="13836" max="13836" width="17.85546875" style="67" customWidth="1"/>
    <col min="13837" max="13837" width="15.5703125" style="67" customWidth="1"/>
    <col min="13838" max="13838" width="15.140625" style="67" customWidth="1"/>
    <col min="13839" max="14080" width="9.140625" style="67"/>
    <col min="14081" max="14081" width="5.42578125" style="67" customWidth="1"/>
    <col min="14082" max="14082" width="64.28515625" style="67" customWidth="1"/>
    <col min="14083" max="14083" width="0" style="67" hidden="1" customWidth="1"/>
    <col min="14084" max="14086" width="14.5703125" style="67" customWidth="1"/>
    <col min="14087" max="14087" width="9.85546875" style="67" customWidth="1"/>
    <col min="14088" max="14088" width="7.28515625" style="67" customWidth="1"/>
    <col min="14089" max="14089" width="11.5703125" style="67" customWidth="1"/>
    <col min="14090" max="14090" width="0" style="67" hidden="1" customWidth="1"/>
    <col min="14091" max="14091" width="12.7109375" style="67" customWidth="1"/>
    <col min="14092" max="14092" width="17.85546875" style="67" customWidth="1"/>
    <col min="14093" max="14093" width="15.5703125" style="67" customWidth="1"/>
    <col min="14094" max="14094" width="15.140625" style="67" customWidth="1"/>
    <col min="14095" max="14336" width="9.140625" style="67"/>
    <col min="14337" max="14337" width="5.42578125" style="67" customWidth="1"/>
    <col min="14338" max="14338" width="64.28515625" style="67" customWidth="1"/>
    <col min="14339" max="14339" width="0" style="67" hidden="1" customWidth="1"/>
    <col min="14340" max="14342" width="14.5703125" style="67" customWidth="1"/>
    <col min="14343" max="14343" width="9.85546875" style="67" customWidth="1"/>
    <col min="14344" max="14344" width="7.28515625" style="67" customWidth="1"/>
    <col min="14345" max="14345" width="11.5703125" style="67" customWidth="1"/>
    <col min="14346" max="14346" width="0" style="67" hidden="1" customWidth="1"/>
    <col min="14347" max="14347" width="12.7109375" style="67" customWidth="1"/>
    <col min="14348" max="14348" width="17.85546875" style="67" customWidth="1"/>
    <col min="14349" max="14349" width="15.5703125" style="67" customWidth="1"/>
    <col min="14350" max="14350" width="15.140625" style="67" customWidth="1"/>
    <col min="14351" max="14592" width="9.140625" style="67"/>
    <col min="14593" max="14593" width="5.42578125" style="67" customWidth="1"/>
    <col min="14594" max="14594" width="64.28515625" style="67" customWidth="1"/>
    <col min="14595" max="14595" width="0" style="67" hidden="1" customWidth="1"/>
    <col min="14596" max="14598" width="14.5703125" style="67" customWidth="1"/>
    <col min="14599" max="14599" width="9.85546875" style="67" customWidth="1"/>
    <col min="14600" max="14600" width="7.28515625" style="67" customWidth="1"/>
    <col min="14601" max="14601" width="11.5703125" style="67" customWidth="1"/>
    <col min="14602" max="14602" width="0" style="67" hidden="1" customWidth="1"/>
    <col min="14603" max="14603" width="12.7109375" style="67" customWidth="1"/>
    <col min="14604" max="14604" width="17.85546875" style="67" customWidth="1"/>
    <col min="14605" max="14605" width="15.5703125" style="67" customWidth="1"/>
    <col min="14606" max="14606" width="15.140625" style="67" customWidth="1"/>
    <col min="14607" max="14848" width="9.140625" style="67"/>
    <col min="14849" max="14849" width="5.42578125" style="67" customWidth="1"/>
    <col min="14850" max="14850" width="64.28515625" style="67" customWidth="1"/>
    <col min="14851" max="14851" width="0" style="67" hidden="1" customWidth="1"/>
    <col min="14852" max="14854" width="14.5703125" style="67" customWidth="1"/>
    <col min="14855" max="14855" width="9.85546875" style="67" customWidth="1"/>
    <col min="14856" max="14856" width="7.28515625" style="67" customWidth="1"/>
    <col min="14857" max="14857" width="11.5703125" style="67" customWidth="1"/>
    <col min="14858" max="14858" width="0" style="67" hidden="1" customWidth="1"/>
    <col min="14859" max="14859" width="12.7109375" style="67" customWidth="1"/>
    <col min="14860" max="14860" width="17.85546875" style="67" customWidth="1"/>
    <col min="14861" max="14861" width="15.5703125" style="67" customWidth="1"/>
    <col min="14862" max="14862" width="15.140625" style="67" customWidth="1"/>
    <col min="14863" max="15104" width="9.140625" style="67"/>
    <col min="15105" max="15105" width="5.42578125" style="67" customWidth="1"/>
    <col min="15106" max="15106" width="64.28515625" style="67" customWidth="1"/>
    <col min="15107" max="15107" width="0" style="67" hidden="1" customWidth="1"/>
    <col min="15108" max="15110" width="14.5703125" style="67" customWidth="1"/>
    <col min="15111" max="15111" width="9.85546875" style="67" customWidth="1"/>
    <col min="15112" max="15112" width="7.28515625" style="67" customWidth="1"/>
    <col min="15113" max="15113" width="11.5703125" style="67" customWidth="1"/>
    <col min="15114" max="15114" width="0" style="67" hidden="1" customWidth="1"/>
    <col min="15115" max="15115" width="12.7109375" style="67" customWidth="1"/>
    <col min="15116" max="15116" width="17.85546875" style="67" customWidth="1"/>
    <col min="15117" max="15117" width="15.5703125" style="67" customWidth="1"/>
    <col min="15118" max="15118" width="15.140625" style="67" customWidth="1"/>
    <col min="15119" max="15360" width="9.140625" style="67"/>
    <col min="15361" max="15361" width="5.42578125" style="67" customWidth="1"/>
    <col min="15362" max="15362" width="64.28515625" style="67" customWidth="1"/>
    <col min="15363" max="15363" width="0" style="67" hidden="1" customWidth="1"/>
    <col min="15364" max="15366" width="14.5703125" style="67" customWidth="1"/>
    <col min="15367" max="15367" width="9.85546875" style="67" customWidth="1"/>
    <col min="15368" max="15368" width="7.28515625" style="67" customWidth="1"/>
    <col min="15369" max="15369" width="11.5703125" style="67" customWidth="1"/>
    <col min="15370" max="15370" width="0" style="67" hidden="1" customWidth="1"/>
    <col min="15371" max="15371" width="12.7109375" style="67" customWidth="1"/>
    <col min="15372" max="15372" width="17.85546875" style="67" customWidth="1"/>
    <col min="15373" max="15373" width="15.5703125" style="67" customWidth="1"/>
    <col min="15374" max="15374" width="15.140625" style="67" customWidth="1"/>
    <col min="15375" max="15616" width="9.140625" style="67"/>
    <col min="15617" max="15617" width="5.42578125" style="67" customWidth="1"/>
    <col min="15618" max="15618" width="64.28515625" style="67" customWidth="1"/>
    <col min="15619" max="15619" width="0" style="67" hidden="1" customWidth="1"/>
    <col min="15620" max="15622" width="14.5703125" style="67" customWidth="1"/>
    <col min="15623" max="15623" width="9.85546875" style="67" customWidth="1"/>
    <col min="15624" max="15624" width="7.28515625" style="67" customWidth="1"/>
    <col min="15625" max="15625" width="11.5703125" style="67" customWidth="1"/>
    <col min="15626" max="15626" width="0" style="67" hidden="1" customWidth="1"/>
    <col min="15627" max="15627" width="12.7109375" style="67" customWidth="1"/>
    <col min="15628" max="15628" width="17.85546875" style="67" customWidth="1"/>
    <col min="15629" max="15629" width="15.5703125" style="67" customWidth="1"/>
    <col min="15630" max="15630" width="15.140625" style="67" customWidth="1"/>
    <col min="15631" max="15872" width="9.140625" style="67"/>
    <col min="15873" max="15873" width="5.42578125" style="67" customWidth="1"/>
    <col min="15874" max="15874" width="64.28515625" style="67" customWidth="1"/>
    <col min="15875" max="15875" width="0" style="67" hidden="1" customWidth="1"/>
    <col min="15876" max="15878" width="14.5703125" style="67" customWidth="1"/>
    <col min="15879" max="15879" width="9.85546875" style="67" customWidth="1"/>
    <col min="15880" max="15880" width="7.28515625" style="67" customWidth="1"/>
    <col min="15881" max="15881" width="11.5703125" style="67" customWidth="1"/>
    <col min="15882" max="15882" width="0" style="67" hidden="1" customWidth="1"/>
    <col min="15883" max="15883" width="12.7109375" style="67" customWidth="1"/>
    <col min="15884" max="15884" width="17.85546875" style="67" customWidth="1"/>
    <col min="15885" max="15885" width="15.5703125" style="67" customWidth="1"/>
    <col min="15886" max="15886" width="15.140625" style="67" customWidth="1"/>
    <col min="15887" max="16128" width="9.140625" style="67"/>
    <col min="16129" max="16129" width="5.42578125" style="67" customWidth="1"/>
    <col min="16130" max="16130" width="64.28515625" style="67" customWidth="1"/>
    <col min="16131" max="16131" width="0" style="67" hidden="1" customWidth="1"/>
    <col min="16132" max="16134" width="14.5703125" style="67" customWidth="1"/>
    <col min="16135" max="16135" width="9.85546875" style="67" customWidth="1"/>
    <col min="16136" max="16136" width="7.28515625" style="67" customWidth="1"/>
    <col min="16137" max="16137" width="11.5703125" style="67" customWidth="1"/>
    <col min="16138" max="16138" width="0" style="67" hidden="1" customWidth="1"/>
    <col min="16139" max="16139" width="12.7109375" style="67" customWidth="1"/>
    <col min="16140" max="16140" width="17.85546875" style="67" customWidth="1"/>
    <col min="16141" max="16141" width="15.5703125" style="67" customWidth="1"/>
    <col min="16142" max="16142" width="15.140625" style="67" customWidth="1"/>
    <col min="16143" max="16384" width="9.140625" style="67"/>
  </cols>
  <sheetData>
    <row r="1" spans="1:14" s="34" customFormat="1" ht="24.75" customHeight="1" x14ac:dyDescent="0.25">
      <c r="A1" s="1025" t="s">
        <v>883</v>
      </c>
      <c r="B1" s="1025"/>
      <c r="C1" s="1025"/>
      <c r="D1" s="1025"/>
      <c r="E1" s="1025"/>
      <c r="F1" s="1025"/>
      <c r="G1" s="1025"/>
      <c r="H1" s="760"/>
      <c r="I1" s="760"/>
    </row>
    <row r="2" spans="1:14" s="34" customFormat="1" ht="24.75" customHeight="1" x14ac:dyDescent="0.25">
      <c r="A2" s="1025" t="s">
        <v>628</v>
      </c>
      <c r="B2" s="1025"/>
      <c r="C2" s="1025"/>
      <c r="D2" s="1025"/>
      <c r="E2" s="1025"/>
      <c r="F2" s="1025"/>
      <c r="G2" s="1025"/>
      <c r="H2" s="760"/>
      <c r="I2" s="760"/>
    </row>
    <row r="3" spans="1:14" s="52" customFormat="1" ht="17.25" customHeight="1" x14ac:dyDescent="0.2">
      <c r="D3" s="160"/>
      <c r="G3" s="587"/>
      <c r="H3" s="587"/>
      <c r="I3" s="587"/>
    </row>
    <row r="4" spans="1:14" ht="33" customHeight="1" x14ac:dyDescent="0.3">
      <c r="A4" s="1026" t="s">
        <v>884</v>
      </c>
      <c r="B4" s="1026"/>
      <c r="C4" s="1026"/>
      <c r="D4" s="1026"/>
      <c r="E4" s="1026"/>
      <c r="F4" s="1026"/>
      <c r="G4" s="1026"/>
      <c r="H4" s="761"/>
      <c r="I4" s="761"/>
      <c r="J4" s="754"/>
      <c r="M4" s="112"/>
      <c r="N4" s="67"/>
    </row>
    <row r="5" spans="1:14" ht="31.5" customHeight="1" x14ac:dyDescent="0.25">
      <c r="A5" s="1046" t="s">
        <v>5658</v>
      </c>
      <c r="B5" s="1046"/>
      <c r="C5" s="1046"/>
      <c r="D5" s="1046"/>
      <c r="E5" s="1046"/>
      <c r="F5" s="1046"/>
      <c r="G5" s="1046"/>
      <c r="H5" s="764"/>
      <c r="I5" s="764"/>
      <c r="J5" s="781"/>
      <c r="M5" s="112"/>
      <c r="N5" s="67"/>
    </row>
    <row r="6" spans="1:14" s="52" customFormat="1" ht="22.5" customHeight="1" x14ac:dyDescent="0.2">
      <c r="A6" s="1047" t="s">
        <v>2</v>
      </c>
      <c r="B6" s="1047" t="s">
        <v>549</v>
      </c>
      <c r="C6" s="774" t="s">
        <v>629</v>
      </c>
      <c r="D6" s="1028" t="s">
        <v>550</v>
      </c>
      <c r="E6" s="1029"/>
      <c r="F6" s="1030"/>
      <c r="G6" s="1049" t="s">
        <v>630</v>
      </c>
      <c r="H6" s="20"/>
      <c r="I6" s="20"/>
      <c r="J6" s="588"/>
      <c r="M6" s="1028" t="s">
        <v>550</v>
      </c>
      <c r="N6" s="1030"/>
    </row>
    <row r="7" spans="1:14" s="52" customFormat="1" ht="72" customHeight="1" x14ac:dyDescent="0.2">
      <c r="A7" s="1048"/>
      <c r="B7" s="1048"/>
      <c r="C7" s="774"/>
      <c r="D7" s="344" t="s">
        <v>5372</v>
      </c>
      <c r="E7" s="773" t="s">
        <v>5417</v>
      </c>
      <c r="F7" s="773" t="s">
        <v>5351</v>
      </c>
      <c r="G7" s="1050"/>
      <c r="H7" s="20"/>
      <c r="I7" s="94" t="s">
        <v>577</v>
      </c>
      <c r="J7" s="94" t="s">
        <v>631</v>
      </c>
      <c r="K7" s="94" t="s">
        <v>578</v>
      </c>
      <c r="L7" s="94" t="s">
        <v>632</v>
      </c>
      <c r="M7" s="773" t="s">
        <v>633</v>
      </c>
      <c r="N7" s="773" t="s">
        <v>634</v>
      </c>
    </row>
    <row r="8" spans="1:14" s="52" customFormat="1" ht="34.5" customHeight="1" x14ac:dyDescent="0.25">
      <c r="A8" s="189">
        <v>1</v>
      </c>
      <c r="B8" s="106" t="s">
        <v>635</v>
      </c>
      <c r="C8" s="106" t="s">
        <v>636</v>
      </c>
      <c r="D8" s="147">
        <v>498000</v>
      </c>
      <c r="E8" s="147">
        <v>498000</v>
      </c>
      <c r="F8" s="147"/>
      <c r="G8" s="589" t="s">
        <v>637</v>
      </c>
      <c r="H8" s="590"/>
      <c r="I8" s="78" t="s">
        <v>638</v>
      </c>
      <c r="J8" s="591" t="s">
        <v>639</v>
      </c>
      <c r="K8" s="113" t="s">
        <v>638</v>
      </c>
      <c r="L8" s="112" t="s">
        <v>640</v>
      </c>
      <c r="M8" s="98">
        <v>473000</v>
      </c>
      <c r="N8" s="98">
        <v>473000</v>
      </c>
    </row>
    <row r="9" spans="1:14" s="52" customFormat="1" ht="21" customHeight="1" x14ac:dyDescent="0.25">
      <c r="A9" s="268">
        <f>1+A8</f>
        <v>2</v>
      </c>
      <c r="B9" s="527" t="s">
        <v>641</v>
      </c>
      <c r="C9" s="527" t="s">
        <v>642</v>
      </c>
      <c r="D9" s="147">
        <v>485000</v>
      </c>
      <c r="E9" s="147">
        <v>485000</v>
      </c>
      <c r="F9" s="147"/>
      <c r="G9" s="775"/>
      <c r="H9" s="592"/>
      <c r="I9" s="592" t="s">
        <v>643</v>
      </c>
      <c r="J9" s="593" t="s">
        <v>644</v>
      </c>
      <c r="L9" s="542" t="s">
        <v>645</v>
      </c>
      <c r="M9" s="527">
        <v>450000</v>
      </c>
      <c r="N9" s="527">
        <v>450000</v>
      </c>
    </row>
    <row r="10" spans="1:14" s="52" customFormat="1" ht="21" customHeight="1" x14ac:dyDescent="0.25">
      <c r="A10" s="268">
        <f t="shared" ref="A10:A74" si="0">1+A9</f>
        <v>3</v>
      </c>
      <c r="B10" s="106" t="s">
        <v>646</v>
      </c>
      <c r="C10" s="106" t="s">
        <v>647</v>
      </c>
      <c r="D10" s="147">
        <v>579000</v>
      </c>
      <c r="E10" s="147">
        <v>579000</v>
      </c>
      <c r="F10" s="147"/>
      <c r="G10" s="589"/>
      <c r="H10" s="590"/>
      <c r="I10" s="81" t="s">
        <v>620</v>
      </c>
      <c r="J10" s="591" t="s">
        <v>648</v>
      </c>
      <c r="K10" s="81" t="s">
        <v>620</v>
      </c>
      <c r="L10" s="81" t="s">
        <v>621</v>
      </c>
      <c r="M10" s="98">
        <v>564000</v>
      </c>
      <c r="N10" s="98">
        <v>564000</v>
      </c>
    </row>
    <row r="11" spans="1:14" s="52" customFormat="1" ht="39" customHeight="1" x14ac:dyDescent="0.25">
      <c r="A11" s="268">
        <f t="shared" si="0"/>
        <v>4</v>
      </c>
      <c r="B11" s="107" t="s">
        <v>649</v>
      </c>
      <c r="C11" s="106"/>
      <c r="D11" s="147">
        <v>579000</v>
      </c>
      <c r="E11" s="147">
        <v>579000</v>
      </c>
      <c r="F11" s="147"/>
      <c r="G11" s="589"/>
      <c r="H11" s="590"/>
      <c r="I11" s="81" t="s">
        <v>620</v>
      </c>
      <c r="J11" s="591" t="s">
        <v>650</v>
      </c>
      <c r="K11" s="81" t="s">
        <v>620</v>
      </c>
      <c r="L11" s="81" t="s">
        <v>621</v>
      </c>
      <c r="M11" s="98">
        <v>564000</v>
      </c>
      <c r="N11" s="98">
        <v>564000</v>
      </c>
    </row>
    <row r="12" spans="1:14" s="52" customFormat="1" ht="21" customHeight="1" x14ac:dyDescent="0.25">
      <c r="A12" s="268">
        <f t="shared" si="0"/>
        <v>5</v>
      </c>
      <c r="B12" s="106" t="s">
        <v>651</v>
      </c>
      <c r="C12" s="106"/>
      <c r="D12" s="147">
        <v>579000</v>
      </c>
      <c r="E12" s="147">
        <v>579000</v>
      </c>
      <c r="F12" s="147"/>
      <c r="G12" s="589"/>
      <c r="H12" s="590"/>
      <c r="I12" s="81" t="s">
        <v>620</v>
      </c>
      <c r="J12" s="591" t="s">
        <v>652</v>
      </c>
      <c r="K12" s="81" t="s">
        <v>620</v>
      </c>
      <c r="L12" s="81" t="s">
        <v>621</v>
      </c>
      <c r="M12" s="98">
        <v>564000</v>
      </c>
      <c r="N12" s="98">
        <v>564000</v>
      </c>
    </row>
    <row r="13" spans="1:14" s="52" customFormat="1" ht="21" customHeight="1" x14ac:dyDescent="0.25">
      <c r="A13" s="268">
        <f t="shared" si="0"/>
        <v>6</v>
      </c>
      <c r="B13" s="106" t="s">
        <v>653</v>
      </c>
      <c r="C13" s="106" t="s">
        <v>654</v>
      </c>
      <c r="D13" s="147">
        <v>734000</v>
      </c>
      <c r="E13" s="147">
        <v>734000</v>
      </c>
      <c r="F13" s="147"/>
      <c r="G13" s="589"/>
      <c r="H13" s="590"/>
      <c r="I13" s="78" t="s">
        <v>655</v>
      </c>
      <c r="J13" s="591" t="s">
        <v>656</v>
      </c>
      <c r="K13" s="113" t="s">
        <v>655</v>
      </c>
      <c r="L13" s="113" t="s">
        <v>657</v>
      </c>
      <c r="M13" s="98">
        <v>715000</v>
      </c>
      <c r="N13" s="98">
        <v>715000</v>
      </c>
    </row>
    <row r="14" spans="1:14" s="52" customFormat="1" ht="21" customHeight="1" x14ac:dyDescent="0.25">
      <c r="A14" s="268">
        <f t="shared" si="0"/>
        <v>7</v>
      </c>
      <c r="B14" s="106" t="s">
        <v>658</v>
      </c>
      <c r="C14" s="106"/>
      <c r="D14" s="147">
        <v>734000</v>
      </c>
      <c r="E14" s="147">
        <v>734000</v>
      </c>
      <c r="F14" s="147"/>
      <c r="G14" s="589"/>
      <c r="H14" s="590"/>
      <c r="I14" s="78" t="s">
        <v>655</v>
      </c>
      <c r="J14" s="591" t="s">
        <v>659</v>
      </c>
      <c r="K14" s="113" t="s">
        <v>655</v>
      </c>
      <c r="L14" s="113" t="s">
        <v>657</v>
      </c>
      <c r="M14" s="98">
        <v>715000</v>
      </c>
      <c r="N14" s="98">
        <v>715000</v>
      </c>
    </row>
    <row r="15" spans="1:14" s="52" customFormat="1" ht="21" customHeight="1" x14ac:dyDescent="0.25">
      <c r="A15" s="268">
        <f t="shared" si="0"/>
        <v>8</v>
      </c>
      <c r="B15" s="106" t="s">
        <v>660</v>
      </c>
      <c r="C15" s="106" t="s">
        <v>661</v>
      </c>
      <c r="D15" s="147">
        <v>734000</v>
      </c>
      <c r="E15" s="147">
        <v>734000</v>
      </c>
      <c r="F15" s="147"/>
      <c r="G15" s="589"/>
      <c r="H15" s="590"/>
      <c r="I15" s="78" t="s">
        <v>617</v>
      </c>
      <c r="J15" s="591" t="s">
        <v>662</v>
      </c>
      <c r="K15" s="113" t="s">
        <v>617</v>
      </c>
      <c r="L15" s="113" t="s">
        <v>618</v>
      </c>
      <c r="M15" s="98">
        <v>551000</v>
      </c>
      <c r="N15" s="98">
        <v>551000</v>
      </c>
    </row>
    <row r="16" spans="1:14" s="52" customFormat="1" ht="21" customHeight="1" x14ac:dyDescent="0.25">
      <c r="A16" s="268">
        <f t="shared" si="0"/>
        <v>9</v>
      </c>
      <c r="B16" s="106" t="s">
        <v>5185</v>
      </c>
      <c r="C16" s="106"/>
      <c r="D16" s="147">
        <v>734000</v>
      </c>
      <c r="E16" s="147">
        <v>734000</v>
      </c>
      <c r="F16" s="147"/>
      <c r="G16" s="589"/>
      <c r="H16" s="590"/>
      <c r="I16" s="78" t="s">
        <v>617</v>
      </c>
      <c r="J16" s="594" t="s">
        <v>664</v>
      </c>
      <c r="K16" s="113" t="s">
        <v>617</v>
      </c>
      <c r="L16" s="113" t="s">
        <v>618</v>
      </c>
      <c r="M16" s="98">
        <v>551000</v>
      </c>
      <c r="N16" s="98">
        <v>551000</v>
      </c>
    </row>
    <row r="17" spans="1:14" s="596" customFormat="1" ht="21" customHeight="1" x14ac:dyDescent="0.25">
      <c r="A17" s="268">
        <f t="shared" si="0"/>
        <v>10</v>
      </c>
      <c r="B17" s="107" t="s">
        <v>5186</v>
      </c>
      <c r="C17" s="107"/>
      <c r="D17" s="147">
        <v>734000</v>
      </c>
      <c r="E17" s="147">
        <v>734000</v>
      </c>
      <c r="F17" s="147"/>
      <c r="G17" s="589"/>
      <c r="H17" s="590"/>
      <c r="I17" s="78" t="s">
        <v>617</v>
      </c>
      <c r="J17" s="595" t="s">
        <v>665</v>
      </c>
      <c r="K17" s="113" t="s">
        <v>617</v>
      </c>
      <c r="L17" s="113" t="s">
        <v>618</v>
      </c>
      <c r="M17" s="98">
        <v>551000</v>
      </c>
      <c r="N17" s="98">
        <v>551000</v>
      </c>
    </row>
    <row r="18" spans="1:14" s="596" customFormat="1" ht="21" customHeight="1" x14ac:dyDescent="0.25">
      <c r="A18" s="268">
        <f t="shared" si="0"/>
        <v>11</v>
      </c>
      <c r="B18" s="107" t="s">
        <v>5187</v>
      </c>
      <c r="C18" s="107"/>
      <c r="D18" s="147">
        <v>734000</v>
      </c>
      <c r="E18" s="147">
        <v>734000</v>
      </c>
      <c r="F18" s="147"/>
      <c r="G18" s="589"/>
      <c r="H18" s="360"/>
      <c r="I18" s="597"/>
      <c r="J18" s="598" t="s">
        <v>5189</v>
      </c>
      <c r="K18" s="113"/>
      <c r="L18" s="113"/>
      <c r="M18" s="98"/>
      <c r="N18" s="98"/>
    </row>
    <row r="19" spans="1:14" s="596" customFormat="1" ht="21" customHeight="1" x14ac:dyDescent="0.25">
      <c r="A19" s="268">
        <f t="shared" si="0"/>
        <v>12</v>
      </c>
      <c r="B19" s="107" t="s">
        <v>5188</v>
      </c>
      <c r="C19" s="107"/>
      <c r="D19" s="147">
        <v>734000</v>
      </c>
      <c r="E19" s="147">
        <v>734000</v>
      </c>
      <c r="F19" s="147"/>
      <c r="G19" s="589"/>
      <c r="H19" s="360"/>
      <c r="I19" s="597"/>
      <c r="J19" s="598" t="s">
        <v>5190</v>
      </c>
      <c r="K19" s="113"/>
      <c r="L19" s="113"/>
      <c r="M19" s="98"/>
      <c r="N19" s="98"/>
    </row>
    <row r="20" spans="1:14" s="52" customFormat="1" ht="21" customHeight="1" x14ac:dyDescent="0.25">
      <c r="A20" s="268">
        <f t="shared" si="0"/>
        <v>13</v>
      </c>
      <c r="B20" s="106" t="s">
        <v>666</v>
      </c>
      <c r="C20" s="106" t="s">
        <v>667</v>
      </c>
      <c r="D20" s="147"/>
      <c r="E20" s="147">
        <v>300000</v>
      </c>
      <c r="F20" s="147"/>
      <c r="G20" s="589"/>
      <c r="H20" s="590"/>
      <c r="I20" s="590"/>
      <c r="J20" s="591"/>
      <c r="K20" s="113"/>
      <c r="L20" s="112"/>
      <c r="M20" s="98"/>
      <c r="N20" s="98">
        <v>300000</v>
      </c>
    </row>
    <row r="21" spans="1:14" s="52" customFormat="1" ht="21" customHeight="1" x14ac:dyDescent="0.25">
      <c r="A21" s="268">
        <f t="shared" si="0"/>
        <v>14</v>
      </c>
      <c r="B21" s="106" t="s">
        <v>668</v>
      </c>
      <c r="C21" s="106" t="s">
        <v>669</v>
      </c>
      <c r="D21" s="147"/>
      <c r="E21" s="147">
        <v>450000</v>
      </c>
      <c r="F21" s="147"/>
      <c r="G21" s="589"/>
      <c r="H21" s="590"/>
      <c r="I21" s="590"/>
      <c r="J21" s="591"/>
      <c r="K21" s="113"/>
      <c r="L21" s="112"/>
      <c r="M21" s="98"/>
      <c r="N21" s="98">
        <v>450000</v>
      </c>
    </row>
    <row r="22" spans="1:14" s="52" customFormat="1" ht="21" customHeight="1" x14ac:dyDescent="0.25">
      <c r="A22" s="268">
        <f t="shared" si="0"/>
        <v>15</v>
      </c>
      <c r="B22" s="106" t="s">
        <v>670</v>
      </c>
      <c r="C22" s="106" t="s">
        <v>671</v>
      </c>
      <c r="D22" s="147"/>
      <c r="E22" s="147">
        <v>180000</v>
      </c>
      <c r="F22" s="147"/>
      <c r="G22" s="589"/>
      <c r="H22" s="590"/>
      <c r="I22" s="590"/>
      <c r="J22" s="591"/>
      <c r="K22" s="113"/>
      <c r="L22" s="112"/>
      <c r="M22" s="98"/>
      <c r="N22" s="98">
        <v>180000</v>
      </c>
    </row>
    <row r="23" spans="1:14" s="52" customFormat="1" ht="21" customHeight="1" x14ac:dyDescent="0.25">
      <c r="A23" s="268">
        <f t="shared" si="0"/>
        <v>16</v>
      </c>
      <c r="B23" s="106" t="s">
        <v>4568</v>
      </c>
      <c r="C23" s="106" t="s">
        <v>672</v>
      </c>
      <c r="D23" s="147">
        <v>37500</v>
      </c>
      <c r="E23" s="147">
        <v>37500</v>
      </c>
      <c r="F23" s="147">
        <v>90000</v>
      </c>
      <c r="G23" s="589"/>
      <c r="H23" s="590"/>
      <c r="I23" s="590"/>
      <c r="J23" s="594" t="s">
        <v>673</v>
      </c>
      <c r="K23" s="113"/>
      <c r="L23" s="112"/>
      <c r="M23" s="98">
        <v>33000</v>
      </c>
      <c r="N23" s="98">
        <v>33000</v>
      </c>
    </row>
    <row r="24" spans="1:14" s="52" customFormat="1" ht="21" customHeight="1" x14ac:dyDescent="0.25">
      <c r="A24" s="268">
        <f t="shared" si="0"/>
        <v>17</v>
      </c>
      <c r="B24" s="599" t="s">
        <v>472</v>
      </c>
      <c r="C24" s="599" t="s">
        <v>674</v>
      </c>
      <c r="D24" s="190">
        <v>359200</v>
      </c>
      <c r="E24" s="190">
        <v>359200</v>
      </c>
      <c r="F24" s="190"/>
      <c r="G24" s="775"/>
      <c r="H24" s="592"/>
      <c r="I24" s="592"/>
      <c r="J24" s="593" t="s">
        <v>675</v>
      </c>
      <c r="K24" s="542"/>
      <c r="L24" s="112"/>
      <c r="M24" s="398">
        <v>314000</v>
      </c>
      <c r="N24" s="398">
        <v>314000</v>
      </c>
    </row>
    <row r="25" spans="1:14" s="52" customFormat="1" ht="21" customHeight="1" x14ac:dyDescent="0.25">
      <c r="A25" s="268">
        <f t="shared" si="0"/>
        <v>18</v>
      </c>
      <c r="B25" s="527" t="s">
        <v>474</v>
      </c>
      <c r="C25" s="600"/>
      <c r="D25" s="147">
        <v>212600</v>
      </c>
      <c r="E25" s="147">
        <v>212600</v>
      </c>
      <c r="F25" s="147"/>
      <c r="G25" s="775"/>
      <c r="H25" s="592"/>
      <c r="I25" s="592"/>
      <c r="J25" s="593" t="s">
        <v>676</v>
      </c>
      <c r="K25" s="542"/>
      <c r="L25" s="112"/>
      <c r="M25" s="601">
        <v>178500</v>
      </c>
      <c r="N25" s="601">
        <v>178500</v>
      </c>
    </row>
    <row r="26" spans="1:14" s="52" customFormat="1" ht="21" customHeight="1" x14ac:dyDescent="0.25">
      <c r="A26" s="268">
        <f t="shared" si="0"/>
        <v>19</v>
      </c>
      <c r="B26" s="527" t="s">
        <v>476</v>
      </c>
      <c r="C26" s="600"/>
      <c r="D26" s="147">
        <v>212600</v>
      </c>
      <c r="E26" s="147">
        <v>212600</v>
      </c>
      <c r="F26" s="147"/>
      <c r="G26" s="775"/>
      <c r="H26" s="592"/>
      <c r="I26" s="592"/>
      <c r="J26" s="593" t="s">
        <v>677</v>
      </c>
      <c r="K26" s="542"/>
      <c r="L26" s="112"/>
      <c r="M26" s="601">
        <v>178500</v>
      </c>
      <c r="N26" s="601">
        <v>178500</v>
      </c>
    </row>
    <row r="27" spans="1:14" s="52" customFormat="1" ht="21" customHeight="1" x14ac:dyDescent="0.25">
      <c r="A27" s="268">
        <f t="shared" si="0"/>
        <v>20</v>
      </c>
      <c r="B27" s="527" t="s">
        <v>477</v>
      </c>
      <c r="C27" s="600"/>
      <c r="D27" s="147">
        <v>182700</v>
      </c>
      <c r="E27" s="147">
        <v>182700</v>
      </c>
      <c r="F27" s="147"/>
      <c r="G27" s="775"/>
      <c r="H27" s="592"/>
      <c r="I27" s="592"/>
      <c r="J27" s="593" t="s">
        <v>678</v>
      </c>
      <c r="K27" s="542"/>
      <c r="L27" s="112"/>
      <c r="M27" s="601">
        <v>152500</v>
      </c>
      <c r="N27" s="601">
        <v>152500</v>
      </c>
    </row>
    <row r="28" spans="1:14" s="52" customFormat="1" ht="21" customHeight="1" x14ac:dyDescent="0.25">
      <c r="A28" s="268">
        <f t="shared" si="0"/>
        <v>21</v>
      </c>
      <c r="B28" s="527" t="s">
        <v>479</v>
      </c>
      <c r="C28" s="600"/>
      <c r="D28" s="147">
        <v>182700</v>
      </c>
      <c r="E28" s="147">
        <v>182700</v>
      </c>
      <c r="F28" s="147"/>
      <c r="G28" s="775"/>
      <c r="H28" s="592"/>
      <c r="I28" s="592"/>
      <c r="J28" s="593" t="s">
        <v>679</v>
      </c>
      <c r="K28" s="542"/>
      <c r="L28" s="112"/>
      <c r="M28" s="601">
        <v>152500</v>
      </c>
      <c r="N28" s="601">
        <v>152500</v>
      </c>
    </row>
    <row r="29" spans="1:14" s="52" customFormat="1" ht="21" customHeight="1" x14ac:dyDescent="0.25">
      <c r="A29" s="268">
        <f t="shared" si="0"/>
        <v>22</v>
      </c>
      <c r="B29" s="527" t="s">
        <v>480</v>
      </c>
      <c r="C29" s="600"/>
      <c r="D29" s="147">
        <v>182700</v>
      </c>
      <c r="E29" s="147">
        <v>182700</v>
      </c>
      <c r="F29" s="147"/>
      <c r="G29" s="775"/>
      <c r="H29" s="592"/>
      <c r="I29" s="592"/>
      <c r="J29" s="593" t="s">
        <v>680</v>
      </c>
      <c r="K29" s="542"/>
      <c r="L29" s="112"/>
      <c r="M29" s="601">
        <v>152500</v>
      </c>
      <c r="N29" s="601">
        <v>152500</v>
      </c>
    </row>
    <row r="30" spans="1:14" s="52" customFormat="1" ht="21" customHeight="1" x14ac:dyDescent="0.25">
      <c r="A30" s="268">
        <f t="shared" si="0"/>
        <v>23</v>
      </c>
      <c r="B30" s="527" t="s">
        <v>481</v>
      </c>
      <c r="C30" s="600"/>
      <c r="D30" s="147">
        <v>182700</v>
      </c>
      <c r="E30" s="147">
        <v>182700</v>
      </c>
      <c r="F30" s="147"/>
      <c r="G30" s="775"/>
      <c r="H30" s="592"/>
      <c r="I30" s="592"/>
      <c r="J30" s="593" t="s">
        <v>681</v>
      </c>
      <c r="K30" s="542"/>
      <c r="L30" s="112"/>
      <c r="M30" s="601">
        <v>152500</v>
      </c>
      <c r="N30" s="601">
        <v>152500</v>
      </c>
    </row>
    <row r="31" spans="1:14" s="52" customFormat="1" ht="21" customHeight="1" x14ac:dyDescent="0.25">
      <c r="A31" s="268">
        <f t="shared" si="0"/>
        <v>24</v>
      </c>
      <c r="B31" s="527" t="s">
        <v>5184</v>
      </c>
      <c r="C31" s="600"/>
      <c r="D31" s="147">
        <v>17800</v>
      </c>
      <c r="E31" s="147">
        <v>17800</v>
      </c>
      <c r="F31" s="147">
        <v>30000</v>
      </c>
      <c r="G31" s="775"/>
      <c r="H31" s="360"/>
      <c r="I31" s="592"/>
      <c r="J31" s="593"/>
      <c r="K31" s="542"/>
      <c r="L31" s="112"/>
      <c r="M31" s="601"/>
      <c r="N31" s="601"/>
    </row>
    <row r="32" spans="1:14" s="687" customFormat="1" ht="21" customHeight="1" x14ac:dyDescent="0.25">
      <c r="A32" s="743">
        <f t="shared" si="0"/>
        <v>25</v>
      </c>
      <c r="B32" s="527" t="s">
        <v>4613</v>
      </c>
      <c r="C32" s="527" t="s">
        <v>682</v>
      </c>
      <c r="D32" s="398"/>
      <c r="E32" s="398"/>
      <c r="F32" s="527">
        <v>50000</v>
      </c>
      <c r="G32" s="775"/>
      <c r="H32" s="592"/>
      <c r="I32" s="592"/>
      <c r="J32" s="377"/>
      <c r="K32" s="542"/>
      <c r="M32" s="398"/>
      <c r="N32" s="398">
        <v>50000</v>
      </c>
    </row>
    <row r="33" spans="1:14" s="52" customFormat="1" ht="21" customHeight="1" x14ac:dyDescent="0.25">
      <c r="A33" s="268">
        <f t="shared" si="0"/>
        <v>26</v>
      </c>
      <c r="B33" s="106" t="s">
        <v>683</v>
      </c>
      <c r="C33" s="106" t="s">
        <v>684</v>
      </c>
      <c r="D33" s="147">
        <v>94300</v>
      </c>
      <c r="E33" s="147">
        <v>94300</v>
      </c>
      <c r="F33" s="147"/>
      <c r="G33" s="589"/>
      <c r="H33" s="590"/>
      <c r="I33" s="78" t="s">
        <v>603</v>
      </c>
      <c r="J33" s="591" t="s">
        <v>685</v>
      </c>
      <c r="K33" s="113" t="s">
        <v>603</v>
      </c>
      <c r="L33" s="113" t="s">
        <v>604</v>
      </c>
      <c r="M33" s="98">
        <v>88700</v>
      </c>
      <c r="N33" s="98">
        <v>88700</v>
      </c>
    </row>
    <row r="34" spans="1:14" s="52" customFormat="1" ht="21" customHeight="1" x14ac:dyDescent="0.25">
      <c r="A34" s="268">
        <f t="shared" si="0"/>
        <v>27</v>
      </c>
      <c r="B34" s="106" t="s">
        <v>686</v>
      </c>
      <c r="C34" s="106" t="s">
        <v>687</v>
      </c>
      <c r="D34" s="147">
        <v>252000</v>
      </c>
      <c r="E34" s="147">
        <v>252000</v>
      </c>
      <c r="F34" s="147"/>
      <c r="G34" s="589"/>
      <c r="H34" s="590"/>
      <c r="I34" s="78" t="s">
        <v>688</v>
      </c>
      <c r="J34" s="602" t="s">
        <v>689</v>
      </c>
      <c r="K34" s="113" t="s">
        <v>688</v>
      </c>
      <c r="L34" s="113" t="s">
        <v>690</v>
      </c>
      <c r="M34" s="98">
        <v>237000</v>
      </c>
      <c r="N34" s="98">
        <v>237000</v>
      </c>
    </row>
    <row r="35" spans="1:14" s="52" customFormat="1" ht="39" customHeight="1" x14ac:dyDescent="0.25">
      <c r="A35" s="268">
        <f t="shared" si="0"/>
        <v>28</v>
      </c>
      <c r="B35" s="76" t="s">
        <v>691</v>
      </c>
      <c r="C35" s="106" t="s">
        <v>692</v>
      </c>
      <c r="D35" s="147">
        <v>12200</v>
      </c>
      <c r="E35" s="147">
        <v>12200</v>
      </c>
      <c r="F35" s="147"/>
      <c r="G35" s="589"/>
      <c r="H35" s="590"/>
      <c r="I35" s="590" t="s">
        <v>693</v>
      </c>
      <c r="J35" s="591" t="s">
        <v>694</v>
      </c>
      <c r="K35" s="113"/>
      <c r="L35" s="81" t="s">
        <v>592</v>
      </c>
      <c r="M35" s="98">
        <v>10800</v>
      </c>
      <c r="N35" s="98">
        <v>10800</v>
      </c>
    </row>
    <row r="36" spans="1:14" s="52" customFormat="1" ht="39" customHeight="1" x14ac:dyDescent="0.25">
      <c r="A36" s="268">
        <f t="shared" si="0"/>
        <v>29</v>
      </c>
      <c r="B36" s="76" t="s">
        <v>695</v>
      </c>
      <c r="C36" s="106"/>
      <c r="D36" s="147">
        <v>12200</v>
      </c>
      <c r="E36" s="147">
        <v>12200</v>
      </c>
      <c r="F36" s="147"/>
      <c r="G36" s="589"/>
      <c r="H36" s="590"/>
      <c r="I36" s="590" t="s">
        <v>693</v>
      </c>
      <c r="J36" s="591" t="s">
        <v>696</v>
      </c>
      <c r="K36" s="113"/>
      <c r="L36" s="81" t="s">
        <v>592</v>
      </c>
      <c r="M36" s="98">
        <v>10800</v>
      </c>
      <c r="N36" s="98">
        <v>10800</v>
      </c>
    </row>
    <row r="37" spans="1:14" s="52" customFormat="1" ht="21" customHeight="1" x14ac:dyDescent="0.25">
      <c r="A37" s="268">
        <f t="shared" si="0"/>
        <v>30</v>
      </c>
      <c r="B37" s="106" t="s">
        <v>697</v>
      </c>
      <c r="C37" s="106" t="s">
        <v>698</v>
      </c>
      <c r="D37" s="147">
        <v>131000</v>
      </c>
      <c r="E37" s="147">
        <v>131000</v>
      </c>
      <c r="F37" s="147"/>
      <c r="G37" s="589"/>
      <c r="H37" s="590"/>
      <c r="I37" s="78" t="s">
        <v>699</v>
      </c>
      <c r="J37" s="591" t="s">
        <v>700</v>
      </c>
      <c r="K37" s="113" t="s">
        <v>699</v>
      </c>
      <c r="L37" s="113" t="s">
        <v>701</v>
      </c>
      <c r="M37" s="98">
        <v>115000</v>
      </c>
      <c r="N37" s="98">
        <v>115000</v>
      </c>
    </row>
    <row r="38" spans="1:14" s="52" customFormat="1" ht="21" customHeight="1" x14ac:dyDescent="0.25">
      <c r="A38" s="268">
        <f t="shared" si="0"/>
        <v>31</v>
      </c>
      <c r="B38" s="106" t="s">
        <v>702</v>
      </c>
      <c r="C38" s="106" t="s">
        <v>703</v>
      </c>
      <c r="D38" s="147">
        <v>601000</v>
      </c>
      <c r="E38" s="147">
        <v>601000</v>
      </c>
      <c r="F38" s="147"/>
      <c r="G38" s="589"/>
      <c r="H38" s="590"/>
      <c r="I38" s="78" t="s">
        <v>704</v>
      </c>
      <c r="J38" s="591" t="s">
        <v>705</v>
      </c>
      <c r="K38" s="113" t="s">
        <v>704</v>
      </c>
      <c r="L38" s="113" t="s">
        <v>706</v>
      </c>
      <c r="M38" s="98">
        <v>585000</v>
      </c>
      <c r="N38" s="98">
        <v>585000</v>
      </c>
    </row>
    <row r="39" spans="1:14" s="52" customFormat="1" ht="21" customHeight="1" x14ac:dyDescent="0.25">
      <c r="A39" s="268">
        <f t="shared" si="0"/>
        <v>32</v>
      </c>
      <c r="B39" s="106" t="s">
        <v>707</v>
      </c>
      <c r="C39" s="106" t="s">
        <v>708</v>
      </c>
      <c r="D39" s="147">
        <v>209000</v>
      </c>
      <c r="E39" s="147">
        <v>209000</v>
      </c>
      <c r="F39" s="147"/>
      <c r="G39" s="589" t="s">
        <v>709</v>
      </c>
      <c r="H39" s="590"/>
      <c r="I39" s="78" t="s">
        <v>710</v>
      </c>
      <c r="J39" s="591" t="s">
        <v>711</v>
      </c>
      <c r="K39" s="113" t="s">
        <v>710</v>
      </c>
      <c r="L39" s="113" t="s">
        <v>712</v>
      </c>
      <c r="M39" s="98">
        <v>194000</v>
      </c>
      <c r="N39" s="98">
        <v>194000</v>
      </c>
    </row>
    <row r="40" spans="1:14" s="52" customFormat="1" ht="21" customHeight="1" x14ac:dyDescent="0.25">
      <c r="A40" s="268">
        <f t="shared" si="0"/>
        <v>33</v>
      </c>
      <c r="B40" s="106" t="s">
        <v>713</v>
      </c>
      <c r="C40" s="106" t="s">
        <v>714</v>
      </c>
      <c r="D40" s="147">
        <v>94300</v>
      </c>
      <c r="E40" s="147">
        <v>94300</v>
      </c>
      <c r="F40" s="147"/>
      <c r="G40" s="589"/>
      <c r="H40" s="590"/>
      <c r="I40" s="590" t="s">
        <v>715</v>
      </c>
      <c r="J40" s="591" t="s">
        <v>716</v>
      </c>
      <c r="K40" s="113"/>
      <c r="L40" s="81" t="s">
        <v>717</v>
      </c>
      <c r="M40" s="98">
        <v>88700</v>
      </c>
      <c r="N40" s="98">
        <v>88700</v>
      </c>
    </row>
    <row r="41" spans="1:14" s="52" customFormat="1" ht="21" customHeight="1" x14ac:dyDescent="0.25">
      <c r="A41" s="268">
        <f t="shared" si="0"/>
        <v>34</v>
      </c>
      <c r="B41" s="106" t="s">
        <v>718</v>
      </c>
      <c r="C41" s="106" t="s">
        <v>719</v>
      </c>
      <c r="D41" s="147">
        <v>85900</v>
      </c>
      <c r="E41" s="147">
        <v>85900</v>
      </c>
      <c r="F41" s="147"/>
      <c r="G41" s="589"/>
      <c r="H41" s="590"/>
      <c r="I41" s="113" t="s">
        <v>600</v>
      </c>
      <c r="J41" s="591" t="s">
        <v>720</v>
      </c>
      <c r="K41" s="113" t="s">
        <v>600</v>
      </c>
      <c r="L41" s="113" t="s">
        <v>721</v>
      </c>
      <c r="M41" s="98">
        <v>80900</v>
      </c>
      <c r="N41" s="98">
        <v>80900</v>
      </c>
    </row>
    <row r="42" spans="1:14" s="52" customFormat="1" ht="21" customHeight="1" x14ac:dyDescent="0.25">
      <c r="A42" s="268"/>
      <c r="B42" s="106" t="s">
        <v>722</v>
      </c>
      <c r="C42" s="106" t="s">
        <v>723</v>
      </c>
      <c r="D42" s="147"/>
      <c r="E42" s="147"/>
      <c r="F42" s="147"/>
      <c r="G42" s="589"/>
      <c r="H42" s="590"/>
      <c r="I42" s="590"/>
      <c r="J42" s="591"/>
      <c r="K42" s="113"/>
      <c r="M42" s="98"/>
      <c r="N42" s="98"/>
    </row>
    <row r="43" spans="1:14" s="52" customFormat="1" ht="21" customHeight="1" x14ac:dyDescent="0.25">
      <c r="A43" s="268">
        <f>A41+1</f>
        <v>35</v>
      </c>
      <c r="B43" s="76" t="s">
        <v>724</v>
      </c>
      <c r="C43" s="106" t="s">
        <v>725</v>
      </c>
      <c r="D43" s="190" t="s">
        <v>886</v>
      </c>
      <c r="E43" s="190" t="s">
        <v>886</v>
      </c>
      <c r="F43" s="190"/>
      <c r="G43" s="589"/>
      <c r="H43" s="590"/>
      <c r="I43" s="590"/>
      <c r="J43" s="603"/>
      <c r="K43" s="113"/>
      <c r="M43" s="115" t="s">
        <v>726</v>
      </c>
      <c r="N43" s="115" t="s">
        <v>727</v>
      </c>
    </row>
    <row r="44" spans="1:14" s="52" customFormat="1" ht="21" customHeight="1" x14ac:dyDescent="0.25">
      <c r="A44" s="268">
        <f t="shared" si="0"/>
        <v>36</v>
      </c>
      <c r="B44" s="76" t="s">
        <v>728</v>
      </c>
      <c r="C44" s="106" t="s">
        <v>729</v>
      </c>
      <c r="D44" s="190" t="s">
        <v>887</v>
      </c>
      <c r="E44" s="190" t="s">
        <v>887</v>
      </c>
      <c r="F44" s="190"/>
      <c r="G44" s="589"/>
      <c r="H44" s="590"/>
      <c r="I44" s="590"/>
      <c r="J44" s="603"/>
      <c r="K44" s="113"/>
      <c r="M44" s="115" t="s">
        <v>730</v>
      </c>
      <c r="N44" s="115" t="s">
        <v>727</v>
      </c>
    </row>
    <row r="45" spans="1:14" s="52" customFormat="1" ht="21" customHeight="1" x14ac:dyDescent="0.25">
      <c r="A45" s="268">
        <f t="shared" si="0"/>
        <v>37</v>
      </c>
      <c r="B45" s="76" t="s">
        <v>731</v>
      </c>
      <c r="C45" s="106" t="s">
        <v>732</v>
      </c>
      <c r="D45" s="190" t="s">
        <v>888</v>
      </c>
      <c r="E45" s="190" t="s">
        <v>888</v>
      </c>
      <c r="F45" s="190"/>
      <c r="G45" s="589"/>
      <c r="H45" s="590"/>
      <c r="I45" s="590"/>
      <c r="J45" s="603"/>
      <c r="K45" s="113"/>
      <c r="M45" s="115" t="s">
        <v>733</v>
      </c>
      <c r="N45" s="115" t="s">
        <v>727</v>
      </c>
    </row>
    <row r="46" spans="1:14" s="52" customFormat="1" ht="21" customHeight="1" x14ac:dyDescent="0.25">
      <c r="A46" s="268">
        <f t="shared" si="0"/>
        <v>38</v>
      </c>
      <c r="B46" s="76" t="s">
        <v>734</v>
      </c>
      <c r="C46" s="106" t="s">
        <v>735</v>
      </c>
      <c r="D46" s="190" t="s">
        <v>889</v>
      </c>
      <c r="E46" s="190" t="s">
        <v>889</v>
      </c>
      <c r="F46" s="190"/>
      <c r="G46" s="589"/>
      <c r="H46" s="590"/>
      <c r="I46" s="590"/>
      <c r="J46" s="603"/>
      <c r="K46" s="113"/>
      <c r="M46" s="115" t="s">
        <v>736</v>
      </c>
      <c r="N46" s="115" t="s">
        <v>736</v>
      </c>
    </row>
    <row r="47" spans="1:14" s="52" customFormat="1" ht="21" customHeight="1" x14ac:dyDescent="0.25">
      <c r="A47" s="268">
        <f t="shared" si="0"/>
        <v>39</v>
      </c>
      <c r="B47" s="76" t="s">
        <v>737</v>
      </c>
      <c r="C47" s="106" t="s">
        <v>738</v>
      </c>
      <c r="D47" s="190" t="s">
        <v>890</v>
      </c>
      <c r="E47" s="190" t="s">
        <v>890</v>
      </c>
      <c r="F47" s="190"/>
      <c r="G47" s="589"/>
      <c r="H47" s="590"/>
      <c r="I47" s="590"/>
      <c r="J47" s="603"/>
      <c r="K47" s="113"/>
      <c r="M47" s="115" t="s">
        <v>739</v>
      </c>
      <c r="N47" s="115" t="s">
        <v>739</v>
      </c>
    </row>
    <row r="48" spans="1:14" s="52" customFormat="1" ht="21.75" customHeight="1" x14ac:dyDescent="0.25">
      <c r="A48" s="268">
        <f t="shared" si="0"/>
        <v>40</v>
      </c>
      <c r="B48" s="76" t="s">
        <v>740</v>
      </c>
      <c r="C48" s="106" t="s">
        <v>741</v>
      </c>
      <c r="D48" s="147">
        <v>23000</v>
      </c>
      <c r="E48" s="147">
        <v>23000</v>
      </c>
      <c r="F48" s="147"/>
      <c r="G48" s="589"/>
      <c r="H48" s="590"/>
      <c r="I48" s="78" t="s">
        <v>586</v>
      </c>
      <c r="J48" s="591" t="s">
        <v>742</v>
      </c>
      <c r="K48" s="113" t="s">
        <v>586</v>
      </c>
      <c r="L48" s="81" t="s">
        <v>587</v>
      </c>
      <c r="M48" s="98">
        <v>19600</v>
      </c>
      <c r="N48" s="98">
        <v>19600</v>
      </c>
    </row>
    <row r="49" spans="1:14" s="52" customFormat="1" ht="21.75" customHeight="1" x14ac:dyDescent="0.25">
      <c r="A49" s="268">
        <f t="shared" si="0"/>
        <v>41</v>
      </c>
      <c r="B49" s="76" t="s">
        <v>743</v>
      </c>
      <c r="C49" s="106"/>
      <c r="D49" s="147">
        <v>23000</v>
      </c>
      <c r="E49" s="147">
        <v>23000</v>
      </c>
      <c r="F49" s="147"/>
      <c r="G49" s="589"/>
      <c r="H49" s="590"/>
      <c r="I49" s="78" t="s">
        <v>586</v>
      </c>
      <c r="J49" s="591" t="s">
        <v>744</v>
      </c>
      <c r="K49" s="113" t="s">
        <v>586</v>
      </c>
      <c r="L49" s="81" t="s">
        <v>587</v>
      </c>
      <c r="M49" s="98">
        <v>19600</v>
      </c>
      <c r="N49" s="98">
        <v>19600</v>
      </c>
    </row>
    <row r="50" spans="1:14" s="687" customFormat="1" ht="33.75" customHeight="1" x14ac:dyDescent="0.25">
      <c r="A50" s="743">
        <f t="shared" si="0"/>
        <v>42</v>
      </c>
      <c r="B50" s="736" t="s">
        <v>745</v>
      </c>
      <c r="C50" s="527" t="s">
        <v>746</v>
      </c>
      <c r="D50" s="527">
        <v>35600</v>
      </c>
      <c r="E50" s="527">
        <v>35600</v>
      </c>
      <c r="F50" s="527">
        <v>50000</v>
      </c>
      <c r="G50" s="775" t="s">
        <v>747</v>
      </c>
      <c r="H50" s="592"/>
      <c r="I50" s="748" t="s">
        <v>748</v>
      </c>
      <c r="J50" s="381" t="s">
        <v>749</v>
      </c>
      <c r="K50" s="542" t="s">
        <v>748</v>
      </c>
      <c r="L50" s="542" t="s">
        <v>750</v>
      </c>
      <c r="M50" s="527">
        <v>32000</v>
      </c>
      <c r="N50" s="527">
        <v>32000</v>
      </c>
    </row>
    <row r="51" spans="1:14" s="687" customFormat="1" ht="21" customHeight="1" x14ac:dyDescent="0.25">
      <c r="A51" s="743">
        <f t="shared" si="0"/>
        <v>43</v>
      </c>
      <c r="B51" s="605" t="s">
        <v>751</v>
      </c>
      <c r="C51" s="527" t="s">
        <v>752</v>
      </c>
      <c r="D51" s="527"/>
      <c r="E51" s="527"/>
      <c r="F51" s="527">
        <v>50000</v>
      </c>
      <c r="G51" s="775"/>
      <c r="H51" s="592"/>
      <c r="I51" s="592"/>
      <c r="J51" s="593"/>
      <c r="K51" s="542"/>
      <c r="M51" s="527"/>
      <c r="N51" s="527">
        <v>35000</v>
      </c>
    </row>
    <row r="52" spans="1:14" s="52" customFormat="1" ht="35.25" customHeight="1" x14ac:dyDescent="0.25">
      <c r="A52" s="268">
        <f t="shared" si="0"/>
        <v>44</v>
      </c>
      <c r="B52" s="76" t="s">
        <v>5193</v>
      </c>
      <c r="C52" s="106" t="s">
        <v>753</v>
      </c>
      <c r="D52" s="147">
        <v>60000</v>
      </c>
      <c r="E52" s="147">
        <v>60000</v>
      </c>
      <c r="F52" s="147"/>
      <c r="G52" s="1051" t="s">
        <v>5192</v>
      </c>
      <c r="H52" s="590"/>
      <c r="I52" s="78" t="s">
        <v>754</v>
      </c>
      <c r="J52" s="113" t="s">
        <v>5213</v>
      </c>
      <c r="K52" s="113" t="s">
        <v>754</v>
      </c>
      <c r="L52" s="113" t="s">
        <v>755</v>
      </c>
      <c r="M52" s="98">
        <v>56800</v>
      </c>
      <c r="N52" s="98">
        <v>56800</v>
      </c>
    </row>
    <row r="53" spans="1:14" s="52" customFormat="1" ht="35.25" customHeight="1" x14ac:dyDescent="0.25">
      <c r="A53" s="268">
        <f t="shared" si="0"/>
        <v>45</v>
      </c>
      <c r="B53" s="76" t="s">
        <v>5194</v>
      </c>
      <c r="C53" s="106" t="s">
        <v>756</v>
      </c>
      <c r="D53" s="147">
        <v>85000</v>
      </c>
      <c r="E53" s="147">
        <v>85000</v>
      </c>
      <c r="F53" s="147"/>
      <c r="G53" s="1052"/>
      <c r="H53" s="590"/>
      <c r="I53" s="78" t="s">
        <v>757</v>
      </c>
      <c r="J53" s="113" t="s">
        <v>5214</v>
      </c>
      <c r="K53" s="113" t="s">
        <v>757</v>
      </c>
      <c r="L53" s="113" t="s">
        <v>758</v>
      </c>
      <c r="M53" s="98">
        <v>81600</v>
      </c>
      <c r="N53" s="98">
        <v>81600</v>
      </c>
    </row>
    <row r="54" spans="1:14" s="52" customFormat="1" ht="35.25" customHeight="1" x14ac:dyDescent="0.25">
      <c r="A54" s="268">
        <f t="shared" si="0"/>
        <v>46</v>
      </c>
      <c r="B54" s="76" t="s">
        <v>5195</v>
      </c>
      <c r="C54" s="106" t="s">
        <v>759</v>
      </c>
      <c r="D54" s="147">
        <v>115000</v>
      </c>
      <c r="E54" s="147">
        <v>115000</v>
      </c>
      <c r="F54" s="147"/>
      <c r="G54" s="1052"/>
      <c r="H54" s="590"/>
      <c r="I54" s="78" t="s">
        <v>757</v>
      </c>
      <c r="J54" s="113" t="s">
        <v>5215</v>
      </c>
      <c r="K54" s="113" t="s">
        <v>757</v>
      </c>
      <c r="L54" s="113" t="s">
        <v>760</v>
      </c>
      <c r="M54" s="98">
        <v>111000</v>
      </c>
      <c r="N54" s="98">
        <v>111000</v>
      </c>
    </row>
    <row r="55" spans="1:14" s="52" customFormat="1" ht="35.25" customHeight="1" x14ac:dyDescent="0.25">
      <c r="A55" s="268">
        <f t="shared" si="0"/>
        <v>47</v>
      </c>
      <c r="B55" s="76" t="s">
        <v>5196</v>
      </c>
      <c r="C55" s="106" t="s">
        <v>761</v>
      </c>
      <c r="D55" s="147">
        <v>139000</v>
      </c>
      <c r="E55" s="147">
        <v>139000</v>
      </c>
      <c r="F55" s="147"/>
      <c r="G55" s="1052"/>
      <c r="H55" s="590"/>
      <c r="I55" s="113" t="s">
        <v>762</v>
      </c>
      <c r="J55" s="113" t="s">
        <v>5216</v>
      </c>
      <c r="K55" s="113" t="s">
        <v>762</v>
      </c>
      <c r="L55" s="113" t="s">
        <v>763</v>
      </c>
      <c r="M55" s="98">
        <v>132000</v>
      </c>
      <c r="N55" s="98">
        <v>132000</v>
      </c>
    </row>
    <row r="56" spans="1:14" s="52" customFormat="1" ht="35.25" customHeight="1" x14ac:dyDescent="0.25">
      <c r="A56" s="268">
        <f t="shared" si="0"/>
        <v>48</v>
      </c>
      <c r="B56" s="76" t="s">
        <v>5197</v>
      </c>
      <c r="C56" s="106" t="s">
        <v>764</v>
      </c>
      <c r="D56" s="147">
        <v>184000</v>
      </c>
      <c r="E56" s="147">
        <v>184000</v>
      </c>
      <c r="F56" s="147"/>
      <c r="G56" s="1052"/>
      <c r="H56" s="590"/>
      <c r="I56" s="113" t="s">
        <v>765</v>
      </c>
      <c r="J56" s="113" t="s">
        <v>5217</v>
      </c>
      <c r="K56" s="113" t="s">
        <v>765</v>
      </c>
      <c r="L56" s="113" t="s">
        <v>766</v>
      </c>
      <c r="M56" s="98">
        <v>177000</v>
      </c>
      <c r="N56" s="98">
        <v>177000</v>
      </c>
    </row>
    <row r="57" spans="1:14" s="52" customFormat="1" ht="35.25" customHeight="1" x14ac:dyDescent="0.25">
      <c r="A57" s="268">
        <f t="shared" si="0"/>
        <v>49</v>
      </c>
      <c r="B57" s="76" t="s">
        <v>5198</v>
      </c>
      <c r="C57" s="106" t="s">
        <v>767</v>
      </c>
      <c r="D57" s="147">
        <v>253000</v>
      </c>
      <c r="E57" s="147">
        <v>253000</v>
      </c>
      <c r="F57" s="147"/>
      <c r="G57" s="1053"/>
      <c r="H57" s="590"/>
      <c r="I57" s="113" t="s">
        <v>768</v>
      </c>
      <c r="J57" s="113" t="s">
        <v>5218</v>
      </c>
      <c r="K57" s="113" t="s">
        <v>768</v>
      </c>
      <c r="L57" s="113" t="s">
        <v>769</v>
      </c>
      <c r="M57" s="98">
        <v>236000</v>
      </c>
      <c r="N57" s="98">
        <v>236000</v>
      </c>
    </row>
    <row r="58" spans="1:14" s="52" customFormat="1" ht="23.25" customHeight="1" x14ac:dyDescent="0.25">
      <c r="A58" s="268">
        <f t="shared" si="0"/>
        <v>50</v>
      </c>
      <c r="B58" s="106" t="s">
        <v>770</v>
      </c>
      <c r="C58" s="106" t="s">
        <v>771</v>
      </c>
      <c r="D58" s="147">
        <v>258000</v>
      </c>
      <c r="E58" s="147">
        <v>258000</v>
      </c>
      <c r="F58" s="147"/>
      <c r="G58" s="589"/>
      <c r="H58" s="590"/>
      <c r="I58" s="590" t="s">
        <v>772</v>
      </c>
      <c r="J58" s="591" t="s">
        <v>773</v>
      </c>
      <c r="K58" s="113"/>
      <c r="L58" s="112" t="s">
        <v>774</v>
      </c>
      <c r="M58" s="98">
        <v>242000</v>
      </c>
      <c r="N58" s="98">
        <v>242000</v>
      </c>
    </row>
    <row r="59" spans="1:14" s="52" customFormat="1" ht="23.25" customHeight="1" x14ac:dyDescent="0.3">
      <c r="A59" s="268">
        <f t="shared" si="0"/>
        <v>51</v>
      </c>
      <c r="B59" s="106" t="s">
        <v>775</v>
      </c>
      <c r="C59" s="106" t="s">
        <v>776</v>
      </c>
      <c r="D59" s="190"/>
      <c r="E59" s="190"/>
      <c r="F59" s="301" t="s">
        <v>5709</v>
      </c>
      <c r="G59" s="589"/>
      <c r="H59" s="590"/>
      <c r="I59" s="590"/>
      <c r="J59" s="602"/>
      <c r="K59" s="113"/>
      <c r="M59" s="115"/>
      <c r="N59" s="115" t="s">
        <v>777</v>
      </c>
    </row>
    <row r="60" spans="1:14" s="112" customFormat="1" ht="39" customHeight="1" x14ac:dyDescent="0.25">
      <c r="A60" s="268">
        <f t="shared" si="0"/>
        <v>52</v>
      </c>
      <c r="B60" s="76" t="s">
        <v>778</v>
      </c>
      <c r="C60" s="106" t="s">
        <v>779</v>
      </c>
      <c r="D60" s="147">
        <v>184000</v>
      </c>
      <c r="E60" s="147">
        <v>184000</v>
      </c>
      <c r="F60" s="147">
        <v>220000</v>
      </c>
      <c r="G60" s="589"/>
      <c r="H60" s="590"/>
      <c r="I60" s="78" t="s">
        <v>780</v>
      </c>
      <c r="J60" s="591" t="s">
        <v>781</v>
      </c>
      <c r="K60" s="113" t="s">
        <v>780</v>
      </c>
      <c r="L60" s="113" t="s">
        <v>782</v>
      </c>
      <c r="M60" s="98">
        <v>176000</v>
      </c>
      <c r="N60" s="98">
        <v>176000</v>
      </c>
    </row>
    <row r="61" spans="1:14" s="112" customFormat="1" ht="39" customHeight="1" x14ac:dyDescent="0.25">
      <c r="A61" s="268">
        <f t="shared" si="0"/>
        <v>53</v>
      </c>
      <c r="B61" s="76" t="s">
        <v>783</v>
      </c>
      <c r="C61" s="106" t="s">
        <v>784</v>
      </c>
      <c r="D61" s="147">
        <v>248000</v>
      </c>
      <c r="E61" s="147">
        <v>248000</v>
      </c>
      <c r="F61" s="147">
        <v>280000</v>
      </c>
      <c r="G61" s="589"/>
      <c r="H61" s="590"/>
      <c r="I61" s="590"/>
      <c r="J61" s="591" t="s">
        <v>785</v>
      </c>
      <c r="K61" s="113" t="s">
        <v>786</v>
      </c>
      <c r="L61" s="113" t="s">
        <v>787</v>
      </c>
      <c r="M61" s="98">
        <v>233000</v>
      </c>
      <c r="N61" s="98">
        <v>233000</v>
      </c>
    </row>
    <row r="62" spans="1:14" s="112" customFormat="1" ht="39" customHeight="1" x14ac:dyDescent="0.25">
      <c r="A62" s="268">
        <f t="shared" si="0"/>
        <v>54</v>
      </c>
      <c r="B62" s="76" t="s">
        <v>788</v>
      </c>
      <c r="C62" s="106" t="s">
        <v>789</v>
      </c>
      <c r="D62" s="147">
        <v>268000</v>
      </c>
      <c r="E62" s="147">
        <v>268000</v>
      </c>
      <c r="F62" s="147">
        <v>300000</v>
      </c>
      <c r="G62" s="589"/>
      <c r="H62" s="590"/>
      <c r="I62" s="590"/>
      <c r="J62" s="591" t="s">
        <v>790</v>
      </c>
      <c r="K62" s="113" t="s">
        <v>791</v>
      </c>
      <c r="L62" s="113" t="s">
        <v>792</v>
      </c>
      <c r="M62" s="98">
        <v>253000</v>
      </c>
      <c r="N62" s="98">
        <v>253000</v>
      </c>
    </row>
    <row r="63" spans="1:14" s="112" customFormat="1" ht="39" customHeight="1" x14ac:dyDescent="0.25">
      <c r="A63" s="268">
        <f t="shared" si="0"/>
        <v>55</v>
      </c>
      <c r="B63" s="76" t="s">
        <v>793</v>
      </c>
      <c r="C63" s="106" t="s">
        <v>794</v>
      </c>
      <c r="D63" s="147">
        <v>323000</v>
      </c>
      <c r="E63" s="147">
        <v>323000</v>
      </c>
      <c r="F63" s="147">
        <v>360000</v>
      </c>
      <c r="G63" s="589"/>
      <c r="H63" s="590"/>
      <c r="I63" s="590"/>
      <c r="J63" s="591" t="s">
        <v>795</v>
      </c>
      <c r="K63" s="113" t="s">
        <v>796</v>
      </c>
      <c r="L63" s="113" t="s">
        <v>797</v>
      </c>
      <c r="M63" s="98">
        <v>299000</v>
      </c>
      <c r="N63" s="98">
        <v>299000</v>
      </c>
    </row>
    <row r="64" spans="1:14" s="112" customFormat="1" ht="19.5" customHeight="1" x14ac:dyDescent="0.25">
      <c r="A64" s="268"/>
      <c r="B64" s="106" t="s">
        <v>798</v>
      </c>
      <c r="C64" s="106" t="s">
        <v>799</v>
      </c>
      <c r="D64" s="147"/>
      <c r="E64" s="147"/>
      <c r="F64" s="147"/>
      <c r="G64" s="589"/>
      <c r="H64" s="590"/>
      <c r="I64" s="590"/>
      <c r="J64" s="591"/>
      <c r="K64" s="113"/>
      <c r="M64" s="98"/>
      <c r="N64" s="98"/>
    </row>
    <row r="65" spans="1:14" s="112" customFormat="1" ht="44.25" customHeight="1" x14ac:dyDescent="0.25">
      <c r="A65" s="268">
        <f>A63+1</f>
        <v>56</v>
      </c>
      <c r="B65" s="76" t="s">
        <v>5344</v>
      </c>
      <c r="C65" s="106" t="s">
        <v>800</v>
      </c>
      <c r="D65" s="147">
        <v>12800</v>
      </c>
      <c r="E65" s="147">
        <v>12800</v>
      </c>
      <c r="F65" s="147">
        <v>20000</v>
      </c>
      <c r="G65" s="589" t="s">
        <v>801</v>
      </c>
      <c r="H65" s="590"/>
      <c r="I65" s="590" t="s">
        <v>802</v>
      </c>
      <c r="J65" s="604"/>
      <c r="K65" s="604"/>
      <c r="L65" s="604" t="s">
        <v>803</v>
      </c>
      <c r="M65" s="98">
        <v>11000</v>
      </c>
      <c r="N65" s="98">
        <v>11000</v>
      </c>
    </row>
    <row r="66" spans="1:14" s="112" customFormat="1" ht="21.75" customHeight="1" x14ac:dyDescent="0.25">
      <c r="A66" s="268">
        <f t="shared" si="0"/>
        <v>57</v>
      </c>
      <c r="B66" s="76" t="s">
        <v>5343</v>
      </c>
      <c r="C66" s="106" t="s">
        <v>804</v>
      </c>
      <c r="D66" s="147">
        <v>12800</v>
      </c>
      <c r="E66" s="147">
        <v>12800</v>
      </c>
      <c r="F66" s="147">
        <v>20000</v>
      </c>
      <c r="G66" s="589"/>
      <c r="H66" s="590"/>
      <c r="I66" s="590" t="s">
        <v>802</v>
      </c>
      <c r="J66" s="604"/>
      <c r="K66" s="113"/>
      <c r="L66" s="604" t="s">
        <v>803</v>
      </c>
      <c r="M66" s="98">
        <v>11000</v>
      </c>
      <c r="N66" s="98">
        <v>11000</v>
      </c>
    </row>
    <row r="67" spans="1:14" s="112" customFormat="1" ht="56.25" customHeight="1" x14ac:dyDescent="0.25">
      <c r="A67" s="268">
        <f t="shared" si="0"/>
        <v>58</v>
      </c>
      <c r="B67" s="76" t="s">
        <v>5345</v>
      </c>
      <c r="C67" s="106" t="s">
        <v>805</v>
      </c>
      <c r="D67" s="147">
        <v>12800</v>
      </c>
      <c r="E67" s="147">
        <v>12800</v>
      </c>
      <c r="F67" s="147">
        <v>20000</v>
      </c>
      <c r="G67" s="589" t="s">
        <v>806</v>
      </c>
      <c r="H67" s="590"/>
      <c r="I67" s="590" t="s">
        <v>807</v>
      </c>
      <c r="J67" s="591" t="s">
        <v>808</v>
      </c>
      <c r="K67" s="113"/>
      <c r="L67" s="604" t="s">
        <v>809</v>
      </c>
      <c r="M67" s="98">
        <v>21000</v>
      </c>
      <c r="N67" s="98">
        <v>21000</v>
      </c>
    </row>
    <row r="68" spans="1:14" s="531" customFormat="1" ht="18.75" customHeight="1" x14ac:dyDescent="0.25">
      <c r="A68" s="743">
        <f t="shared" si="0"/>
        <v>59</v>
      </c>
      <c r="B68" s="605" t="s">
        <v>810</v>
      </c>
      <c r="C68" s="527" t="s">
        <v>811</v>
      </c>
      <c r="D68" s="527"/>
      <c r="E68" s="527"/>
      <c r="F68" s="527">
        <v>30000</v>
      </c>
      <c r="G68" s="775"/>
      <c r="H68" s="592"/>
      <c r="I68" s="592"/>
      <c r="J68" s="593"/>
      <c r="K68" s="542"/>
      <c r="M68" s="527"/>
      <c r="N68" s="527">
        <v>30000</v>
      </c>
    </row>
    <row r="69" spans="1:14" s="531" customFormat="1" ht="18.75" customHeight="1" x14ac:dyDescent="0.25">
      <c r="A69" s="743">
        <f t="shared" si="0"/>
        <v>60</v>
      </c>
      <c r="B69" s="605" t="s">
        <v>812</v>
      </c>
      <c r="C69" s="527" t="s">
        <v>813</v>
      </c>
      <c r="D69" s="527"/>
      <c r="E69" s="527"/>
      <c r="F69" s="527">
        <v>30000</v>
      </c>
      <c r="G69" s="775"/>
      <c r="H69" s="592"/>
      <c r="I69" s="592"/>
      <c r="J69" s="593"/>
      <c r="K69" s="542"/>
      <c r="M69" s="527"/>
      <c r="N69" s="527">
        <v>30000</v>
      </c>
    </row>
    <row r="70" spans="1:14" s="531" customFormat="1" ht="18.75" customHeight="1" x14ac:dyDescent="0.25">
      <c r="A70" s="743">
        <f t="shared" si="0"/>
        <v>61</v>
      </c>
      <c r="B70" s="605" t="s">
        <v>814</v>
      </c>
      <c r="C70" s="527" t="s">
        <v>815</v>
      </c>
      <c r="D70" s="527"/>
      <c r="E70" s="527"/>
      <c r="F70" s="527">
        <v>50000</v>
      </c>
      <c r="G70" s="775"/>
      <c r="H70" s="592"/>
      <c r="I70" s="592"/>
      <c r="J70" s="593"/>
      <c r="K70" s="542"/>
      <c r="M70" s="527"/>
      <c r="N70" s="527">
        <v>50000</v>
      </c>
    </row>
    <row r="71" spans="1:14" s="531" customFormat="1" ht="18.75" customHeight="1" x14ac:dyDescent="0.25">
      <c r="A71" s="743">
        <f t="shared" si="0"/>
        <v>62</v>
      </c>
      <c r="B71" s="605" t="s">
        <v>5251</v>
      </c>
      <c r="C71" s="527" t="s">
        <v>816</v>
      </c>
      <c r="D71" s="527">
        <v>35400</v>
      </c>
      <c r="E71" s="527">
        <v>35400</v>
      </c>
      <c r="F71" s="527">
        <v>60000</v>
      </c>
      <c r="G71" s="775"/>
      <c r="H71" s="592"/>
      <c r="I71" s="542" t="s">
        <v>560</v>
      </c>
      <c r="J71" s="593" t="s">
        <v>817</v>
      </c>
      <c r="K71" s="542" t="s">
        <v>560</v>
      </c>
      <c r="L71" s="542" t="s">
        <v>561</v>
      </c>
      <c r="M71" s="527">
        <v>32000</v>
      </c>
      <c r="N71" s="527">
        <v>32000</v>
      </c>
    </row>
    <row r="72" spans="1:14" s="112" customFormat="1" ht="18.75" customHeight="1" x14ac:dyDescent="0.25">
      <c r="A72" s="268">
        <f t="shared" si="0"/>
        <v>63</v>
      </c>
      <c r="B72" s="605" t="s">
        <v>818</v>
      </c>
      <c r="C72" s="527"/>
      <c r="D72" s="147">
        <v>49300</v>
      </c>
      <c r="E72" s="147">
        <v>49300</v>
      </c>
      <c r="F72" s="147"/>
      <c r="G72" s="775"/>
      <c r="H72" s="592"/>
      <c r="I72" s="78" t="s">
        <v>819</v>
      </c>
      <c r="J72" s="593"/>
      <c r="K72" s="542"/>
      <c r="M72" s="527">
        <v>42100</v>
      </c>
      <c r="N72" s="98">
        <v>42100</v>
      </c>
    </row>
    <row r="73" spans="1:14" s="112" customFormat="1" ht="18.75" customHeight="1" x14ac:dyDescent="0.25">
      <c r="A73" s="268">
        <f t="shared" si="0"/>
        <v>64</v>
      </c>
      <c r="B73" s="76" t="s">
        <v>820</v>
      </c>
      <c r="C73" s="106" t="s">
        <v>821</v>
      </c>
      <c r="D73" s="147">
        <v>143000</v>
      </c>
      <c r="E73" s="147">
        <v>143000</v>
      </c>
      <c r="F73" s="147"/>
      <c r="G73" s="589"/>
      <c r="H73" s="590"/>
      <c r="I73" s="113" t="s">
        <v>822</v>
      </c>
      <c r="J73" s="591" t="s">
        <v>823</v>
      </c>
      <c r="K73" s="113" t="s">
        <v>822</v>
      </c>
      <c r="L73" s="113" t="s">
        <v>824</v>
      </c>
      <c r="M73" s="98">
        <v>135000</v>
      </c>
      <c r="N73" s="98">
        <v>135000</v>
      </c>
    </row>
    <row r="74" spans="1:14" s="112" customFormat="1" ht="18.75" customHeight="1" x14ac:dyDescent="0.25">
      <c r="A74" s="268">
        <f t="shared" si="0"/>
        <v>65</v>
      </c>
      <c r="B74" s="76" t="s">
        <v>825</v>
      </c>
      <c r="C74" s="106" t="s">
        <v>826</v>
      </c>
      <c r="D74" s="147">
        <v>150000</v>
      </c>
      <c r="E74" s="147">
        <v>150000</v>
      </c>
      <c r="F74" s="147"/>
      <c r="G74" s="589"/>
      <c r="H74" s="590"/>
      <c r="I74" s="113" t="s">
        <v>827</v>
      </c>
      <c r="J74" s="591" t="s">
        <v>828</v>
      </c>
      <c r="K74" s="113" t="s">
        <v>827</v>
      </c>
      <c r="L74" s="113" t="s">
        <v>829</v>
      </c>
      <c r="M74" s="98">
        <v>141000</v>
      </c>
      <c r="N74" s="98">
        <v>141000</v>
      </c>
    </row>
    <row r="75" spans="1:14" s="112" customFormat="1" ht="39" customHeight="1" x14ac:dyDescent="0.25">
      <c r="A75" s="268">
        <f t="shared" ref="A75:A88" si="1">1+A74</f>
        <v>66</v>
      </c>
      <c r="B75" s="76" t="s">
        <v>830</v>
      </c>
      <c r="C75" s="106" t="s">
        <v>831</v>
      </c>
      <c r="D75" s="147"/>
      <c r="E75" s="147">
        <v>183000</v>
      </c>
      <c r="F75" s="147"/>
      <c r="G75" s="589"/>
      <c r="H75" s="590"/>
      <c r="I75" s="590" t="s">
        <v>832</v>
      </c>
      <c r="J75" s="591"/>
      <c r="K75" s="113"/>
      <c r="L75" s="113" t="s">
        <v>833</v>
      </c>
      <c r="M75" s="98"/>
      <c r="N75" s="98">
        <v>174000</v>
      </c>
    </row>
    <row r="76" spans="1:14" s="112" customFormat="1" ht="26.25" customHeight="1" x14ac:dyDescent="0.25">
      <c r="A76" s="268">
        <f t="shared" si="1"/>
        <v>67</v>
      </c>
      <c r="B76" s="76" t="s">
        <v>834</v>
      </c>
      <c r="C76" s="106" t="s">
        <v>835</v>
      </c>
      <c r="D76" s="147">
        <v>114000</v>
      </c>
      <c r="E76" s="147">
        <v>114000</v>
      </c>
      <c r="F76" s="147"/>
      <c r="G76" s="589" t="s">
        <v>836</v>
      </c>
      <c r="H76" s="590"/>
      <c r="I76" s="113" t="s">
        <v>837</v>
      </c>
      <c r="J76" s="113" t="s">
        <v>838</v>
      </c>
      <c r="K76" s="113" t="s">
        <v>837</v>
      </c>
      <c r="L76" s="113" t="s">
        <v>839</v>
      </c>
      <c r="M76" s="98">
        <v>105000</v>
      </c>
      <c r="N76" s="98">
        <v>105000</v>
      </c>
    </row>
    <row r="77" spans="1:14" s="112" customFormat="1" ht="19.5" customHeight="1" x14ac:dyDescent="0.25">
      <c r="A77" s="268">
        <f t="shared" si="1"/>
        <v>68</v>
      </c>
      <c r="B77" s="106" t="s">
        <v>840</v>
      </c>
      <c r="C77" s="106" t="s">
        <v>841</v>
      </c>
      <c r="D77" s="147">
        <v>41600</v>
      </c>
      <c r="E77" s="147">
        <v>41600</v>
      </c>
      <c r="F77" s="147"/>
      <c r="G77" s="589"/>
      <c r="H77" s="590"/>
      <c r="I77" s="78" t="s">
        <v>842</v>
      </c>
      <c r="J77" s="591"/>
      <c r="K77" s="113"/>
      <c r="L77" s="112" t="s">
        <v>843</v>
      </c>
      <c r="M77" s="98"/>
      <c r="N77" s="98">
        <v>40000</v>
      </c>
    </row>
    <row r="78" spans="1:14" s="112" customFormat="1" ht="36" customHeight="1" x14ac:dyDescent="0.25">
      <c r="A78" s="268">
        <f t="shared" si="1"/>
        <v>69</v>
      </c>
      <c r="B78" s="76" t="s">
        <v>844</v>
      </c>
      <c r="C78" s="106" t="s">
        <v>845</v>
      </c>
      <c r="D78" s="147">
        <v>15500</v>
      </c>
      <c r="E78" s="147">
        <v>15500</v>
      </c>
      <c r="F78" s="147">
        <v>20000</v>
      </c>
      <c r="G78" s="589"/>
      <c r="H78" s="590"/>
      <c r="I78" s="113" t="s">
        <v>608</v>
      </c>
      <c r="J78" s="591" t="s">
        <v>846</v>
      </c>
      <c r="K78" s="113" t="s">
        <v>608</v>
      </c>
      <c r="L78" s="81" t="s">
        <v>609</v>
      </c>
      <c r="M78" s="98">
        <v>15200</v>
      </c>
      <c r="N78" s="98">
        <v>15200</v>
      </c>
    </row>
    <row r="79" spans="1:14" s="112" customFormat="1" ht="21.75" customHeight="1" x14ac:dyDescent="0.25">
      <c r="A79" s="268">
        <f t="shared" si="1"/>
        <v>70</v>
      </c>
      <c r="B79" s="76" t="s">
        <v>847</v>
      </c>
      <c r="C79" s="106"/>
      <c r="D79" s="147"/>
      <c r="E79" s="147"/>
      <c r="F79" s="147">
        <v>30000</v>
      </c>
      <c r="G79" s="589"/>
      <c r="H79" s="590"/>
      <c r="I79" s="590"/>
      <c r="J79" s="591"/>
      <c r="K79" s="113"/>
      <c r="M79" s="98"/>
      <c r="N79" s="98">
        <v>30000</v>
      </c>
    </row>
    <row r="80" spans="1:14" s="112" customFormat="1" ht="21.75" customHeight="1" x14ac:dyDescent="0.25">
      <c r="A80" s="268">
        <f t="shared" si="1"/>
        <v>71</v>
      </c>
      <c r="B80" s="76" t="s">
        <v>848</v>
      </c>
      <c r="C80" s="106"/>
      <c r="D80" s="147">
        <v>23700</v>
      </c>
      <c r="E80" s="147">
        <v>23700</v>
      </c>
      <c r="F80" s="147"/>
      <c r="G80" s="589"/>
      <c r="H80" s="590"/>
      <c r="I80" s="590" t="s">
        <v>403</v>
      </c>
      <c r="J80" s="591"/>
      <c r="K80" s="113"/>
      <c r="L80" s="81" t="s">
        <v>612</v>
      </c>
      <c r="M80" s="98">
        <v>22900</v>
      </c>
      <c r="N80" s="98">
        <v>22900</v>
      </c>
    </row>
    <row r="81" spans="1:14" s="112" customFormat="1" ht="21.75" customHeight="1" x14ac:dyDescent="0.25">
      <c r="A81" s="268">
        <f t="shared" si="1"/>
        <v>72</v>
      </c>
      <c r="B81" s="76" t="s">
        <v>849</v>
      </c>
      <c r="C81" s="106" t="s">
        <v>850</v>
      </c>
      <c r="D81" s="147">
        <v>664000</v>
      </c>
      <c r="E81" s="147">
        <v>664000</v>
      </c>
      <c r="F81" s="147"/>
      <c r="G81" s="589"/>
      <c r="H81" s="590"/>
      <c r="I81" s="113" t="s">
        <v>851</v>
      </c>
      <c r="J81" s="591" t="s">
        <v>852</v>
      </c>
      <c r="K81" s="113" t="s">
        <v>851</v>
      </c>
      <c r="L81" s="113" t="s">
        <v>853</v>
      </c>
      <c r="M81" s="98">
        <v>649000</v>
      </c>
      <c r="N81" s="98">
        <v>649000</v>
      </c>
    </row>
    <row r="82" spans="1:14" s="112" customFormat="1" ht="21.75" customHeight="1" x14ac:dyDescent="0.25">
      <c r="A82" s="268">
        <f t="shared" si="1"/>
        <v>73</v>
      </c>
      <c r="B82" s="76" t="s">
        <v>854</v>
      </c>
      <c r="C82" s="106" t="s">
        <v>855</v>
      </c>
      <c r="D82" s="147">
        <v>1137000</v>
      </c>
      <c r="E82" s="147">
        <v>1137000</v>
      </c>
      <c r="F82" s="147"/>
      <c r="G82" s="589"/>
      <c r="H82" s="590"/>
      <c r="I82" s="113" t="s">
        <v>856</v>
      </c>
      <c r="J82" s="591" t="s">
        <v>857</v>
      </c>
      <c r="K82" s="113" t="s">
        <v>856</v>
      </c>
      <c r="L82" s="113" t="s">
        <v>858</v>
      </c>
      <c r="M82" s="98">
        <v>1122000</v>
      </c>
      <c r="N82" s="98">
        <v>1122000</v>
      </c>
    </row>
    <row r="83" spans="1:14" s="112" customFormat="1" ht="21.75" customHeight="1" x14ac:dyDescent="0.25">
      <c r="A83" s="268">
        <f t="shared" si="1"/>
        <v>74</v>
      </c>
      <c r="B83" s="76" t="s">
        <v>859</v>
      </c>
      <c r="C83" s="106" t="s">
        <v>860</v>
      </c>
      <c r="D83" s="147">
        <v>557000</v>
      </c>
      <c r="E83" s="147">
        <v>557000</v>
      </c>
      <c r="F83" s="147"/>
      <c r="G83" s="589"/>
      <c r="H83" s="590"/>
      <c r="I83" s="113" t="s">
        <v>861</v>
      </c>
      <c r="J83" s="591" t="s">
        <v>862</v>
      </c>
      <c r="K83" s="113" t="s">
        <v>861</v>
      </c>
      <c r="L83" s="113" t="s">
        <v>863</v>
      </c>
      <c r="M83" s="98">
        <v>542000</v>
      </c>
      <c r="N83" s="98">
        <v>542000</v>
      </c>
    </row>
    <row r="84" spans="1:14" s="112" customFormat="1" ht="21.75" customHeight="1" x14ac:dyDescent="0.25">
      <c r="A84" s="268">
        <f t="shared" si="1"/>
        <v>75</v>
      </c>
      <c r="B84" s="76" t="s">
        <v>864</v>
      </c>
      <c r="C84" s="106" t="s">
        <v>865</v>
      </c>
      <c r="D84" s="147">
        <v>1379000</v>
      </c>
      <c r="E84" s="147">
        <v>1379000</v>
      </c>
      <c r="F84" s="147"/>
      <c r="G84" s="589"/>
      <c r="H84" s="590"/>
      <c r="I84" s="113" t="s">
        <v>866</v>
      </c>
      <c r="J84" s="591" t="s">
        <v>867</v>
      </c>
      <c r="K84" s="113" t="s">
        <v>866</v>
      </c>
      <c r="L84" s="113" t="s">
        <v>868</v>
      </c>
      <c r="M84" s="98">
        <v>1363000</v>
      </c>
      <c r="N84" s="98">
        <v>1363000</v>
      </c>
    </row>
    <row r="85" spans="1:14" s="112" customFormat="1" ht="21.75" customHeight="1" x14ac:dyDescent="0.25">
      <c r="A85" s="268">
        <f t="shared" si="1"/>
        <v>76</v>
      </c>
      <c r="B85" s="76" t="s">
        <v>869</v>
      </c>
      <c r="C85" s="106"/>
      <c r="D85" s="147">
        <v>807000</v>
      </c>
      <c r="E85" s="147">
        <v>807000</v>
      </c>
      <c r="F85" s="147"/>
      <c r="G85" s="589"/>
      <c r="H85" s="590"/>
      <c r="I85" s="590" t="s">
        <v>870</v>
      </c>
      <c r="J85" s="591" t="s">
        <v>871</v>
      </c>
      <c r="K85" s="113"/>
      <c r="L85" s="113" t="s">
        <v>872</v>
      </c>
      <c r="M85" s="98">
        <v>747000</v>
      </c>
      <c r="N85" s="98">
        <v>747000</v>
      </c>
    </row>
    <row r="86" spans="1:14" s="112" customFormat="1" ht="38.25" customHeight="1" x14ac:dyDescent="0.25">
      <c r="A86" s="268">
        <f t="shared" si="1"/>
        <v>77</v>
      </c>
      <c r="B86" s="76" t="s">
        <v>873</v>
      </c>
      <c r="C86" s="106"/>
      <c r="D86" s="147">
        <v>485000</v>
      </c>
      <c r="E86" s="147">
        <v>485000</v>
      </c>
      <c r="F86" s="147"/>
      <c r="G86" s="589"/>
      <c r="H86" s="590"/>
      <c r="I86" s="590" t="s">
        <v>643</v>
      </c>
      <c r="J86" s="591" t="s">
        <v>874</v>
      </c>
      <c r="K86" s="113"/>
      <c r="L86" s="112" t="s">
        <v>875</v>
      </c>
      <c r="M86" s="98">
        <v>450000</v>
      </c>
      <c r="N86" s="98">
        <v>450000</v>
      </c>
    </row>
    <row r="87" spans="1:14" s="112" customFormat="1" ht="21" customHeight="1" x14ac:dyDescent="0.25">
      <c r="A87" s="268">
        <f t="shared" si="1"/>
        <v>78</v>
      </c>
      <c r="B87" s="76" t="s">
        <v>876</v>
      </c>
      <c r="C87" s="106"/>
      <c r="D87" s="147">
        <v>35600</v>
      </c>
      <c r="E87" s="147">
        <v>35600</v>
      </c>
      <c r="F87" s="147"/>
      <c r="G87" s="589"/>
      <c r="H87" s="590"/>
      <c r="I87" s="113" t="s">
        <v>748</v>
      </c>
      <c r="J87" s="591" t="s">
        <v>877</v>
      </c>
      <c r="K87" s="113" t="s">
        <v>748</v>
      </c>
      <c r="L87" s="113" t="s">
        <v>750</v>
      </c>
      <c r="M87" s="98">
        <v>32000</v>
      </c>
      <c r="N87" s="98">
        <v>32000</v>
      </c>
    </row>
    <row r="88" spans="1:14" s="112" customFormat="1" ht="21" customHeight="1" x14ac:dyDescent="0.25">
      <c r="A88" s="268">
        <f t="shared" si="1"/>
        <v>79</v>
      </c>
      <c r="B88" s="76" t="s">
        <v>878</v>
      </c>
      <c r="C88" s="106"/>
      <c r="D88" s="147">
        <v>227000</v>
      </c>
      <c r="E88" s="147">
        <v>227000</v>
      </c>
      <c r="F88" s="147"/>
      <c r="G88" s="589"/>
      <c r="H88" s="590"/>
      <c r="I88" s="590" t="s">
        <v>879</v>
      </c>
      <c r="J88" s="591" t="s">
        <v>880</v>
      </c>
      <c r="K88" s="113"/>
      <c r="L88" s="112" t="s">
        <v>881</v>
      </c>
      <c r="M88" s="98">
        <v>212000</v>
      </c>
      <c r="N88" s="98">
        <v>212000</v>
      </c>
    </row>
    <row r="89" spans="1:14" s="112" customFormat="1" ht="19.5" customHeight="1" x14ac:dyDescent="0.3">
      <c r="A89" s="268"/>
      <c r="B89" s="606" t="s">
        <v>923</v>
      </c>
      <c r="C89" s="582"/>
      <c r="D89" s="147"/>
      <c r="E89" s="147"/>
      <c r="F89" s="147"/>
      <c r="G89" s="589"/>
      <c r="H89" s="590"/>
      <c r="I89" s="590"/>
      <c r="J89" s="591"/>
      <c r="M89" s="117"/>
      <c r="N89" s="98"/>
    </row>
    <row r="90" spans="1:14" s="112" customFormat="1" ht="19.5" customHeight="1" x14ac:dyDescent="0.3">
      <c r="A90" s="268">
        <f>A88+1</f>
        <v>80</v>
      </c>
      <c r="B90" s="582" t="s">
        <v>924</v>
      </c>
      <c r="C90" s="582"/>
      <c r="D90" s="147"/>
      <c r="E90" s="147"/>
      <c r="F90" s="190" t="s">
        <v>882</v>
      </c>
      <c r="G90" s="589"/>
      <c r="H90" s="590"/>
      <c r="I90" s="590"/>
      <c r="J90" s="591"/>
      <c r="M90" s="117"/>
      <c r="N90" s="115" t="s">
        <v>882</v>
      </c>
    </row>
    <row r="91" spans="1:14" s="112" customFormat="1" ht="19.5" customHeight="1" x14ac:dyDescent="0.3">
      <c r="A91" s="268">
        <f>1+A90</f>
        <v>81</v>
      </c>
      <c r="B91" s="582" t="s">
        <v>925</v>
      </c>
      <c r="C91" s="582"/>
      <c r="D91" s="147"/>
      <c r="E91" s="147"/>
      <c r="F91" s="147">
        <v>150000</v>
      </c>
      <c r="G91" s="589"/>
      <c r="H91" s="590"/>
      <c r="I91" s="590"/>
      <c r="J91" s="591"/>
      <c r="M91" s="98"/>
      <c r="N91" s="98">
        <v>100000</v>
      </c>
    </row>
    <row r="92" spans="1:14" s="112" customFormat="1" ht="19.5" customHeight="1" x14ac:dyDescent="0.3">
      <c r="A92" s="268">
        <f>1+A91</f>
        <v>82</v>
      </c>
      <c r="B92" s="582" t="s">
        <v>926</v>
      </c>
      <c r="C92" s="582"/>
      <c r="D92" s="147"/>
      <c r="E92" s="147"/>
      <c r="F92" s="147">
        <v>250000</v>
      </c>
      <c r="G92" s="589"/>
      <c r="H92" s="590"/>
      <c r="I92" s="590"/>
      <c r="J92" s="591"/>
      <c r="M92" s="98"/>
      <c r="N92" s="98">
        <v>200000</v>
      </c>
    </row>
    <row r="93" spans="1:14" s="112" customFormat="1" ht="19.5" customHeight="1" x14ac:dyDescent="0.3">
      <c r="A93" s="268">
        <f>1+A92</f>
        <v>83</v>
      </c>
      <c r="B93" s="582" t="s">
        <v>927</v>
      </c>
      <c r="C93" s="582"/>
      <c r="D93" s="147"/>
      <c r="E93" s="147"/>
      <c r="F93" s="147">
        <v>30000</v>
      </c>
      <c r="G93" s="589"/>
      <c r="H93" s="590"/>
      <c r="I93" s="590"/>
      <c r="J93" s="591"/>
      <c r="M93" s="98"/>
      <c r="N93" s="98">
        <v>30000</v>
      </c>
    </row>
    <row r="94" spans="1:14" ht="12" customHeight="1" x14ac:dyDescent="0.25">
      <c r="A94" s="85"/>
      <c r="B94" s="85"/>
      <c r="C94" s="85"/>
      <c r="D94" s="196"/>
      <c r="E94" s="120"/>
      <c r="F94" s="120"/>
      <c r="G94" s="110"/>
      <c r="H94" s="110"/>
      <c r="I94" s="110"/>
      <c r="L94" s="112"/>
      <c r="M94" s="120"/>
      <c r="N94" s="120"/>
    </row>
    <row r="95" spans="1:14" ht="18.75" x14ac:dyDescent="0.3">
      <c r="A95" s="64"/>
      <c r="B95" s="64"/>
      <c r="C95" s="1007" t="s">
        <v>5690</v>
      </c>
      <c r="D95" s="1007"/>
      <c r="E95" s="1007"/>
      <c r="F95" s="1007"/>
      <c r="G95" s="1007"/>
      <c r="N95" s="521"/>
    </row>
    <row r="96" spans="1:14" ht="18.75" x14ac:dyDescent="0.3">
      <c r="A96" s="1006" t="s">
        <v>463</v>
      </c>
      <c r="B96" s="1006"/>
      <c r="C96" s="1003" t="s">
        <v>44</v>
      </c>
      <c r="D96" s="1003"/>
      <c r="E96" s="1003"/>
      <c r="F96" s="1003"/>
      <c r="G96" s="1003"/>
    </row>
    <row r="97" spans="1:7" ht="18.75" x14ac:dyDescent="0.3">
      <c r="A97" s="57"/>
      <c r="B97" s="780"/>
      <c r="C97" s="755"/>
      <c r="D97" s="669"/>
      <c r="E97" s="55"/>
      <c r="F97" s="104"/>
    </row>
    <row r="98" spans="1:7" ht="18.75" x14ac:dyDescent="0.3">
      <c r="A98" s="57"/>
      <c r="B98" s="57"/>
      <c r="C98" s="1007"/>
      <c r="D98" s="1007"/>
      <c r="E98" s="55"/>
      <c r="F98" s="103"/>
    </row>
    <row r="99" spans="1:7" ht="18.75" x14ac:dyDescent="0.3">
      <c r="A99" s="57"/>
      <c r="B99" s="57"/>
      <c r="C99" s="1007"/>
      <c r="D99" s="1007"/>
      <c r="E99" s="55"/>
      <c r="F99" s="103"/>
    </row>
    <row r="100" spans="1:7" ht="18.75" x14ac:dyDescent="0.3">
      <c r="A100" s="57"/>
      <c r="B100" s="57"/>
      <c r="C100" s="1007"/>
      <c r="D100" s="1007"/>
      <c r="E100" s="55"/>
      <c r="F100" s="103"/>
    </row>
    <row r="101" spans="1:7" ht="18.75" x14ac:dyDescent="0.3">
      <c r="A101" s="1003" t="s">
        <v>431</v>
      </c>
      <c r="B101" s="1003"/>
      <c r="C101" s="1003" t="s">
        <v>5177</v>
      </c>
      <c r="D101" s="1003"/>
      <c r="E101" s="1003"/>
      <c r="F101" s="1003"/>
      <c r="G101" s="1003"/>
    </row>
  </sheetData>
  <mergeCells count="18">
    <mergeCell ref="M6:N6"/>
    <mergeCell ref="A96:B96"/>
    <mergeCell ref="A1:G1"/>
    <mergeCell ref="A2:G2"/>
    <mergeCell ref="A4:G4"/>
    <mergeCell ref="A5:G5"/>
    <mergeCell ref="A6:A7"/>
    <mergeCell ref="B6:B7"/>
    <mergeCell ref="D6:F6"/>
    <mergeCell ref="G6:G7"/>
    <mergeCell ref="G52:G57"/>
    <mergeCell ref="C98:D98"/>
    <mergeCell ref="C99:D99"/>
    <mergeCell ref="C100:D100"/>
    <mergeCell ref="A101:B101"/>
    <mergeCell ref="C95:G95"/>
    <mergeCell ref="C96:G96"/>
    <mergeCell ref="C101:G101"/>
  </mergeCells>
  <pageMargins left="0.37" right="0.2" top="0.27" bottom="0.2" header="0.26" footer="0.2"/>
  <pageSetup paperSize="9" orientation="landscape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topLeftCell="A13" workbookViewId="0">
      <selection activeCell="C59" sqref="C59:E59"/>
    </sheetView>
  </sheetViews>
  <sheetFormatPr defaultRowHeight="12.75" x14ac:dyDescent="0.2"/>
  <cols>
    <col min="1" max="1" width="6.28515625" style="67" customWidth="1"/>
    <col min="2" max="2" width="48" style="67" customWidth="1"/>
    <col min="3" max="4" width="15.140625" style="67" customWidth="1"/>
    <col min="5" max="5" width="13" style="67" customWidth="1"/>
    <col min="6" max="6" width="1.140625" style="67" hidden="1" customWidth="1"/>
    <col min="7" max="7" width="10" style="67" bestFit="1" customWidth="1"/>
    <col min="8" max="8" width="10.42578125" style="67" bestFit="1" customWidth="1"/>
    <col min="9" max="9" width="9.85546875" style="67" bestFit="1" customWidth="1"/>
    <col min="10" max="10" width="9.140625" style="67"/>
    <col min="11" max="11" width="15.5703125" style="67" customWidth="1"/>
    <col min="12" max="256" width="9.140625" style="67"/>
    <col min="257" max="257" width="6.28515625" style="67" customWidth="1"/>
    <col min="258" max="258" width="48" style="67" customWidth="1"/>
    <col min="259" max="259" width="18.5703125" style="67" customWidth="1"/>
    <col min="260" max="260" width="15.140625" style="67" customWidth="1"/>
    <col min="261" max="261" width="21.7109375" style="67" customWidth="1"/>
    <col min="262" max="262" width="0" style="67" hidden="1" customWidth="1"/>
    <col min="263" max="263" width="10" style="67" bestFit="1" customWidth="1"/>
    <col min="264" max="264" width="10.42578125" style="67" bestFit="1" customWidth="1"/>
    <col min="265" max="265" width="9.85546875" style="67" bestFit="1" customWidth="1"/>
    <col min="266" max="266" width="9.140625" style="67"/>
    <col min="267" max="267" width="15.5703125" style="67" customWidth="1"/>
    <col min="268" max="512" width="9.140625" style="67"/>
    <col min="513" max="513" width="6.28515625" style="67" customWidth="1"/>
    <col min="514" max="514" width="48" style="67" customWidth="1"/>
    <col min="515" max="515" width="18.5703125" style="67" customWidth="1"/>
    <col min="516" max="516" width="15.140625" style="67" customWidth="1"/>
    <col min="517" max="517" width="21.7109375" style="67" customWidth="1"/>
    <col min="518" max="518" width="0" style="67" hidden="1" customWidth="1"/>
    <col min="519" max="519" width="10" style="67" bestFit="1" customWidth="1"/>
    <col min="520" max="520" width="10.42578125" style="67" bestFit="1" customWidth="1"/>
    <col min="521" max="521" width="9.85546875" style="67" bestFit="1" customWidth="1"/>
    <col min="522" max="522" width="9.140625" style="67"/>
    <col min="523" max="523" width="15.5703125" style="67" customWidth="1"/>
    <col min="524" max="768" width="9.140625" style="67"/>
    <col min="769" max="769" width="6.28515625" style="67" customWidth="1"/>
    <col min="770" max="770" width="48" style="67" customWidth="1"/>
    <col min="771" max="771" width="18.5703125" style="67" customWidth="1"/>
    <col min="772" max="772" width="15.140625" style="67" customWidth="1"/>
    <col min="773" max="773" width="21.7109375" style="67" customWidth="1"/>
    <col min="774" max="774" width="0" style="67" hidden="1" customWidth="1"/>
    <col min="775" max="775" width="10" style="67" bestFit="1" customWidth="1"/>
    <col min="776" max="776" width="10.42578125" style="67" bestFit="1" customWidth="1"/>
    <col min="777" max="777" width="9.85546875" style="67" bestFit="1" customWidth="1"/>
    <col min="778" max="778" width="9.140625" style="67"/>
    <col min="779" max="779" width="15.5703125" style="67" customWidth="1"/>
    <col min="780" max="1024" width="9.140625" style="67"/>
    <col min="1025" max="1025" width="6.28515625" style="67" customWidth="1"/>
    <col min="1026" max="1026" width="48" style="67" customWidth="1"/>
    <col min="1027" max="1027" width="18.5703125" style="67" customWidth="1"/>
    <col min="1028" max="1028" width="15.140625" style="67" customWidth="1"/>
    <col min="1029" max="1029" width="21.7109375" style="67" customWidth="1"/>
    <col min="1030" max="1030" width="0" style="67" hidden="1" customWidth="1"/>
    <col min="1031" max="1031" width="10" style="67" bestFit="1" customWidth="1"/>
    <col min="1032" max="1032" width="10.42578125" style="67" bestFit="1" customWidth="1"/>
    <col min="1033" max="1033" width="9.85546875" style="67" bestFit="1" customWidth="1"/>
    <col min="1034" max="1034" width="9.140625" style="67"/>
    <col min="1035" max="1035" width="15.5703125" style="67" customWidth="1"/>
    <col min="1036" max="1280" width="9.140625" style="67"/>
    <col min="1281" max="1281" width="6.28515625" style="67" customWidth="1"/>
    <col min="1282" max="1282" width="48" style="67" customWidth="1"/>
    <col min="1283" max="1283" width="18.5703125" style="67" customWidth="1"/>
    <col min="1284" max="1284" width="15.140625" style="67" customWidth="1"/>
    <col min="1285" max="1285" width="21.7109375" style="67" customWidth="1"/>
    <col min="1286" max="1286" width="0" style="67" hidden="1" customWidth="1"/>
    <col min="1287" max="1287" width="10" style="67" bestFit="1" customWidth="1"/>
    <col min="1288" max="1288" width="10.42578125" style="67" bestFit="1" customWidth="1"/>
    <col min="1289" max="1289" width="9.85546875" style="67" bestFit="1" customWidth="1"/>
    <col min="1290" max="1290" width="9.140625" style="67"/>
    <col min="1291" max="1291" width="15.5703125" style="67" customWidth="1"/>
    <col min="1292" max="1536" width="9.140625" style="67"/>
    <col min="1537" max="1537" width="6.28515625" style="67" customWidth="1"/>
    <col min="1538" max="1538" width="48" style="67" customWidth="1"/>
    <col min="1539" max="1539" width="18.5703125" style="67" customWidth="1"/>
    <col min="1540" max="1540" width="15.140625" style="67" customWidth="1"/>
    <col min="1541" max="1541" width="21.7109375" style="67" customWidth="1"/>
    <col min="1542" max="1542" width="0" style="67" hidden="1" customWidth="1"/>
    <col min="1543" max="1543" width="10" style="67" bestFit="1" customWidth="1"/>
    <col min="1544" max="1544" width="10.42578125" style="67" bestFit="1" customWidth="1"/>
    <col min="1545" max="1545" width="9.85546875" style="67" bestFit="1" customWidth="1"/>
    <col min="1546" max="1546" width="9.140625" style="67"/>
    <col min="1547" max="1547" width="15.5703125" style="67" customWidth="1"/>
    <col min="1548" max="1792" width="9.140625" style="67"/>
    <col min="1793" max="1793" width="6.28515625" style="67" customWidth="1"/>
    <col min="1794" max="1794" width="48" style="67" customWidth="1"/>
    <col min="1795" max="1795" width="18.5703125" style="67" customWidth="1"/>
    <col min="1796" max="1796" width="15.140625" style="67" customWidth="1"/>
    <col min="1797" max="1797" width="21.7109375" style="67" customWidth="1"/>
    <col min="1798" max="1798" width="0" style="67" hidden="1" customWidth="1"/>
    <col min="1799" max="1799" width="10" style="67" bestFit="1" customWidth="1"/>
    <col min="1800" max="1800" width="10.42578125" style="67" bestFit="1" customWidth="1"/>
    <col min="1801" max="1801" width="9.85546875" style="67" bestFit="1" customWidth="1"/>
    <col min="1802" max="1802" width="9.140625" style="67"/>
    <col min="1803" max="1803" width="15.5703125" style="67" customWidth="1"/>
    <col min="1804" max="2048" width="9.140625" style="67"/>
    <col min="2049" max="2049" width="6.28515625" style="67" customWidth="1"/>
    <col min="2050" max="2050" width="48" style="67" customWidth="1"/>
    <col min="2051" max="2051" width="18.5703125" style="67" customWidth="1"/>
    <col min="2052" max="2052" width="15.140625" style="67" customWidth="1"/>
    <col min="2053" max="2053" width="21.7109375" style="67" customWidth="1"/>
    <col min="2054" max="2054" width="0" style="67" hidden="1" customWidth="1"/>
    <col min="2055" max="2055" width="10" style="67" bestFit="1" customWidth="1"/>
    <col min="2056" max="2056" width="10.42578125" style="67" bestFit="1" customWidth="1"/>
    <col min="2057" max="2057" width="9.85546875" style="67" bestFit="1" customWidth="1"/>
    <col min="2058" max="2058" width="9.140625" style="67"/>
    <col min="2059" max="2059" width="15.5703125" style="67" customWidth="1"/>
    <col min="2060" max="2304" width="9.140625" style="67"/>
    <col min="2305" max="2305" width="6.28515625" style="67" customWidth="1"/>
    <col min="2306" max="2306" width="48" style="67" customWidth="1"/>
    <col min="2307" max="2307" width="18.5703125" style="67" customWidth="1"/>
    <col min="2308" max="2308" width="15.140625" style="67" customWidth="1"/>
    <col min="2309" max="2309" width="21.7109375" style="67" customWidth="1"/>
    <col min="2310" max="2310" width="0" style="67" hidden="1" customWidth="1"/>
    <col min="2311" max="2311" width="10" style="67" bestFit="1" customWidth="1"/>
    <col min="2312" max="2312" width="10.42578125" style="67" bestFit="1" customWidth="1"/>
    <col min="2313" max="2313" width="9.85546875" style="67" bestFit="1" customWidth="1"/>
    <col min="2314" max="2314" width="9.140625" style="67"/>
    <col min="2315" max="2315" width="15.5703125" style="67" customWidth="1"/>
    <col min="2316" max="2560" width="9.140625" style="67"/>
    <col min="2561" max="2561" width="6.28515625" style="67" customWidth="1"/>
    <col min="2562" max="2562" width="48" style="67" customWidth="1"/>
    <col min="2563" max="2563" width="18.5703125" style="67" customWidth="1"/>
    <col min="2564" max="2564" width="15.140625" style="67" customWidth="1"/>
    <col min="2565" max="2565" width="21.7109375" style="67" customWidth="1"/>
    <col min="2566" max="2566" width="0" style="67" hidden="1" customWidth="1"/>
    <col min="2567" max="2567" width="10" style="67" bestFit="1" customWidth="1"/>
    <col min="2568" max="2568" width="10.42578125" style="67" bestFit="1" customWidth="1"/>
    <col min="2569" max="2569" width="9.85546875" style="67" bestFit="1" customWidth="1"/>
    <col min="2570" max="2570" width="9.140625" style="67"/>
    <col min="2571" max="2571" width="15.5703125" style="67" customWidth="1"/>
    <col min="2572" max="2816" width="9.140625" style="67"/>
    <col min="2817" max="2817" width="6.28515625" style="67" customWidth="1"/>
    <col min="2818" max="2818" width="48" style="67" customWidth="1"/>
    <col min="2819" max="2819" width="18.5703125" style="67" customWidth="1"/>
    <col min="2820" max="2820" width="15.140625" style="67" customWidth="1"/>
    <col min="2821" max="2821" width="21.7109375" style="67" customWidth="1"/>
    <col min="2822" max="2822" width="0" style="67" hidden="1" customWidth="1"/>
    <col min="2823" max="2823" width="10" style="67" bestFit="1" customWidth="1"/>
    <col min="2824" max="2824" width="10.42578125" style="67" bestFit="1" customWidth="1"/>
    <col min="2825" max="2825" width="9.85546875" style="67" bestFit="1" customWidth="1"/>
    <col min="2826" max="2826" width="9.140625" style="67"/>
    <col min="2827" max="2827" width="15.5703125" style="67" customWidth="1"/>
    <col min="2828" max="3072" width="9.140625" style="67"/>
    <col min="3073" max="3073" width="6.28515625" style="67" customWidth="1"/>
    <col min="3074" max="3074" width="48" style="67" customWidth="1"/>
    <col min="3075" max="3075" width="18.5703125" style="67" customWidth="1"/>
    <col min="3076" max="3076" width="15.140625" style="67" customWidth="1"/>
    <col min="3077" max="3077" width="21.7109375" style="67" customWidth="1"/>
    <col min="3078" max="3078" width="0" style="67" hidden="1" customWidth="1"/>
    <col min="3079" max="3079" width="10" style="67" bestFit="1" customWidth="1"/>
    <col min="3080" max="3080" width="10.42578125" style="67" bestFit="1" customWidth="1"/>
    <col min="3081" max="3081" width="9.85546875" style="67" bestFit="1" customWidth="1"/>
    <col min="3082" max="3082" width="9.140625" style="67"/>
    <col min="3083" max="3083" width="15.5703125" style="67" customWidth="1"/>
    <col min="3084" max="3328" width="9.140625" style="67"/>
    <col min="3329" max="3329" width="6.28515625" style="67" customWidth="1"/>
    <col min="3330" max="3330" width="48" style="67" customWidth="1"/>
    <col min="3331" max="3331" width="18.5703125" style="67" customWidth="1"/>
    <col min="3332" max="3332" width="15.140625" style="67" customWidth="1"/>
    <col min="3333" max="3333" width="21.7109375" style="67" customWidth="1"/>
    <col min="3334" max="3334" width="0" style="67" hidden="1" customWidth="1"/>
    <col min="3335" max="3335" width="10" style="67" bestFit="1" customWidth="1"/>
    <col min="3336" max="3336" width="10.42578125" style="67" bestFit="1" customWidth="1"/>
    <col min="3337" max="3337" width="9.85546875" style="67" bestFit="1" customWidth="1"/>
    <col min="3338" max="3338" width="9.140625" style="67"/>
    <col min="3339" max="3339" width="15.5703125" style="67" customWidth="1"/>
    <col min="3340" max="3584" width="9.140625" style="67"/>
    <col min="3585" max="3585" width="6.28515625" style="67" customWidth="1"/>
    <col min="3586" max="3586" width="48" style="67" customWidth="1"/>
    <col min="3587" max="3587" width="18.5703125" style="67" customWidth="1"/>
    <col min="3588" max="3588" width="15.140625" style="67" customWidth="1"/>
    <col min="3589" max="3589" width="21.7109375" style="67" customWidth="1"/>
    <col min="3590" max="3590" width="0" style="67" hidden="1" customWidth="1"/>
    <col min="3591" max="3591" width="10" style="67" bestFit="1" customWidth="1"/>
    <col min="3592" max="3592" width="10.42578125" style="67" bestFit="1" customWidth="1"/>
    <col min="3593" max="3593" width="9.85546875" style="67" bestFit="1" customWidth="1"/>
    <col min="3594" max="3594" width="9.140625" style="67"/>
    <col min="3595" max="3595" width="15.5703125" style="67" customWidth="1"/>
    <col min="3596" max="3840" width="9.140625" style="67"/>
    <col min="3841" max="3841" width="6.28515625" style="67" customWidth="1"/>
    <col min="3842" max="3842" width="48" style="67" customWidth="1"/>
    <col min="3843" max="3843" width="18.5703125" style="67" customWidth="1"/>
    <col min="3844" max="3844" width="15.140625" style="67" customWidth="1"/>
    <col min="3845" max="3845" width="21.7109375" style="67" customWidth="1"/>
    <col min="3846" max="3846" width="0" style="67" hidden="1" customWidth="1"/>
    <col min="3847" max="3847" width="10" style="67" bestFit="1" customWidth="1"/>
    <col min="3848" max="3848" width="10.42578125" style="67" bestFit="1" customWidth="1"/>
    <col min="3849" max="3849" width="9.85546875" style="67" bestFit="1" customWidth="1"/>
    <col min="3850" max="3850" width="9.140625" style="67"/>
    <col min="3851" max="3851" width="15.5703125" style="67" customWidth="1"/>
    <col min="3852" max="4096" width="9.140625" style="67"/>
    <col min="4097" max="4097" width="6.28515625" style="67" customWidth="1"/>
    <col min="4098" max="4098" width="48" style="67" customWidth="1"/>
    <col min="4099" max="4099" width="18.5703125" style="67" customWidth="1"/>
    <col min="4100" max="4100" width="15.140625" style="67" customWidth="1"/>
    <col min="4101" max="4101" width="21.7109375" style="67" customWidth="1"/>
    <col min="4102" max="4102" width="0" style="67" hidden="1" customWidth="1"/>
    <col min="4103" max="4103" width="10" style="67" bestFit="1" customWidth="1"/>
    <col min="4104" max="4104" width="10.42578125" style="67" bestFit="1" customWidth="1"/>
    <col min="4105" max="4105" width="9.85546875" style="67" bestFit="1" customWidth="1"/>
    <col min="4106" max="4106" width="9.140625" style="67"/>
    <col min="4107" max="4107" width="15.5703125" style="67" customWidth="1"/>
    <col min="4108" max="4352" width="9.140625" style="67"/>
    <col min="4353" max="4353" width="6.28515625" style="67" customWidth="1"/>
    <col min="4354" max="4354" width="48" style="67" customWidth="1"/>
    <col min="4355" max="4355" width="18.5703125" style="67" customWidth="1"/>
    <col min="4356" max="4356" width="15.140625" style="67" customWidth="1"/>
    <col min="4357" max="4357" width="21.7109375" style="67" customWidth="1"/>
    <col min="4358" max="4358" width="0" style="67" hidden="1" customWidth="1"/>
    <col min="4359" max="4359" width="10" style="67" bestFit="1" customWidth="1"/>
    <col min="4360" max="4360" width="10.42578125" style="67" bestFit="1" customWidth="1"/>
    <col min="4361" max="4361" width="9.85546875" style="67" bestFit="1" customWidth="1"/>
    <col min="4362" max="4362" width="9.140625" style="67"/>
    <col min="4363" max="4363" width="15.5703125" style="67" customWidth="1"/>
    <col min="4364" max="4608" width="9.140625" style="67"/>
    <col min="4609" max="4609" width="6.28515625" style="67" customWidth="1"/>
    <col min="4610" max="4610" width="48" style="67" customWidth="1"/>
    <col min="4611" max="4611" width="18.5703125" style="67" customWidth="1"/>
    <col min="4612" max="4612" width="15.140625" style="67" customWidth="1"/>
    <col min="4613" max="4613" width="21.7109375" style="67" customWidth="1"/>
    <col min="4614" max="4614" width="0" style="67" hidden="1" customWidth="1"/>
    <col min="4615" max="4615" width="10" style="67" bestFit="1" customWidth="1"/>
    <col min="4616" max="4616" width="10.42578125" style="67" bestFit="1" customWidth="1"/>
    <col min="4617" max="4617" width="9.85546875" style="67" bestFit="1" customWidth="1"/>
    <col min="4618" max="4618" width="9.140625" style="67"/>
    <col min="4619" max="4619" width="15.5703125" style="67" customWidth="1"/>
    <col min="4620" max="4864" width="9.140625" style="67"/>
    <col min="4865" max="4865" width="6.28515625" style="67" customWidth="1"/>
    <col min="4866" max="4866" width="48" style="67" customWidth="1"/>
    <col min="4867" max="4867" width="18.5703125" style="67" customWidth="1"/>
    <col min="4868" max="4868" width="15.140625" style="67" customWidth="1"/>
    <col min="4869" max="4869" width="21.7109375" style="67" customWidth="1"/>
    <col min="4870" max="4870" width="0" style="67" hidden="1" customWidth="1"/>
    <col min="4871" max="4871" width="10" style="67" bestFit="1" customWidth="1"/>
    <col min="4872" max="4872" width="10.42578125" style="67" bestFit="1" customWidth="1"/>
    <col min="4873" max="4873" width="9.85546875" style="67" bestFit="1" customWidth="1"/>
    <col min="4874" max="4874" width="9.140625" style="67"/>
    <col min="4875" max="4875" width="15.5703125" style="67" customWidth="1"/>
    <col min="4876" max="5120" width="9.140625" style="67"/>
    <col min="5121" max="5121" width="6.28515625" style="67" customWidth="1"/>
    <col min="5122" max="5122" width="48" style="67" customWidth="1"/>
    <col min="5123" max="5123" width="18.5703125" style="67" customWidth="1"/>
    <col min="5124" max="5124" width="15.140625" style="67" customWidth="1"/>
    <col min="5125" max="5125" width="21.7109375" style="67" customWidth="1"/>
    <col min="5126" max="5126" width="0" style="67" hidden="1" customWidth="1"/>
    <col min="5127" max="5127" width="10" style="67" bestFit="1" customWidth="1"/>
    <col min="5128" max="5128" width="10.42578125" style="67" bestFit="1" customWidth="1"/>
    <col min="5129" max="5129" width="9.85546875" style="67" bestFit="1" customWidth="1"/>
    <col min="5130" max="5130" width="9.140625" style="67"/>
    <col min="5131" max="5131" width="15.5703125" style="67" customWidth="1"/>
    <col min="5132" max="5376" width="9.140625" style="67"/>
    <col min="5377" max="5377" width="6.28515625" style="67" customWidth="1"/>
    <col min="5378" max="5378" width="48" style="67" customWidth="1"/>
    <col min="5379" max="5379" width="18.5703125" style="67" customWidth="1"/>
    <col min="5380" max="5380" width="15.140625" style="67" customWidth="1"/>
    <col min="5381" max="5381" width="21.7109375" style="67" customWidth="1"/>
    <col min="5382" max="5382" width="0" style="67" hidden="1" customWidth="1"/>
    <col min="5383" max="5383" width="10" style="67" bestFit="1" customWidth="1"/>
    <col min="5384" max="5384" width="10.42578125" style="67" bestFit="1" customWidth="1"/>
    <col min="5385" max="5385" width="9.85546875" style="67" bestFit="1" customWidth="1"/>
    <col min="5386" max="5386" width="9.140625" style="67"/>
    <col min="5387" max="5387" width="15.5703125" style="67" customWidth="1"/>
    <col min="5388" max="5632" width="9.140625" style="67"/>
    <col min="5633" max="5633" width="6.28515625" style="67" customWidth="1"/>
    <col min="5634" max="5634" width="48" style="67" customWidth="1"/>
    <col min="5635" max="5635" width="18.5703125" style="67" customWidth="1"/>
    <col min="5636" max="5636" width="15.140625" style="67" customWidth="1"/>
    <col min="5637" max="5637" width="21.7109375" style="67" customWidth="1"/>
    <col min="5638" max="5638" width="0" style="67" hidden="1" customWidth="1"/>
    <col min="5639" max="5639" width="10" style="67" bestFit="1" customWidth="1"/>
    <col min="5640" max="5640" width="10.42578125" style="67" bestFit="1" customWidth="1"/>
    <col min="5641" max="5641" width="9.85546875" style="67" bestFit="1" customWidth="1"/>
    <col min="5642" max="5642" width="9.140625" style="67"/>
    <col min="5643" max="5643" width="15.5703125" style="67" customWidth="1"/>
    <col min="5644" max="5888" width="9.140625" style="67"/>
    <col min="5889" max="5889" width="6.28515625" style="67" customWidth="1"/>
    <col min="5890" max="5890" width="48" style="67" customWidth="1"/>
    <col min="5891" max="5891" width="18.5703125" style="67" customWidth="1"/>
    <col min="5892" max="5892" width="15.140625" style="67" customWidth="1"/>
    <col min="5893" max="5893" width="21.7109375" style="67" customWidth="1"/>
    <col min="5894" max="5894" width="0" style="67" hidden="1" customWidth="1"/>
    <col min="5895" max="5895" width="10" style="67" bestFit="1" customWidth="1"/>
    <col min="5896" max="5896" width="10.42578125" style="67" bestFit="1" customWidth="1"/>
    <col min="5897" max="5897" width="9.85546875" style="67" bestFit="1" customWidth="1"/>
    <col min="5898" max="5898" width="9.140625" style="67"/>
    <col min="5899" max="5899" width="15.5703125" style="67" customWidth="1"/>
    <col min="5900" max="6144" width="9.140625" style="67"/>
    <col min="6145" max="6145" width="6.28515625" style="67" customWidth="1"/>
    <col min="6146" max="6146" width="48" style="67" customWidth="1"/>
    <col min="6147" max="6147" width="18.5703125" style="67" customWidth="1"/>
    <col min="6148" max="6148" width="15.140625" style="67" customWidth="1"/>
    <col min="6149" max="6149" width="21.7109375" style="67" customWidth="1"/>
    <col min="6150" max="6150" width="0" style="67" hidden="1" customWidth="1"/>
    <col min="6151" max="6151" width="10" style="67" bestFit="1" customWidth="1"/>
    <col min="6152" max="6152" width="10.42578125" style="67" bestFit="1" customWidth="1"/>
    <col min="6153" max="6153" width="9.85546875" style="67" bestFit="1" customWidth="1"/>
    <col min="6154" max="6154" width="9.140625" style="67"/>
    <col min="6155" max="6155" width="15.5703125" style="67" customWidth="1"/>
    <col min="6156" max="6400" width="9.140625" style="67"/>
    <col min="6401" max="6401" width="6.28515625" style="67" customWidth="1"/>
    <col min="6402" max="6402" width="48" style="67" customWidth="1"/>
    <col min="6403" max="6403" width="18.5703125" style="67" customWidth="1"/>
    <col min="6404" max="6404" width="15.140625" style="67" customWidth="1"/>
    <col min="6405" max="6405" width="21.7109375" style="67" customWidth="1"/>
    <col min="6406" max="6406" width="0" style="67" hidden="1" customWidth="1"/>
    <col min="6407" max="6407" width="10" style="67" bestFit="1" customWidth="1"/>
    <col min="6408" max="6408" width="10.42578125" style="67" bestFit="1" customWidth="1"/>
    <col min="6409" max="6409" width="9.85546875" style="67" bestFit="1" customWidth="1"/>
    <col min="6410" max="6410" width="9.140625" style="67"/>
    <col min="6411" max="6411" width="15.5703125" style="67" customWidth="1"/>
    <col min="6412" max="6656" width="9.140625" style="67"/>
    <col min="6657" max="6657" width="6.28515625" style="67" customWidth="1"/>
    <col min="6658" max="6658" width="48" style="67" customWidth="1"/>
    <col min="6659" max="6659" width="18.5703125" style="67" customWidth="1"/>
    <col min="6660" max="6660" width="15.140625" style="67" customWidth="1"/>
    <col min="6661" max="6661" width="21.7109375" style="67" customWidth="1"/>
    <col min="6662" max="6662" width="0" style="67" hidden="1" customWidth="1"/>
    <col min="6663" max="6663" width="10" style="67" bestFit="1" customWidth="1"/>
    <col min="6664" max="6664" width="10.42578125" style="67" bestFit="1" customWidth="1"/>
    <col min="6665" max="6665" width="9.85546875" style="67" bestFit="1" customWidth="1"/>
    <col min="6666" max="6666" width="9.140625" style="67"/>
    <col min="6667" max="6667" width="15.5703125" style="67" customWidth="1"/>
    <col min="6668" max="6912" width="9.140625" style="67"/>
    <col min="6913" max="6913" width="6.28515625" style="67" customWidth="1"/>
    <col min="6914" max="6914" width="48" style="67" customWidth="1"/>
    <col min="6915" max="6915" width="18.5703125" style="67" customWidth="1"/>
    <col min="6916" max="6916" width="15.140625" style="67" customWidth="1"/>
    <col min="6917" max="6917" width="21.7109375" style="67" customWidth="1"/>
    <col min="6918" max="6918" width="0" style="67" hidden="1" customWidth="1"/>
    <col min="6919" max="6919" width="10" style="67" bestFit="1" customWidth="1"/>
    <col min="6920" max="6920" width="10.42578125" style="67" bestFit="1" customWidth="1"/>
    <col min="6921" max="6921" width="9.85546875" style="67" bestFit="1" customWidth="1"/>
    <col min="6922" max="6922" width="9.140625" style="67"/>
    <col min="6923" max="6923" width="15.5703125" style="67" customWidth="1"/>
    <col min="6924" max="7168" width="9.140625" style="67"/>
    <col min="7169" max="7169" width="6.28515625" style="67" customWidth="1"/>
    <col min="7170" max="7170" width="48" style="67" customWidth="1"/>
    <col min="7171" max="7171" width="18.5703125" style="67" customWidth="1"/>
    <col min="7172" max="7172" width="15.140625" style="67" customWidth="1"/>
    <col min="7173" max="7173" width="21.7109375" style="67" customWidth="1"/>
    <col min="7174" max="7174" width="0" style="67" hidden="1" customWidth="1"/>
    <col min="7175" max="7175" width="10" style="67" bestFit="1" customWidth="1"/>
    <col min="7176" max="7176" width="10.42578125" style="67" bestFit="1" customWidth="1"/>
    <col min="7177" max="7177" width="9.85546875" style="67" bestFit="1" customWidth="1"/>
    <col min="7178" max="7178" width="9.140625" style="67"/>
    <col min="7179" max="7179" width="15.5703125" style="67" customWidth="1"/>
    <col min="7180" max="7424" width="9.140625" style="67"/>
    <col min="7425" max="7425" width="6.28515625" style="67" customWidth="1"/>
    <col min="7426" max="7426" width="48" style="67" customWidth="1"/>
    <col min="7427" max="7427" width="18.5703125" style="67" customWidth="1"/>
    <col min="7428" max="7428" width="15.140625" style="67" customWidth="1"/>
    <col min="7429" max="7429" width="21.7109375" style="67" customWidth="1"/>
    <col min="7430" max="7430" width="0" style="67" hidden="1" customWidth="1"/>
    <col min="7431" max="7431" width="10" style="67" bestFit="1" customWidth="1"/>
    <col min="7432" max="7432" width="10.42578125" style="67" bestFit="1" customWidth="1"/>
    <col min="7433" max="7433" width="9.85546875" style="67" bestFit="1" customWidth="1"/>
    <col min="7434" max="7434" width="9.140625" style="67"/>
    <col min="7435" max="7435" width="15.5703125" style="67" customWidth="1"/>
    <col min="7436" max="7680" width="9.140625" style="67"/>
    <col min="7681" max="7681" width="6.28515625" style="67" customWidth="1"/>
    <col min="7682" max="7682" width="48" style="67" customWidth="1"/>
    <col min="7683" max="7683" width="18.5703125" style="67" customWidth="1"/>
    <col min="7684" max="7684" width="15.140625" style="67" customWidth="1"/>
    <col min="7685" max="7685" width="21.7109375" style="67" customWidth="1"/>
    <col min="7686" max="7686" width="0" style="67" hidden="1" customWidth="1"/>
    <col min="7687" max="7687" width="10" style="67" bestFit="1" customWidth="1"/>
    <col min="7688" max="7688" width="10.42578125" style="67" bestFit="1" customWidth="1"/>
    <col min="7689" max="7689" width="9.85546875" style="67" bestFit="1" customWidth="1"/>
    <col min="7690" max="7690" width="9.140625" style="67"/>
    <col min="7691" max="7691" width="15.5703125" style="67" customWidth="1"/>
    <col min="7692" max="7936" width="9.140625" style="67"/>
    <col min="7937" max="7937" width="6.28515625" style="67" customWidth="1"/>
    <col min="7938" max="7938" width="48" style="67" customWidth="1"/>
    <col min="7939" max="7939" width="18.5703125" style="67" customWidth="1"/>
    <col min="7940" max="7940" width="15.140625" style="67" customWidth="1"/>
    <col min="7941" max="7941" width="21.7109375" style="67" customWidth="1"/>
    <col min="7942" max="7942" width="0" style="67" hidden="1" customWidth="1"/>
    <col min="7943" max="7943" width="10" style="67" bestFit="1" customWidth="1"/>
    <col min="7944" max="7944" width="10.42578125" style="67" bestFit="1" customWidth="1"/>
    <col min="7945" max="7945" width="9.85546875" style="67" bestFit="1" customWidth="1"/>
    <col min="7946" max="7946" width="9.140625" style="67"/>
    <col min="7947" max="7947" width="15.5703125" style="67" customWidth="1"/>
    <col min="7948" max="8192" width="9.140625" style="67"/>
    <col min="8193" max="8193" width="6.28515625" style="67" customWidth="1"/>
    <col min="8194" max="8194" width="48" style="67" customWidth="1"/>
    <col min="8195" max="8195" width="18.5703125" style="67" customWidth="1"/>
    <col min="8196" max="8196" width="15.140625" style="67" customWidth="1"/>
    <col min="8197" max="8197" width="21.7109375" style="67" customWidth="1"/>
    <col min="8198" max="8198" width="0" style="67" hidden="1" customWidth="1"/>
    <col min="8199" max="8199" width="10" style="67" bestFit="1" customWidth="1"/>
    <col min="8200" max="8200" width="10.42578125" style="67" bestFit="1" customWidth="1"/>
    <col min="8201" max="8201" width="9.85546875" style="67" bestFit="1" customWidth="1"/>
    <col min="8202" max="8202" width="9.140625" style="67"/>
    <col min="8203" max="8203" width="15.5703125" style="67" customWidth="1"/>
    <col min="8204" max="8448" width="9.140625" style="67"/>
    <col min="8449" max="8449" width="6.28515625" style="67" customWidth="1"/>
    <col min="8450" max="8450" width="48" style="67" customWidth="1"/>
    <col min="8451" max="8451" width="18.5703125" style="67" customWidth="1"/>
    <col min="8452" max="8452" width="15.140625" style="67" customWidth="1"/>
    <col min="8453" max="8453" width="21.7109375" style="67" customWidth="1"/>
    <col min="8454" max="8454" width="0" style="67" hidden="1" customWidth="1"/>
    <col min="8455" max="8455" width="10" style="67" bestFit="1" customWidth="1"/>
    <col min="8456" max="8456" width="10.42578125" style="67" bestFit="1" customWidth="1"/>
    <col min="8457" max="8457" width="9.85546875" style="67" bestFit="1" customWidth="1"/>
    <col min="8458" max="8458" width="9.140625" style="67"/>
    <col min="8459" max="8459" width="15.5703125" style="67" customWidth="1"/>
    <col min="8460" max="8704" width="9.140625" style="67"/>
    <col min="8705" max="8705" width="6.28515625" style="67" customWidth="1"/>
    <col min="8706" max="8706" width="48" style="67" customWidth="1"/>
    <col min="8707" max="8707" width="18.5703125" style="67" customWidth="1"/>
    <col min="8708" max="8708" width="15.140625" style="67" customWidth="1"/>
    <col min="8709" max="8709" width="21.7109375" style="67" customWidth="1"/>
    <col min="8710" max="8710" width="0" style="67" hidden="1" customWidth="1"/>
    <col min="8711" max="8711" width="10" style="67" bestFit="1" customWidth="1"/>
    <col min="8712" max="8712" width="10.42578125" style="67" bestFit="1" customWidth="1"/>
    <col min="8713" max="8713" width="9.85546875" style="67" bestFit="1" customWidth="1"/>
    <col min="8714" max="8714" width="9.140625" style="67"/>
    <col min="8715" max="8715" width="15.5703125" style="67" customWidth="1"/>
    <col min="8716" max="8960" width="9.140625" style="67"/>
    <col min="8961" max="8961" width="6.28515625" style="67" customWidth="1"/>
    <col min="8962" max="8962" width="48" style="67" customWidth="1"/>
    <col min="8963" max="8963" width="18.5703125" style="67" customWidth="1"/>
    <col min="8964" max="8964" width="15.140625" style="67" customWidth="1"/>
    <col min="8965" max="8965" width="21.7109375" style="67" customWidth="1"/>
    <col min="8966" max="8966" width="0" style="67" hidden="1" customWidth="1"/>
    <col min="8967" max="8967" width="10" style="67" bestFit="1" customWidth="1"/>
    <col min="8968" max="8968" width="10.42578125" style="67" bestFit="1" customWidth="1"/>
    <col min="8969" max="8969" width="9.85546875" style="67" bestFit="1" customWidth="1"/>
    <col min="8970" max="8970" width="9.140625" style="67"/>
    <col min="8971" max="8971" width="15.5703125" style="67" customWidth="1"/>
    <col min="8972" max="9216" width="9.140625" style="67"/>
    <col min="9217" max="9217" width="6.28515625" style="67" customWidth="1"/>
    <col min="9218" max="9218" width="48" style="67" customWidth="1"/>
    <col min="9219" max="9219" width="18.5703125" style="67" customWidth="1"/>
    <col min="9220" max="9220" width="15.140625" style="67" customWidth="1"/>
    <col min="9221" max="9221" width="21.7109375" style="67" customWidth="1"/>
    <col min="9222" max="9222" width="0" style="67" hidden="1" customWidth="1"/>
    <col min="9223" max="9223" width="10" style="67" bestFit="1" customWidth="1"/>
    <col min="9224" max="9224" width="10.42578125" style="67" bestFit="1" customWidth="1"/>
    <col min="9225" max="9225" width="9.85546875" style="67" bestFit="1" customWidth="1"/>
    <col min="9226" max="9226" width="9.140625" style="67"/>
    <col min="9227" max="9227" width="15.5703125" style="67" customWidth="1"/>
    <col min="9228" max="9472" width="9.140625" style="67"/>
    <col min="9473" max="9473" width="6.28515625" style="67" customWidth="1"/>
    <col min="9474" max="9474" width="48" style="67" customWidth="1"/>
    <col min="9475" max="9475" width="18.5703125" style="67" customWidth="1"/>
    <col min="9476" max="9476" width="15.140625" style="67" customWidth="1"/>
    <col min="9477" max="9477" width="21.7109375" style="67" customWidth="1"/>
    <col min="9478" max="9478" width="0" style="67" hidden="1" customWidth="1"/>
    <col min="9479" max="9479" width="10" style="67" bestFit="1" customWidth="1"/>
    <col min="9480" max="9480" width="10.42578125" style="67" bestFit="1" customWidth="1"/>
    <col min="9481" max="9481" width="9.85546875" style="67" bestFit="1" customWidth="1"/>
    <col min="9482" max="9482" width="9.140625" style="67"/>
    <col min="9483" max="9483" width="15.5703125" style="67" customWidth="1"/>
    <col min="9484" max="9728" width="9.140625" style="67"/>
    <col min="9729" max="9729" width="6.28515625" style="67" customWidth="1"/>
    <col min="9730" max="9730" width="48" style="67" customWidth="1"/>
    <col min="9731" max="9731" width="18.5703125" style="67" customWidth="1"/>
    <col min="9732" max="9732" width="15.140625" style="67" customWidth="1"/>
    <col min="9733" max="9733" width="21.7109375" style="67" customWidth="1"/>
    <col min="9734" max="9734" width="0" style="67" hidden="1" customWidth="1"/>
    <col min="9735" max="9735" width="10" style="67" bestFit="1" customWidth="1"/>
    <col min="9736" max="9736" width="10.42578125" style="67" bestFit="1" customWidth="1"/>
    <col min="9737" max="9737" width="9.85546875" style="67" bestFit="1" customWidth="1"/>
    <col min="9738" max="9738" width="9.140625" style="67"/>
    <col min="9739" max="9739" width="15.5703125" style="67" customWidth="1"/>
    <col min="9740" max="9984" width="9.140625" style="67"/>
    <col min="9985" max="9985" width="6.28515625" style="67" customWidth="1"/>
    <col min="9986" max="9986" width="48" style="67" customWidth="1"/>
    <col min="9987" max="9987" width="18.5703125" style="67" customWidth="1"/>
    <col min="9988" max="9988" width="15.140625" style="67" customWidth="1"/>
    <col min="9989" max="9989" width="21.7109375" style="67" customWidth="1"/>
    <col min="9990" max="9990" width="0" style="67" hidden="1" customWidth="1"/>
    <col min="9991" max="9991" width="10" style="67" bestFit="1" customWidth="1"/>
    <col min="9992" max="9992" width="10.42578125" style="67" bestFit="1" customWidth="1"/>
    <col min="9993" max="9993" width="9.85546875" style="67" bestFit="1" customWidth="1"/>
    <col min="9994" max="9994" width="9.140625" style="67"/>
    <col min="9995" max="9995" width="15.5703125" style="67" customWidth="1"/>
    <col min="9996" max="10240" width="9.140625" style="67"/>
    <col min="10241" max="10241" width="6.28515625" style="67" customWidth="1"/>
    <col min="10242" max="10242" width="48" style="67" customWidth="1"/>
    <col min="10243" max="10243" width="18.5703125" style="67" customWidth="1"/>
    <col min="10244" max="10244" width="15.140625" style="67" customWidth="1"/>
    <col min="10245" max="10245" width="21.7109375" style="67" customWidth="1"/>
    <col min="10246" max="10246" width="0" style="67" hidden="1" customWidth="1"/>
    <col min="10247" max="10247" width="10" style="67" bestFit="1" customWidth="1"/>
    <col min="10248" max="10248" width="10.42578125" style="67" bestFit="1" customWidth="1"/>
    <col min="10249" max="10249" width="9.85546875" style="67" bestFit="1" customWidth="1"/>
    <col min="10250" max="10250" width="9.140625" style="67"/>
    <col min="10251" max="10251" width="15.5703125" style="67" customWidth="1"/>
    <col min="10252" max="10496" width="9.140625" style="67"/>
    <col min="10497" max="10497" width="6.28515625" style="67" customWidth="1"/>
    <col min="10498" max="10498" width="48" style="67" customWidth="1"/>
    <col min="10499" max="10499" width="18.5703125" style="67" customWidth="1"/>
    <col min="10500" max="10500" width="15.140625" style="67" customWidth="1"/>
    <col min="10501" max="10501" width="21.7109375" style="67" customWidth="1"/>
    <col min="10502" max="10502" width="0" style="67" hidden="1" customWidth="1"/>
    <col min="10503" max="10503" width="10" style="67" bestFit="1" customWidth="1"/>
    <col min="10504" max="10504" width="10.42578125" style="67" bestFit="1" customWidth="1"/>
    <col min="10505" max="10505" width="9.85546875" style="67" bestFit="1" customWidth="1"/>
    <col min="10506" max="10506" width="9.140625" style="67"/>
    <col min="10507" max="10507" width="15.5703125" style="67" customWidth="1"/>
    <col min="10508" max="10752" width="9.140625" style="67"/>
    <col min="10753" max="10753" width="6.28515625" style="67" customWidth="1"/>
    <col min="10754" max="10754" width="48" style="67" customWidth="1"/>
    <col min="10755" max="10755" width="18.5703125" style="67" customWidth="1"/>
    <col min="10756" max="10756" width="15.140625" style="67" customWidth="1"/>
    <col min="10757" max="10757" width="21.7109375" style="67" customWidth="1"/>
    <col min="10758" max="10758" width="0" style="67" hidden="1" customWidth="1"/>
    <col min="10759" max="10759" width="10" style="67" bestFit="1" customWidth="1"/>
    <col min="10760" max="10760" width="10.42578125" style="67" bestFit="1" customWidth="1"/>
    <col min="10761" max="10761" width="9.85546875" style="67" bestFit="1" customWidth="1"/>
    <col min="10762" max="10762" width="9.140625" style="67"/>
    <col min="10763" max="10763" width="15.5703125" style="67" customWidth="1"/>
    <col min="10764" max="11008" width="9.140625" style="67"/>
    <col min="11009" max="11009" width="6.28515625" style="67" customWidth="1"/>
    <col min="11010" max="11010" width="48" style="67" customWidth="1"/>
    <col min="11011" max="11011" width="18.5703125" style="67" customWidth="1"/>
    <col min="11012" max="11012" width="15.140625" style="67" customWidth="1"/>
    <col min="11013" max="11013" width="21.7109375" style="67" customWidth="1"/>
    <col min="11014" max="11014" width="0" style="67" hidden="1" customWidth="1"/>
    <col min="11015" max="11015" width="10" style="67" bestFit="1" customWidth="1"/>
    <col min="11016" max="11016" width="10.42578125" style="67" bestFit="1" customWidth="1"/>
    <col min="11017" max="11017" width="9.85546875" style="67" bestFit="1" customWidth="1"/>
    <col min="11018" max="11018" width="9.140625" style="67"/>
    <col min="11019" max="11019" width="15.5703125" style="67" customWidth="1"/>
    <col min="11020" max="11264" width="9.140625" style="67"/>
    <col min="11265" max="11265" width="6.28515625" style="67" customWidth="1"/>
    <col min="11266" max="11266" width="48" style="67" customWidth="1"/>
    <col min="11267" max="11267" width="18.5703125" style="67" customWidth="1"/>
    <col min="11268" max="11268" width="15.140625" style="67" customWidth="1"/>
    <col min="11269" max="11269" width="21.7109375" style="67" customWidth="1"/>
    <col min="11270" max="11270" width="0" style="67" hidden="1" customWidth="1"/>
    <col min="11271" max="11271" width="10" style="67" bestFit="1" customWidth="1"/>
    <col min="11272" max="11272" width="10.42578125" style="67" bestFit="1" customWidth="1"/>
    <col min="11273" max="11273" width="9.85546875" style="67" bestFit="1" customWidth="1"/>
    <col min="11274" max="11274" width="9.140625" style="67"/>
    <col min="11275" max="11275" width="15.5703125" style="67" customWidth="1"/>
    <col min="11276" max="11520" width="9.140625" style="67"/>
    <col min="11521" max="11521" width="6.28515625" style="67" customWidth="1"/>
    <col min="11522" max="11522" width="48" style="67" customWidth="1"/>
    <col min="11523" max="11523" width="18.5703125" style="67" customWidth="1"/>
    <col min="11524" max="11524" width="15.140625" style="67" customWidth="1"/>
    <col min="11525" max="11525" width="21.7109375" style="67" customWidth="1"/>
    <col min="11526" max="11526" width="0" style="67" hidden="1" customWidth="1"/>
    <col min="11527" max="11527" width="10" style="67" bestFit="1" customWidth="1"/>
    <col min="11528" max="11528" width="10.42578125" style="67" bestFit="1" customWidth="1"/>
    <col min="11529" max="11529" width="9.85546875" style="67" bestFit="1" customWidth="1"/>
    <col min="11530" max="11530" width="9.140625" style="67"/>
    <col min="11531" max="11531" width="15.5703125" style="67" customWidth="1"/>
    <col min="11532" max="11776" width="9.140625" style="67"/>
    <col min="11777" max="11777" width="6.28515625" style="67" customWidth="1"/>
    <col min="11778" max="11778" width="48" style="67" customWidth="1"/>
    <col min="11779" max="11779" width="18.5703125" style="67" customWidth="1"/>
    <col min="11780" max="11780" width="15.140625" style="67" customWidth="1"/>
    <col min="11781" max="11781" width="21.7109375" style="67" customWidth="1"/>
    <col min="11782" max="11782" width="0" style="67" hidden="1" customWidth="1"/>
    <col min="11783" max="11783" width="10" style="67" bestFit="1" customWidth="1"/>
    <col min="11784" max="11784" width="10.42578125" style="67" bestFit="1" customWidth="1"/>
    <col min="11785" max="11785" width="9.85546875" style="67" bestFit="1" customWidth="1"/>
    <col min="11786" max="11786" width="9.140625" style="67"/>
    <col min="11787" max="11787" width="15.5703125" style="67" customWidth="1"/>
    <col min="11788" max="12032" width="9.140625" style="67"/>
    <col min="12033" max="12033" width="6.28515625" style="67" customWidth="1"/>
    <col min="12034" max="12034" width="48" style="67" customWidth="1"/>
    <col min="12035" max="12035" width="18.5703125" style="67" customWidth="1"/>
    <col min="12036" max="12036" width="15.140625" style="67" customWidth="1"/>
    <col min="12037" max="12037" width="21.7109375" style="67" customWidth="1"/>
    <col min="12038" max="12038" width="0" style="67" hidden="1" customWidth="1"/>
    <col min="12039" max="12039" width="10" style="67" bestFit="1" customWidth="1"/>
    <col min="12040" max="12040" width="10.42578125" style="67" bestFit="1" customWidth="1"/>
    <col min="12041" max="12041" width="9.85546875" style="67" bestFit="1" customWidth="1"/>
    <col min="12042" max="12042" width="9.140625" style="67"/>
    <col min="12043" max="12043" width="15.5703125" style="67" customWidth="1"/>
    <col min="12044" max="12288" width="9.140625" style="67"/>
    <col min="12289" max="12289" width="6.28515625" style="67" customWidth="1"/>
    <col min="12290" max="12290" width="48" style="67" customWidth="1"/>
    <col min="12291" max="12291" width="18.5703125" style="67" customWidth="1"/>
    <col min="12292" max="12292" width="15.140625" style="67" customWidth="1"/>
    <col min="12293" max="12293" width="21.7109375" style="67" customWidth="1"/>
    <col min="12294" max="12294" width="0" style="67" hidden="1" customWidth="1"/>
    <col min="12295" max="12295" width="10" style="67" bestFit="1" customWidth="1"/>
    <col min="12296" max="12296" width="10.42578125" style="67" bestFit="1" customWidth="1"/>
    <col min="12297" max="12297" width="9.85546875" style="67" bestFit="1" customWidth="1"/>
    <col min="12298" max="12298" width="9.140625" style="67"/>
    <col min="12299" max="12299" width="15.5703125" style="67" customWidth="1"/>
    <col min="12300" max="12544" width="9.140625" style="67"/>
    <col min="12545" max="12545" width="6.28515625" style="67" customWidth="1"/>
    <col min="12546" max="12546" width="48" style="67" customWidth="1"/>
    <col min="12547" max="12547" width="18.5703125" style="67" customWidth="1"/>
    <col min="12548" max="12548" width="15.140625" style="67" customWidth="1"/>
    <col min="12549" max="12549" width="21.7109375" style="67" customWidth="1"/>
    <col min="12550" max="12550" width="0" style="67" hidden="1" customWidth="1"/>
    <col min="12551" max="12551" width="10" style="67" bestFit="1" customWidth="1"/>
    <col min="12552" max="12552" width="10.42578125" style="67" bestFit="1" customWidth="1"/>
    <col min="12553" max="12553" width="9.85546875" style="67" bestFit="1" customWidth="1"/>
    <col min="12554" max="12554" width="9.140625" style="67"/>
    <col min="12555" max="12555" width="15.5703125" style="67" customWidth="1"/>
    <col min="12556" max="12800" width="9.140625" style="67"/>
    <col min="12801" max="12801" width="6.28515625" style="67" customWidth="1"/>
    <col min="12802" max="12802" width="48" style="67" customWidth="1"/>
    <col min="12803" max="12803" width="18.5703125" style="67" customWidth="1"/>
    <col min="12804" max="12804" width="15.140625" style="67" customWidth="1"/>
    <col min="12805" max="12805" width="21.7109375" style="67" customWidth="1"/>
    <col min="12806" max="12806" width="0" style="67" hidden="1" customWidth="1"/>
    <col min="12807" max="12807" width="10" style="67" bestFit="1" customWidth="1"/>
    <col min="12808" max="12808" width="10.42578125" style="67" bestFit="1" customWidth="1"/>
    <col min="12809" max="12809" width="9.85546875" style="67" bestFit="1" customWidth="1"/>
    <col min="12810" max="12810" width="9.140625" style="67"/>
    <col min="12811" max="12811" width="15.5703125" style="67" customWidth="1"/>
    <col min="12812" max="13056" width="9.140625" style="67"/>
    <col min="13057" max="13057" width="6.28515625" style="67" customWidth="1"/>
    <col min="13058" max="13058" width="48" style="67" customWidth="1"/>
    <col min="13059" max="13059" width="18.5703125" style="67" customWidth="1"/>
    <col min="13060" max="13060" width="15.140625" style="67" customWidth="1"/>
    <col min="13061" max="13061" width="21.7109375" style="67" customWidth="1"/>
    <col min="13062" max="13062" width="0" style="67" hidden="1" customWidth="1"/>
    <col min="13063" max="13063" width="10" style="67" bestFit="1" customWidth="1"/>
    <col min="13064" max="13064" width="10.42578125" style="67" bestFit="1" customWidth="1"/>
    <col min="13065" max="13065" width="9.85546875" style="67" bestFit="1" customWidth="1"/>
    <col min="13066" max="13066" width="9.140625" style="67"/>
    <col min="13067" max="13067" width="15.5703125" style="67" customWidth="1"/>
    <col min="13068" max="13312" width="9.140625" style="67"/>
    <col min="13313" max="13313" width="6.28515625" style="67" customWidth="1"/>
    <col min="13314" max="13314" width="48" style="67" customWidth="1"/>
    <col min="13315" max="13315" width="18.5703125" style="67" customWidth="1"/>
    <col min="13316" max="13316" width="15.140625" style="67" customWidth="1"/>
    <col min="13317" max="13317" width="21.7109375" style="67" customWidth="1"/>
    <col min="13318" max="13318" width="0" style="67" hidden="1" customWidth="1"/>
    <col min="13319" max="13319" width="10" style="67" bestFit="1" customWidth="1"/>
    <col min="13320" max="13320" width="10.42578125" style="67" bestFit="1" customWidth="1"/>
    <col min="13321" max="13321" width="9.85546875" style="67" bestFit="1" customWidth="1"/>
    <col min="13322" max="13322" width="9.140625" style="67"/>
    <col min="13323" max="13323" width="15.5703125" style="67" customWidth="1"/>
    <col min="13324" max="13568" width="9.140625" style="67"/>
    <col min="13569" max="13569" width="6.28515625" style="67" customWidth="1"/>
    <col min="13570" max="13570" width="48" style="67" customWidth="1"/>
    <col min="13571" max="13571" width="18.5703125" style="67" customWidth="1"/>
    <col min="13572" max="13572" width="15.140625" style="67" customWidth="1"/>
    <col min="13573" max="13573" width="21.7109375" style="67" customWidth="1"/>
    <col min="13574" max="13574" width="0" style="67" hidden="1" customWidth="1"/>
    <col min="13575" max="13575" width="10" style="67" bestFit="1" customWidth="1"/>
    <col min="13576" max="13576" width="10.42578125" style="67" bestFit="1" customWidth="1"/>
    <col min="13577" max="13577" width="9.85546875" style="67" bestFit="1" customWidth="1"/>
    <col min="13578" max="13578" width="9.140625" style="67"/>
    <col min="13579" max="13579" width="15.5703125" style="67" customWidth="1"/>
    <col min="13580" max="13824" width="9.140625" style="67"/>
    <col min="13825" max="13825" width="6.28515625" style="67" customWidth="1"/>
    <col min="13826" max="13826" width="48" style="67" customWidth="1"/>
    <col min="13827" max="13827" width="18.5703125" style="67" customWidth="1"/>
    <col min="13828" max="13828" width="15.140625" style="67" customWidth="1"/>
    <col min="13829" max="13829" width="21.7109375" style="67" customWidth="1"/>
    <col min="13830" max="13830" width="0" style="67" hidden="1" customWidth="1"/>
    <col min="13831" max="13831" width="10" style="67" bestFit="1" customWidth="1"/>
    <col min="13832" max="13832" width="10.42578125" style="67" bestFit="1" customWidth="1"/>
    <col min="13833" max="13833" width="9.85546875" style="67" bestFit="1" customWidth="1"/>
    <col min="13834" max="13834" width="9.140625" style="67"/>
    <col min="13835" max="13835" width="15.5703125" style="67" customWidth="1"/>
    <col min="13836" max="14080" width="9.140625" style="67"/>
    <col min="14081" max="14081" width="6.28515625" style="67" customWidth="1"/>
    <col min="14082" max="14082" width="48" style="67" customWidth="1"/>
    <col min="14083" max="14083" width="18.5703125" style="67" customWidth="1"/>
    <col min="14084" max="14084" width="15.140625" style="67" customWidth="1"/>
    <col min="14085" max="14085" width="21.7109375" style="67" customWidth="1"/>
    <col min="14086" max="14086" width="0" style="67" hidden="1" customWidth="1"/>
    <col min="14087" max="14087" width="10" style="67" bestFit="1" customWidth="1"/>
    <col min="14088" max="14088" width="10.42578125" style="67" bestFit="1" customWidth="1"/>
    <col min="14089" max="14089" width="9.85546875" style="67" bestFit="1" customWidth="1"/>
    <col min="14090" max="14090" width="9.140625" style="67"/>
    <col min="14091" max="14091" width="15.5703125" style="67" customWidth="1"/>
    <col min="14092" max="14336" width="9.140625" style="67"/>
    <col min="14337" max="14337" width="6.28515625" style="67" customWidth="1"/>
    <col min="14338" max="14338" width="48" style="67" customWidth="1"/>
    <col min="14339" max="14339" width="18.5703125" style="67" customWidth="1"/>
    <col min="14340" max="14340" width="15.140625" style="67" customWidth="1"/>
    <col min="14341" max="14341" width="21.7109375" style="67" customWidth="1"/>
    <col min="14342" max="14342" width="0" style="67" hidden="1" customWidth="1"/>
    <col min="14343" max="14343" width="10" style="67" bestFit="1" customWidth="1"/>
    <col min="14344" max="14344" width="10.42578125" style="67" bestFit="1" customWidth="1"/>
    <col min="14345" max="14345" width="9.85546875" style="67" bestFit="1" customWidth="1"/>
    <col min="14346" max="14346" width="9.140625" style="67"/>
    <col min="14347" max="14347" width="15.5703125" style="67" customWidth="1"/>
    <col min="14348" max="14592" width="9.140625" style="67"/>
    <col min="14593" max="14593" width="6.28515625" style="67" customWidth="1"/>
    <col min="14594" max="14594" width="48" style="67" customWidth="1"/>
    <col min="14595" max="14595" width="18.5703125" style="67" customWidth="1"/>
    <col min="14596" max="14596" width="15.140625" style="67" customWidth="1"/>
    <col min="14597" max="14597" width="21.7109375" style="67" customWidth="1"/>
    <col min="14598" max="14598" width="0" style="67" hidden="1" customWidth="1"/>
    <col min="14599" max="14599" width="10" style="67" bestFit="1" customWidth="1"/>
    <col min="14600" max="14600" width="10.42578125" style="67" bestFit="1" customWidth="1"/>
    <col min="14601" max="14601" width="9.85546875" style="67" bestFit="1" customWidth="1"/>
    <col min="14602" max="14602" width="9.140625" style="67"/>
    <col min="14603" max="14603" width="15.5703125" style="67" customWidth="1"/>
    <col min="14604" max="14848" width="9.140625" style="67"/>
    <col min="14849" max="14849" width="6.28515625" style="67" customWidth="1"/>
    <col min="14850" max="14850" width="48" style="67" customWidth="1"/>
    <col min="14851" max="14851" width="18.5703125" style="67" customWidth="1"/>
    <col min="14852" max="14852" width="15.140625" style="67" customWidth="1"/>
    <col min="14853" max="14853" width="21.7109375" style="67" customWidth="1"/>
    <col min="14854" max="14854" width="0" style="67" hidden="1" customWidth="1"/>
    <col min="14855" max="14855" width="10" style="67" bestFit="1" customWidth="1"/>
    <col min="14856" max="14856" width="10.42578125" style="67" bestFit="1" customWidth="1"/>
    <col min="14857" max="14857" width="9.85546875" style="67" bestFit="1" customWidth="1"/>
    <col min="14858" max="14858" width="9.140625" style="67"/>
    <col min="14859" max="14859" width="15.5703125" style="67" customWidth="1"/>
    <col min="14860" max="15104" width="9.140625" style="67"/>
    <col min="15105" max="15105" width="6.28515625" style="67" customWidth="1"/>
    <col min="15106" max="15106" width="48" style="67" customWidth="1"/>
    <col min="15107" max="15107" width="18.5703125" style="67" customWidth="1"/>
    <col min="15108" max="15108" width="15.140625" style="67" customWidth="1"/>
    <col min="15109" max="15109" width="21.7109375" style="67" customWidth="1"/>
    <col min="15110" max="15110" width="0" style="67" hidden="1" customWidth="1"/>
    <col min="15111" max="15111" width="10" style="67" bestFit="1" customWidth="1"/>
    <col min="15112" max="15112" width="10.42578125" style="67" bestFit="1" customWidth="1"/>
    <col min="15113" max="15113" width="9.85546875" style="67" bestFit="1" customWidth="1"/>
    <col min="15114" max="15114" width="9.140625" style="67"/>
    <col min="15115" max="15115" width="15.5703125" style="67" customWidth="1"/>
    <col min="15116" max="15360" width="9.140625" style="67"/>
    <col min="15361" max="15361" width="6.28515625" style="67" customWidth="1"/>
    <col min="15362" max="15362" width="48" style="67" customWidth="1"/>
    <col min="15363" max="15363" width="18.5703125" style="67" customWidth="1"/>
    <col min="15364" max="15364" width="15.140625" style="67" customWidth="1"/>
    <col min="15365" max="15365" width="21.7109375" style="67" customWidth="1"/>
    <col min="15366" max="15366" width="0" style="67" hidden="1" customWidth="1"/>
    <col min="15367" max="15367" width="10" style="67" bestFit="1" customWidth="1"/>
    <col min="15368" max="15368" width="10.42578125" style="67" bestFit="1" customWidth="1"/>
    <col min="15369" max="15369" width="9.85546875" style="67" bestFit="1" customWidth="1"/>
    <col min="15370" max="15370" width="9.140625" style="67"/>
    <col min="15371" max="15371" width="15.5703125" style="67" customWidth="1"/>
    <col min="15372" max="15616" width="9.140625" style="67"/>
    <col min="15617" max="15617" width="6.28515625" style="67" customWidth="1"/>
    <col min="15618" max="15618" width="48" style="67" customWidth="1"/>
    <col min="15619" max="15619" width="18.5703125" style="67" customWidth="1"/>
    <col min="15620" max="15620" width="15.140625" style="67" customWidth="1"/>
    <col min="15621" max="15621" width="21.7109375" style="67" customWidth="1"/>
    <col min="15622" max="15622" width="0" style="67" hidden="1" customWidth="1"/>
    <col min="15623" max="15623" width="10" style="67" bestFit="1" customWidth="1"/>
    <col min="15624" max="15624" width="10.42578125" style="67" bestFit="1" customWidth="1"/>
    <col min="15625" max="15625" width="9.85546875" style="67" bestFit="1" customWidth="1"/>
    <col min="15626" max="15626" width="9.140625" style="67"/>
    <col min="15627" max="15627" width="15.5703125" style="67" customWidth="1"/>
    <col min="15628" max="15872" width="9.140625" style="67"/>
    <col min="15873" max="15873" width="6.28515625" style="67" customWidth="1"/>
    <col min="15874" max="15874" width="48" style="67" customWidth="1"/>
    <col min="15875" max="15875" width="18.5703125" style="67" customWidth="1"/>
    <col min="15876" max="15876" width="15.140625" style="67" customWidth="1"/>
    <col min="15877" max="15877" width="21.7109375" style="67" customWidth="1"/>
    <col min="15878" max="15878" width="0" style="67" hidden="1" customWidth="1"/>
    <col min="15879" max="15879" width="10" style="67" bestFit="1" customWidth="1"/>
    <col min="15880" max="15880" width="10.42578125" style="67" bestFit="1" customWidth="1"/>
    <col min="15881" max="15881" width="9.85546875" style="67" bestFit="1" customWidth="1"/>
    <col min="15882" max="15882" width="9.140625" style="67"/>
    <col min="15883" max="15883" width="15.5703125" style="67" customWidth="1"/>
    <col min="15884" max="16128" width="9.140625" style="67"/>
    <col min="16129" max="16129" width="6.28515625" style="67" customWidth="1"/>
    <col min="16130" max="16130" width="48" style="67" customWidth="1"/>
    <col min="16131" max="16131" width="18.5703125" style="67" customWidth="1"/>
    <col min="16132" max="16132" width="15.140625" style="67" customWidth="1"/>
    <col min="16133" max="16133" width="21.7109375" style="67" customWidth="1"/>
    <col min="16134" max="16134" width="0" style="67" hidden="1" customWidth="1"/>
    <col min="16135" max="16135" width="10" style="67" bestFit="1" customWidth="1"/>
    <col min="16136" max="16136" width="10.42578125" style="67" bestFit="1" customWidth="1"/>
    <col min="16137" max="16137" width="9.85546875" style="67" bestFit="1" customWidth="1"/>
    <col min="16138" max="16138" width="9.140625" style="67"/>
    <col min="16139" max="16139" width="15.5703125" style="67" customWidth="1"/>
    <col min="16140" max="16384" width="9.140625" style="67"/>
  </cols>
  <sheetData>
    <row r="1" spans="1:11" s="34" customFormat="1" ht="36" customHeight="1" x14ac:dyDescent="0.3">
      <c r="A1" s="33"/>
      <c r="B1" s="32" t="s">
        <v>4301</v>
      </c>
      <c r="C1" s="32"/>
      <c r="D1" s="36"/>
      <c r="K1" s="36"/>
    </row>
    <row r="2" spans="1:11" s="34" customFormat="1" ht="20.25" customHeight="1" x14ac:dyDescent="0.3">
      <c r="A2" s="33"/>
      <c r="B2" s="32" t="s">
        <v>4465</v>
      </c>
      <c r="C2" s="32"/>
      <c r="D2" s="36"/>
      <c r="K2" s="36"/>
    </row>
    <row r="3" spans="1:11" ht="109.5" customHeight="1" x14ac:dyDescent="0.35">
      <c r="A3" s="1056" t="s">
        <v>4461</v>
      </c>
      <c r="B3" s="1057"/>
      <c r="C3" s="1057"/>
      <c r="D3" s="1057"/>
      <c r="E3" s="1057"/>
      <c r="F3" s="1057"/>
    </row>
    <row r="4" spans="1:11" ht="24" customHeight="1" x14ac:dyDescent="0.3">
      <c r="A4" s="1058" t="s">
        <v>5688</v>
      </c>
      <c r="B4" s="1058"/>
      <c r="C4" s="1058"/>
      <c r="D4" s="1058"/>
      <c r="E4" s="1058"/>
    </row>
    <row r="5" spans="1:11" s="112" customFormat="1" ht="30" customHeight="1" x14ac:dyDescent="0.25">
      <c r="A5" s="310"/>
      <c r="B5" s="310"/>
      <c r="C5" s="310"/>
      <c r="D5" s="1059"/>
      <c r="E5" s="1059"/>
    </row>
    <row r="6" spans="1:11" s="112" customFormat="1" ht="84.75" customHeight="1" x14ac:dyDescent="0.25">
      <c r="A6" s="29" t="s">
        <v>2</v>
      </c>
      <c r="B6" s="311" t="s">
        <v>4435</v>
      </c>
      <c r="C6" s="320" t="s">
        <v>4436</v>
      </c>
      <c r="D6" s="320" t="s">
        <v>4462</v>
      </c>
      <c r="E6" s="320" t="s">
        <v>986</v>
      </c>
      <c r="H6" s="112">
        <v>20000</v>
      </c>
      <c r="K6" s="311" t="s">
        <v>4433</v>
      </c>
    </row>
    <row r="7" spans="1:11" s="112" customFormat="1" ht="21" customHeight="1" x14ac:dyDescent="0.25">
      <c r="A7" s="29"/>
      <c r="B7" s="311" t="s">
        <v>4463</v>
      </c>
      <c r="C7" s="311"/>
      <c r="D7" s="311"/>
      <c r="E7" s="311"/>
      <c r="K7" s="311"/>
    </row>
    <row r="8" spans="1:11" s="112" customFormat="1" ht="21" customHeight="1" x14ac:dyDescent="0.25">
      <c r="A8" s="213">
        <v>1</v>
      </c>
      <c r="B8" s="106" t="s">
        <v>892</v>
      </c>
      <c r="C8" s="213">
        <v>11</v>
      </c>
      <c r="D8" s="117">
        <v>132000</v>
      </c>
      <c r="E8" s="106"/>
      <c r="F8" s="118"/>
      <c r="G8" s="113"/>
      <c r="H8" s="119">
        <f>0.2*$H$6*C8</f>
        <v>44000</v>
      </c>
      <c r="K8" s="117">
        <v>40000</v>
      </c>
    </row>
    <row r="9" spans="1:11" s="112" customFormat="1" ht="21" customHeight="1" x14ac:dyDescent="0.25">
      <c r="A9" s="213">
        <v>2</v>
      </c>
      <c r="B9" s="106" t="s">
        <v>893</v>
      </c>
      <c r="C9" s="213">
        <v>12</v>
      </c>
      <c r="D9" s="117">
        <v>144000</v>
      </c>
      <c r="E9" s="106"/>
      <c r="F9" s="118"/>
      <c r="G9" s="113"/>
      <c r="H9" s="119">
        <f t="shared" ref="H9:H55" si="0">0.2*$H$6*C9</f>
        <v>48000</v>
      </c>
      <c r="K9" s="117">
        <v>43000</v>
      </c>
    </row>
    <row r="10" spans="1:11" s="112" customFormat="1" ht="21" customHeight="1" x14ac:dyDescent="0.25">
      <c r="A10" s="213">
        <v>3</v>
      </c>
      <c r="B10" s="106" t="s">
        <v>894</v>
      </c>
      <c r="C10" s="213">
        <v>11</v>
      </c>
      <c r="D10" s="117">
        <v>132000</v>
      </c>
      <c r="E10" s="106"/>
      <c r="F10" s="118"/>
      <c r="G10" s="113"/>
      <c r="H10" s="119">
        <f t="shared" si="0"/>
        <v>44000</v>
      </c>
      <c r="K10" s="117">
        <v>40000</v>
      </c>
    </row>
    <row r="11" spans="1:11" s="112" customFormat="1" ht="21" customHeight="1" x14ac:dyDescent="0.25">
      <c r="A11" s="213">
        <v>6</v>
      </c>
      <c r="B11" s="106" t="s">
        <v>895</v>
      </c>
      <c r="C11" s="213">
        <v>12</v>
      </c>
      <c r="D11" s="117">
        <v>144000</v>
      </c>
      <c r="E11" s="106"/>
      <c r="F11" s="118"/>
      <c r="G11" s="113"/>
      <c r="H11" s="119">
        <f t="shared" si="0"/>
        <v>48000</v>
      </c>
      <c r="K11" s="117">
        <v>43000</v>
      </c>
    </row>
    <row r="12" spans="1:11" s="112" customFormat="1" ht="21" customHeight="1" x14ac:dyDescent="0.25">
      <c r="A12" s="213">
        <v>7</v>
      </c>
      <c r="B12" s="106" t="s">
        <v>896</v>
      </c>
      <c r="C12" s="213">
        <v>14</v>
      </c>
      <c r="D12" s="117">
        <v>168000</v>
      </c>
      <c r="E12" s="106"/>
      <c r="F12" s="118"/>
      <c r="H12" s="119">
        <f t="shared" si="0"/>
        <v>56000</v>
      </c>
      <c r="K12" s="117">
        <v>50000</v>
      </c>
    </row>
    <row r="13" spans="1:11" s="112" customFormat="1" ht="21" customHeight="1" x14ac:dyDescent="0.25">
      <c r="A13" s="213">
        <v>9</v>
      </c>
      <c r="B13" s="106" t="s">
        <v>897</v>
      </c>
      <c r="C13" s="213">
        <v>12</v>
      </c>
      <c r="D13" s="117">
        <v>144000</v>
      </c>
      <c r="E13" s="106"/>
      <c r="F13" s="118"/>
      <c r="H13" s="119">
        <f t="shared" si="0"/>
        <v>48000</v>
      </c>
      <c r="K13" s="117">
        <v>43000</v>
      </c>
    </row>
    <row r="14" spans="1:11" s="112" customFormat="1" ht="21" customHeight="1" x14ac:dyDescent="0.25">
      <c r="A14" s="213">
        <v>10</v>
      </c>
      <c r="B14" s="106" t="s">
        <v>898</v>
      </c>
      <c r="C14" s="213">
        <v>12</v>
      </c>
      <c r="D14" s="117">
        <v>144000</v>
      </c>
      <c r="E14" s="106"/>
      <c r="F14" s="118"/>
      <c r="H14" s="119">
        <f t="shared" si="0"/>
        <v>48000</v>
      </c>
      <c r="K14" s="117">
        <v>43000</v>
      </c>
    </row>
    <row r="15" spans="1:11" s="112" customFormat="1" ht="21" customHeight="1" x14ac:dyDescent="0.25">
      <c r="A15" s="213">
        <v>11</v>
      </c>
      <c r="B15" s="106" t="s">
        <v>4439</v>
      </c>
      <c r="C15" s="213">
        <v>12</v>
      </c>
      <c r="D15" s="117">
        <v>144000</v>
      </c>
      <c r="E15" s="106"/>
      <c r="F15" s="118"/>
      <c r="H15" s="119">
        <f t="shared" si="0"/>
        <v>48000</v>
      </c>
      <c r="K15" s="117">
        <v>43000</v>
      </c>
    </row>
    <row r="16" spans="1:11" s="112" customFormat="1" ht="21" customHeight="1" x14ac:dyDescent="0.25">
      <c r="A16" s="213">
        <v>12</v>
      </c>
      <c r="B16" s="106" t="s">
        <v>4440</v>
      </c>
      <c r="C16" s="213">
        <v>14</v>
      </c>
      <c r="D16" s="117">
        <v>168000</v>
      </c>
      <c r="E16" s="106"/>
      <c r="F16" s="118"/>
      <c r="H16" s="119">
        <f t="shared" si="0"/>
        <v>56000</v>
      </c>
      <c r="K16" s="117">
        <v>50000</v>
      </c>
    </row>
    <row r="17" spans="1:11" s="112" customFormat="1" ht="21" customHeight="1" x14ac:dyDescent="0.25">
      <c r="A17" s="213">
        <v>13</v>
      </c>
      <c r="B17" s="106" t="s">
        <v>4441</v>
      </c>
      <c r="C17" s="213">
        <v>10</v>
      </c>
      <c r="D17" s="117">
        <v>120000</v>
      </c>
      <c r="E17" s="106"/>
      <c r="F17" s="118"/>
      <c r="H17" s="119">
        <f t="shared" si="0"/>
        <v>40000</v>
      </c>
      <c r="K17" s="117">
        <v>36000</v>
      </c>
    </row>
    <row r="18" spans="1:11" s="112" customFormat="1" ht="21" customHeight="1" x14ac:dyDescent="0.25">
      <c r="A18" s="213">
        <v>14</v>
      </c>
      <c r="B18" s="106" t="s">
        <v>899</v>
      </c>
      <c r="C18" s="213">
        <v>12</v>
      </c>
      <c r="D18" s="117">
        <v>144000</v>
      </c>
      <c r="E18" s="106"/>
      <c r="F18" s="118"/>
      <c r="H18" s="119">
        <f t="shared" si="0"/>
        <v>48000</v>
      </c>
      <c r="K18" s="117">
        <v>43000</v>
      </c>
    </row>
    <row r="19" spans="1:11" s="112" customFormat="1" ht="21" customHeight="1" x14ac:dyDescent="0.25">
      <c r="A19" s="213">
        <v>33</v>
      </c>
      <c r="B19" s="106" t="s">
        <v>900</v>
      </c>
      <c r="C19" s="213">
        <v>12</v>
      </c>
      <c r="D19" s="117">
        <v>144000</v>
      </c>
      <c r="E19" s="106"/>
      <c r="F19" s="118"/>
      <c r="H19" s="119">
        <f t="shared" si="0"/>
        <v>48000</v>
      </c>
      <c r="K19" s="117">
        <v>43000</v>
      </c>
    </row>
    <row r="20" spans="1:11" s="112" customFormat="1" ht="21" customHeight="1" x14ac:dyDescent="0.25">
      <c r="A20" s="213">
        <v>34</v>
      </c>
      <c r="B20" s="106" t="s">
        <v>4442</v>
      </c>
      <c r="C20" s="213">
        <v>12</v>
      </c>
      <c r="D20" s="117">
        <v>144000</v>
      </c>
      <c r="E20" s="106"/>
      <c r="F20" s="118"/>
      <c r="H20" s="119">
        <f t="shared" si="0"/>
        <v>48000</v>
      </c>
      <c r="K20" s="117">
        <v>43000</v>
      </c>
    </row>
    <row r="21" spans="1:11" s="112" customFormat="1" ht="21" customHeight="1" x14ac:dyDescent="0.25">
      <c r="A21" s="213">
        <v>35</v>
      </c>
      <c r="B21" s="106" t="s">
        <v>4443</v>
      </c>
      <c r="C21" s="213">
        <v>12</v>
      </c>
      <c r="D21" s="117">
        <v>144000</v>
      </c>
      <c r="E21" s="106"/>
      <c r="F21" s="118"/>
      <c r="H21" s="119">
        <f t="shared" si="0"/>
        <v>48000</v>
      </c>
      <c r="K21" s="117">
        <v>43000</v>
      </c>
    </row>
    <row r="22" spans="1:11" s="112" customFormat="1" ht="21" customHeight="1" x14ac:dyDescent="0.25">
      <c r="A22" s="213">
        <v>16</v>
      </c>
      <c r="B22" s="106" t="s">
        <v>901</v>
      </c>
      <c r="C22" s="213">
        <v>12</v>
      </c>
      <c r="D22" s="117">
        <v>144000</v>
      </c>
      <c r="E22" s="106"/>
      <c r="F22" s="118"/>
      <c r="G22" s="113"/>
      <c r="H22" s="119">
        <f t="shared" si="0"/>
        <v>48000</v>
      </c>
      <c r="K22" s="117">
        <v>43000</v>
      </c>
    </row>
    <row r="23" spans="1:11" s="112" customFormat="1" ht="27" customHeight="1" x14ac:dyDescent="0.25">
      <c r="A23" s="213">
        <v>22</v>
      </c>
      <c r="B23" s="106" t="s">
        <v>902</v>
      </c>
      <c r="C23" s="213">
        <v>12</v>
      </c>
      <c r="D23" s="117">
        <v>144000</v>
      </c>
      <c r="E23" s="318" t="s">
        <v>4444</v>
      </c>
      <c r="F23" s="118"/>
      <c r="H23" s="119">
        <f t="shared" si="0"/>
        <v>48000</v>
      </c>
      <c r="K23" s="117">
        <v>43000</v>
      </c>
    </row>
    <row r="24" spans="1:11" s="112" customFormat="1" ht="21" customHeight="1" x14ac:dyDescent="0.25">
      <c r="A24" s="213">
        <v>15</v>
      </c>
      <c r="B24" s="106" t="s">
        <v>903</v>
      </c>
      <c r="C24" s="213">
        <v>16</v>
      </c>
      <c r="D24" s="117">
        <v>192000</v>
      </c>
      <c r="E24" s="106"/>
      <c r="F24" s="118"/>
      <c r="G24" s="113"/>
      <c r="H24" s="119">
        <f t="shared" si="0"/>
        <v>64000</v>
      </c>
      <c r="K24" s="117">
        <v>58000</v>
      </c>
    </row>
    <row r="25" spans="1:11" s="112" customFormat="1" ht="21" customHeight="1" x14ac:dyDescent="0.25">
      <c r="A25" s="213">
        <v>17</v>
      </c>
      <c r="B25" s="106" t="s">
        <v>904</v>
      </c>
      <c r="C25" s="213">
        <v>14</v>
      </c>
      <c r="D25" s="117">
        <v>168000</v>
      </c>
      <c r="E25" s="106"/>
      <c r="F25" s="118"/>
      <c r="G25" s="113"/>
      <c r="H25" s="119">
        <f t="shared" si="0"/>
        <v>56000</v>
      </c>
      <c r="K25" s="117">
        <v>50000</v>
      </c>
    </row>
    <row r="26" spans="1:11" s="112" customFormat="1" ht="21" customHeight="1" x14ac:dyDescent="0.25">
      <c r="A26" s="213">
        <v>18</v>
      </c>
      <c r="B26" s="106" t="s">
        <v>4445</v>
      </c>
      <c r="C26" s="213">
        <v>17</v>
      </c>
      <c r="D26" s="117">
        <v>204000</v>
      </c>
      <c r="E26" s="106"/>
      <c r="F26" s="118"/>
      <c r="H26" s="119">
        <f t="shared" si="0"/>
        <v>68000</v>
      </c>
      <c r="K26" s="117">
        <v>61000</v>
      </c>
    </row>
    <row r="27" spans="1:11" s="112" customFormat="1" ht="21" customHeight="1" x14ac:dyDescent="0.25">
      <c r="A27" s="213">
        <v>19</v>
      </c>
      <c r="B27" s="106" t="s">
        <v>905</v>
      </c>
      <c r="C27" s="213">
        <v>16</v>
      </c>
      <c r="D27" s="117">
        <v>192000</v>
      </c>
      <c r="E27" s="106"/>
      <c r="F27" s="118"/>
      <c r="G27" s="113"/>
      <c r="H27" s="119">
        <f t="shared" si="0"/>
        <v>64000</v>
      </c>
      <c r="K27" s="117">
        <v>58000</v>
      </c>
    </row>
    <row r="28" spans="1:11" s="112" customFormat="1" ht="21" customHeight="1" x14ac:dyDescent="0.25">
      <c r="A28" s="213">
        <v>20</v>
      </c>
      <c r="B28" s="106" t="s">
        <v>906</v>
      </c>
      <c r="C28" s="213">
        <v>16</v>
      </c>
      <c r="D28" s="117">
        <v>192000</v>
      </c>
      <c r="E28" s="106"/>
      <c r="F28" s="118"/>
      <c r="H28" s="119">
        <f t="shared" si="0"/>
        <v>64000</v>
      </c>
      <c r="K28" s="117">
        <v>58000</v>
      </c>
    </row>
    <row r="29" spans="1:11" s="112" customFormat="1" ht="21" customHeight="1" x14ac:dyDescent="0.25">
      <c r="A29" s="213">
        <v>21</v>
      </c>
      <c r="B29" s="106" t="s">
        <v>907</v>
      </c>
      <c r="C29" s="213">
        <v>16</v>
      </c>
      <c r="D29" s="117">
        <v>192000</v>
      </c>
      <c r="E29" s="106"/>
      <c r="F29" s="118"/>
      <c r="H29" s="119">
        <f t="shared" si="0"/>
        <v>64000</v>
      </c>
      <c r="K29" s="117">
        <v>58000</v>
      </c>
    </row>
    <row r="30" spans="1:11" s="112" customFormat="1" ht="21" customHeight="1" x14ac:dyDescent="0.25">
      <c r="A30" s="213">
        <v>22</v>
      </c>
      <c r="B30" s="106" t="s">
        <v>908</v>
      </c>
      <c r="C30" s="213">
        <v>16</v>
      </c>
      <c r="D30" s="117">
        <v>192000</v>
      </c>
      <c r="E30" s="106"/>
      <c r="F30" s="118"/>
      <c r="H30" s="119">
        <f t="shared" si="0"/>
        <v>64000</v>
      </c>
      <c r="K30" s="117">
        <v>58000</v>
      </c>
    </row>
    <row r="31" spans="1:11" s="112" customFormat="1" ht="21" customHeight="1" x14ac:dyDescent="0.25">
      <c r="A31" s="213">
        <v>23</v>
      </c>
      <c r="B31" s="106" t="s">
        <v>4446</v>
      </c>
      <c r="C31" s="213">
        <v>18</v>
      </c>
      <c r="D31" s="117">
        <v>216000</v>
      </c>
      <c r="E31" s="106"/>
      <c r="F31" s="118"/>
      <c r="H31" s="119">
        <f t="shared" si="0"/>
        <v>72000</v>
      </c>
      <c r="K31" s="117">
        <v>65000</v>
      </c>
    </row>
    <row r="32" spans="1:11" s="112" customFormat="1" ht="21" customHeight="1" x14ac:dyDescent="0.25">
      <c r="A32" s="213">
        <v>24</v>
      </c>
      <c r="B32" s="106" t="s">
        <v>4447</v>
      </c>
      <c r="C32" s="213">
        <v>15</v>
      </c>
      <c r="D32" s="117">
        <v>180000</v>
      </c>
      <c r="E32" s="106"/>
      <c r="F32" s="118"/>
      <c r="H32" s="119">
        <f t="shared" si="0"/>
        <v>60000</v>
      </c>
      <c r="K32" s="117">
        <v>54000</v>
      </c>
    </row>
    <row r="33" spans="1:11" s="112" customFormat="1" ht="21" customHeight="1" x14ac:dyDescent="0.25">
      <c r="A33" s="213">
        <v>25</v>
      </c>
      <c r="B33" s="106" t="s">
        <v>909</v>
      </c>
      <c r="C33" s="213">
        <v>18</v>
      </c>
      <c r="D33" s="117">
        <v>216000</v>
      </c>
      <c r="E33" s="106"/>
      <c r="F33" s="118"/>
      <c r="H33" s="119">
        <f t="shared" si="0"/>
        <v>72000</v>
      </c>
      <c r="K33" s="117">
        <v>65000</v>
      </c>
    </row>
    <row r="34" spans="1:11" s="112" customFormat="1" ht="21" customHeight="1" x14ac:dyDescent="0.25">
      <c r="A34" s="213">
        <v>26</v>
      </c>
      <c r="B34" s="106" t="s">
        <v>910</v>
      </c>
      <c r="C34" s="213">
        <v>18</v>
      </c>
      <c r="D34" s="117">
        <v>216000</v>
      </c>
      <c r="E34" s="106"/>
      <c r="F34" s="118"/>
      <c r="H34" s="119">
        <f t="shared" si="0"/>
        <v>72000</v>
      </c>
      <c r="K34" s="117">
        <v>65000</v>
      </c>
    </row>
    <row r="35" spans="1:11" s="112" customFormat="1" ht="21" customHeight="1" x14ac:dyDescent="0.25">
      <c r="A35" s="213">
        <v>27</v>
      </c>
      <c r="B35" s="107" t="s">
        <v>4448</v>
      </c>
      <c r="C35" s="213">
        <v>40</v>
      </c>
      <c r="D35" s="117">
        <v>480000</v>
      </c>
      <c r="E35" s="106"/>
      <c r="F35" s="118"/>
      <c r="H35" s="119">
        <f t="shared" si="0"/>
        <v>160000</v>
      </c>
      <c r="I35" s="119"/>
      <c r="K35" s="117">
        <v>144000</v>
      </c>
    </row>
    <row r="36" spans="1:11" s="112" customFormat="1" ht="21" customHeight="1" x14ac:dyDescent="0.25">
      <c r="A36" s="213">
        <v>28</v>
      </c>
      <c r="B36" s="106" t="s">
        <v>4449</v>
      </c>
      <c r="C36" s="213">
        <v>40</v>
      </c>
      <c r="D36" s="117">
        <v>480000</v>
      </c>
      <c r="E36" s="106"/>
      <c r="F36" s="118"/>
      <c r="H36" s="119">
        <f t="shared" si="0"/>
        <v>160000</v>
      </c>
      <c r="I36" s="119"/>
      <c r="K36" s="117">
        <v>144000</v>
      </c>
    </row>
    <row r="37" spans="1:11" s="112" customFormat="1" ht="21" customHeight="1" x14ac:dyDescent="0.25">
      <c r="A37" s="213">
        <v>29</v>
      </c>
      <c r="B37" s="106" t="s">
        <v>911</v>
      </c>
      <c r="C37" s="213">
        <v>14</v>
      </c>
      <c r="D37" s="117">
        <v>168000</v>
      </c>
      <c r="E37" s="106"/>
      <c r="F37" s="118"/>
      <c r="H37" s="119">
        <f t="shared" si="0"/>
        <v>56000</v>
      </c>
      <c r="K37" s="117">
        <v>50000</v>
      </c>
    </row>
    <row r="38" spans="1:11" s="112" customFormat="1" ht="21" customHeight="1" x14ac:dyDescent="0.25">
      <c r="A38" s="213">
        <v>30</v>
      </c>
      <c r="B38" s="106" t="s">
        <v>4450</v>
      </c>
      <c r="C38" s="213">
        <v>30</v>
      </c>
      <c r="D38" s="117">
        <v>360000</v>
      </c>
      <c r="E38" s="106"/>
      <c r="F38" s="118"/>
      <c r="H38" s="119">
        <f t="shared" si="0"/>
        <v>120000</v>
      </c>
      <c r="K38" s="117">
        <v>100000</v>
      </c>
    </row>
    <row r="39" spans="1:11" s="112" customFormat="1" ht="21" customHeight="1" x14ac:dyDescent="0.25">
      <c r="A39" s="213">
        <v>31</v>
      </c>
      <c r="B39" s="106" t="s">
        <v>4623</v>
      </c>
      <c r="C39" s="213">
        <v>75</v>
      </c>
      <c r="D39" s="117">
        <v>900000</v>
      </c>
      <c r="E39" s="106"/>
      <c r="F39" s="118"/>
      <c r="H39" s="119">
        <f t="shared" si="0"/>
        <v>300000</v>
      </c>
      <c r="K39" s="117"/>
    </row>
    <row r="40" spans="1:11" s="112" customFormat="1" ht="21" customHeight="1" x14ac:dyDescent="0.25">
      <c r="A40" s="213">
        <v>32</v>
      </c>
      <c r="B40" s="106" t="s">
        <v>4624</v>
      </c>
      <c r="C40" s="213">
        <v>130</v>
      </c>
      <c r="D40" s="117">
        <v>1560000</v>
      </c>
      <c r="E40" s="106"/>
      <c r="F40" s="118"/>
      <c r="H40" s="119">
        <f t="shared" si="0"/>
        <v>520000</v>
      </c>
      <c r="K40" s="117"/>
    </row>
    <row r="41" spans="1:11" s="161" customFormat="1" ht="21" customHeight="1" x14ac:dyDescent="0.25">
      <c r="A41" s="352">
        <v>34</v>
      </c>
      <c r="B41" s="147" t="s">
        <v>4627</v>
      </c>
      <c r="C41" s="352">
        <v>40</v>
      </c>
      <c r="D41" s="80">
        <v>480000</v>
      </c>
      <c r="E41" s="147"/>
      <c r="F41" s="353"/>
      <c r="H41" s="354">
        <f t="shared" si="0"/>
        <v>160000</v>
      </c>
      <c r="I41" s="161">
        <f>40*12000</f>
        <v>480000</v>
      </c>
      <c r="K41" s="80"/>
    </row>
    <row r="42" spans="1:11" s="161" customFormat="1" ht="21" customHeight="1" x14ac:dyDescent="0.25">
      <c r="A42" s="352">
        <v>35</v>
      </c>
      <c r="B42" s="147" t="s">
        <v>4628</v>
      </c>
      <c r="C42" s="352">
        <v>12</v>
      </c>
      <c r="D42" s="80">
        <v>144000</v>
      </c>
      <c r="E42" s="147"/>
      <c r="F42" s="353"/>
      <c r="H42" s="354">
        <f t="shared" si="0"/>
        <v>48000</v>
      </c>
      <c r="I42" s="161">
        <f>12*12000</f>
        <v>144000</v>
      </c>
      <c r="K42" s="80"/>
    </row>
    <row r="43" spans="1:11" s="112" customFormat="1" ht="21" customHeight="1" x14ac:dyDescent="0.25">
      <c r="A43" s="213"/>
      <c r="B43" s="312" t="s">
        <v>4464</v>
      </c>
      <c r="C43" s="213"/>
      <c r="D43" s="117">
        <v>0</v>
      </c>
      <c r="E43" s="106"/>
      <c r="F43" s="313"/>
      <c r="H43" s="119">
        <f t="shared" si="0"/>
        <v>0</v>
      </c>
      <c r="K43" s="117"/>
    </row>
    <row r="44" spans="1:11" s="112" customFormat="1" ht="21" customHeight="1" x14ac:dyDescent="0.25">
      <c r="A44" s="213">
        <v>35</v>
      </c>
      <c r="B44" s="106" t="s">
        <v>913</v>
      </c>
      <c r="C44" s="213">
        <v>9</v>
      </c>
      <c r="D44" s="117">
        <v>108000</v>
      </c>
      <c r="E44" s="106"/>
      <c r="F44" s="118"/>
      <c r="G44" s="113"/>
      <c r="H44" s="119">
        <f t="shared" si="0"/>
        <v>36000</v>
      </c>
      <c r="K44" s="117">
        <v>32000</v>
      </c>
    </row>
    <row r="45" spans="1:11" s="112" customFormat="1" ht="21" customHeight="1" x14ac:dyDescent="0.25">
      <c r="A45" s="213">
        <v>36</v>
      </c>
      <c r="B45" s="106" t="s">
        <v>914</v>
      </c>
      <c r="C45" s="213">
        <v>8</v>
      </c>
      <c r="D45" s="117">
        <v>96000</v>
      </c>
      <c r="E45" s="106"/>
      <c r="F45" s="118"/>
      <c r="G45" s="113"/>
      <c r="H45" s="119">
        <f t="shared" si="0"/>
        <v>32000</v>
      </c>
      <c r="K45" s="117">
        <v>29000</v>
      </c>
    </row>
    <row r="46" spans="1:11" s="112" customFormat="1" ht="28.5" customHeight="1" x14ac:dyDescent="0.25">
      <c r="A46" s="213">
        <v>37</v>
      </c>
      <c r="B46" s="106" t="s">
        <v>915</v>
      </c>
      <c r="C46" s="213">
        <v>8</v>
      </c>
      <c r="D46" s="117">
        <v>96000</v>
      </c>
      <c r="E46" s="319" t="s">
        <v>4452</v>
      </c>
      <c r="F46" s="118"/>
      <c r="H46" s="119">
        <f t="shared" si="0"/>
        <v>32000</v>
      </c>
      <c r="K46" s="117">
        <v>29000</v>
      </c>
    </row>
    <row r="47" spans="1:11" s="112" customFormat="1" ht="21" customHeight="1" x14ac:dyDescent="0.25">
      <c r="A47" s="213">
        <v>38</v>
      </c>
      <c r="B47" s="106" t="s">
        <v>916</v>
      </c>
      <c r="C47" s="213">
        <v>8</v>
      </c>
      <c r="D47" s="117">
        <v>96000</v>
      </c>
      <c r="E47" s="106"/>
      <c r="F47" s="118"/>
      <c r="H47" s="119">
        <f t="shared" si="0"/>
        <v>32000</v>
      </c>
      <c r="K47" s="117">
        <v>29000</v>
      </c>
    </row>
    <row r="48" spans="1:11" s="112" customFormat="1" ht="21" customHeight="1" x14ac:dyDescent="0.25">
      <c r="A48" s="213">
        <v>39</v>
      </c>
      <c r="B48" s="106" t="s">
        <v>917</v>
      </c>
      <c r="C48" s="213">
        <v>8</v>
      </c>
      <c r="D48" s="117">
        <v>96000</v>
      </c>
      <c r="E48" s="106"/>
      <c r="F48" s="118"/>
      <c r="H48" s="119">
        <f t="shared" si="0"/>
        <v>32000</v>
      </c>
      <c r="K48" s="117">
        <v>29000</v>
      </c>
    </row>
    <row r="49" spans="1:11" s="112" customFormat="1" ht="21" customHeight="1" x14ac:dyDescent="0.25">
      <c r="A49" s="213">
        <v>40</v>
      </c>
      <c r="B49" s="106" t="s">
        <v>918</v>
      </c>
      <c r="C49" s="213">
        <v>5</v>
      </c>
      <c r="D49" s="117">
        <v>60000</v>
      </c>
      <c r="E49" s="106"/>
      <c r="F49" s="118"/>
      <c r="H49" s="119">
        <f t="shared" si="0"/>
        <v>20000</v>
      </c>
      <c r="K49" s="117">
        <v>18000</v>
      </c>
    </row>
    <row r="50" spans="1:11" s="112" customFormat="1" ht="21" customHeight="1" x14ac:dyDescent="0.25">
      <c r="A50" s="213">
        <v>41</v>
      </c>
      <c r="B50" s="106" t="s">
        <v>919</v>
      </c>
      <c r="C50" s="213">
        <v>5</v>
      </c>
      <c r="D50" s="117">
        <v>60000</v>
      </c>
      <c r="E50" s="106"/>
      <c r="F50" s="118"/>
      <c r="H50" s="119">
        <f t="shared" si="0"/>
        <v>20000</v>
      </c>
      <c r="K50" s="117">
        <v>18000</v>
      </c>
    </row>
    <row r="51" spans="1:11" s="112" customFormat="1" ht="21" customHeight="1" x14ac:dyDescent="0.25">
      <c r="A51" s="213">
        <v>42</v>
      </c>
      <c r="B51" s="106" t="s">
        <v>920</v>
      </c>
      <c r="C51" s="213">
        <v>9</v>
      </c>
      <c r="D51" s="117">
        <v>108000</v>
      </c>
      <c r="E51" s="106"/>
      <c r="F51" s="118"/>
      <c r="H51" s="119">
        <f t="shared" si="0"/>
        <v>36000</v>
      </c>
      <c r="K51" s="117">
        <v>32000</v>
      </c>
    </row>
    <row r="52" spans="1:11" s="112" customFormat="1" ht="21" customHeight="1" x14ac:dyDescent="0.25">
      <c r="A52" s="213">
        <v>43</v>
      </c>
      <c r="B52" s="106" t="s">
        <v>921</v>
      </c>
      <c r="C52" s="213">
        <v>9</v>
      </c>
      <c r="D52" s="117">
        <v>108000</v>
      </c>
      <c r="E52" s="106"/>
      <c r="F52" s="118"/>
      <c r="H52" s="119">
        <f t="shared" si="0"/>
        <v>36000</v>
      </c>
      <c r="K52" s="117">
        <v>32000</v>
      </c>
    </row>
    <row r="53" spans="1:11" s="112" customFormat="1" ht="21" customHeight="1" x14ac:dyDescent="0.25">
      <c r="A53" s="213">
        <v>44</v>
      </c>
      <c r="B53" s="106" t="s">
        <v>4453</v>
      </c>
      <c r="C53" s="213">
        <v>7</v>
      </c>
      <c r="D53" s="117">
        <v>84000</v>
      </c>
      <c r="E53" s="106"/>
      <c r="F53" s="118"/>
      <c r="H53" s="119">
        <f t="shared" si="0"/>
        <v>28000</v>
      </c>
      <c r="K53" s="117">
        <v>25000</v>
      </c>
    </row>
    <row r="54" spans="1:11" s="112" customFormat="1" ht="21" customHeight="1" x14ac:dyDescent="0.25">
      <c r="A54" s="213">
        <v>45</v>
      </c>
      <c r="B54" s="106" t="s">
        <v>922</v>
      </c>
      <c r="C54" s="314">
        <v>8</v>
      </c>
      <c r="D54" s="117">
        <v>96000</v>
      </c>
      <c r="E54" s="106"/>
      <c r="F54" s="118"/>
      <c r="H54" s="119">
        <f t="shared" si="0"/>
        <v>32000</v>
      </c>
      <c r="K54" s="117">
        <v>29000</v>
      </c>
    </row>
    <row r="55" spans="1:11" s="112" customFormat="1" ht="21" customHeight="1" x14ac:dyDescent="0.25">
      <c r="A55" s="213">
        <v>46</v>
      </c>
      <c r="B55" s="106" t="s">
        <v>4454</v>
      </c>
      <c r="C55" s="213">
        <v>7</v>
      </c>
      <c r="D55" s="117">
        <v>84000</v>
      </c>
      <c r="E55" s="106"/>
      <c r="F55" s="118"/>
      <c r="H55" s="119">
        <f t="shared" si="0"/>
        <v>28000</v>
      </c>
      <c r="K55" s="117">
        <v>25000</v>
      </c>
    </row>
    <row r="56" spans="1:11" ht="18.75" x14ac:dyDescent="0.2">
      <c r="A56" s="314"/>
      <c r="B56" s="220" t="s">
        <v>4458</v>
      </c>
    </row>
    <row r="57" spans="1:11" ht="18.75" x14ac:dyDescent="0.3">
      <c r="A57" s="317" t="s">
        <v>4456</v>
      </c>
      <c r="B57" s="317"/>
    </row>
    <row r="58" spans="1:11" ht="18.75" x14ac:dyDescent="0.25">
      <c r="A58" s="284"/>
      <c r="B58" s="309"/>
      <c r="C58" s="1060" t="s">
        <v>5684</v>
      </c>
      <c r="D58" s="1060"/>
      <c r="E58" s="1060"/>
    </row>
    <row r="59" spans="1:11" ht="18.75" x14ac:dyDescent="0.3">
      <c r="A59" s="1006" t="s">
        <v>43</v>
      </c>
      <c r="B59" s="1006"/>
      <c r="C59" s="1054" t="s">
        <v>44</v>
      </c>
      <c r="D59" s="1054"/>
      <c r="E59" s="1054"/>
    </row>
    <row r="60" spans="1:11" ht="18.75" x14ac:dyDescent="0.3">
      <c r="A60" s="285"/>
      <c r="B60" s="155"/>
      <c r="C60" s="286"/>
      <c r="D60" s="93"/>
    </row>
    <row r="61" spans="1:11" ht="18.75" x14ac:dyDescent="0.3">
      <c r="A61" s="285"/>
      <c r="B61" s="155"/>
      <c r="C61" s="286"/>
      <c r="D61" s="93"/>
    </row>
    <row r="62" spans="1:11" ht="18.75" x14ac:dyDescent="0.3">
      <c r="A62" s="285"/>
      <c r="B62" s="155"/>
      <c r="C62" s="286"/>
      <c r="D62" s="93"/>
    </row>
    <row r="63" spans="1:11" ht="18.75" x14ac:dyDescent="0.3">
      <c r="A63" s="1006" t="s">
        <v>431</v>
      </c>
      <c r="B63" s="1006"/>
      <c r="C63" s="1055" t="s">
        <v>5177</v>
      </c>
      <c r="D63" s="1055"/>
      <c r="E63" s="1055"/>
    </row>
    <row r="67" spans="5:5" x14ac:dyDescent="0.2">
      <c r="E67" s="67" t="s">
        <v>42</v>
      </c>
    </row>
  </sheetData>
  <mergeCells count="8">
    <mergeCell ref="A59:B59"/>
    <mergeCell ref="C59:E59"/>
    <mergeCell ref="A63:B63"/>
    <mergeCell ref="C63:E63"/>
    <mergeCell ref="A3:F3"/>
    <mergeCell ref="A4:E4"/>
    <mergeCell ref="D5:E5"/>
    <mergeCell ref="C58:E58"/>
  </mergeCells>
  <pageMargins left="0.26" right="0.2" top="0.23" bottom="0.21" header="0.2" footer="0.2"/>
  <pageSetup paperSize="9" orientation="portrait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workbookViewId="0">
      <selection activeCell="A5" sqref="A5"/>
    </sheetView>
  </sheetViews>
  <sheetFormatPr defaultRowHeight="18.75" x14ac:dyDescent="0.3"/>
  <cols>
    <col min="1" max="1" width="6.28515625" style="155" customWidth="1"/>
    <col min="2" max="2" width="44.140625" style="155" customWidth="1"/>
    <col min="3" max="3" width="8" style="155" customWidth="1"/>
    <col min="4" max="4" width="12.5703125" style="155" customWidth="1"/>
    <col min="5" max="5" width="13.42578125" style="155" customWidth="1"/>
    <col min="6" max="6" width="14" style="155" customWidth="1"/>
    <col min="7" max="7" width="10" style="155" customWidth="1"/>
    <col min="8" max="8" width="10.42578125" style="155" customWidth="1"/>
    <col min="9" max="9" width="9.85546875" style="155" customWidth="1"/>
    <col min="10" max="10" width="12.85546875" style="155" customWidth="1"/>
    <col min="11" max="11" width="15.5703125" style="155" customWidth="1"/>
    <col min="12" max="13" width="9.140625" style="155" customWidth="1"/>
    <col min="14" max="15" width="12.7109375" style="155" customWidth="1"/>
    <col min="16" max="256" width="9.140625" style="155"/>
    <col min="257" max="257" width="6.28515625" style="155" customWidth="1"/>
    <col min="258" max="258" width="40.28515625" style="155" customWidth="1"/>
    <col min="259" max="259" width="8" style="155" customWidth="1"/>
    <col min="260" max="260" width="12.5703125" style="155" customWidth="1"/>
    <col min="261" max="261" width="13.42578125" style="155" customWidth="1"/>
    <col min="262" max="262" width="30.7109375" style="155" customWidth="1"/>
    <col min="263" max="263" width="10" style="155" customWidth="1"/>
    <col min="264" max="264" width="10.42578125" style="155" customWidth="1"/>
    <col min="265" max="265" width="9.85546875" style="155" customWidth="1"/>
    <col min="266" max="266" width="12.85546875" style="155" customWidth="1"/>
    <col min="267" max="267" width="15.5703125" style="155" customWidth="1"/>
    <col min="268" max="269" width="9.140625" style="155" customWidth="1"/>
    <col min="270" max="271" width="12.7109375" style="155" customWidth="1"/>
    <col min="272" max="512" width="9.140625" style="155"/>
    <col min="513" max="513" width="6.28515625" style="155" customWidth="1"/>
    <col min="514" max="514" width="40.28515625" style="155" customWidth="1"/>
    <col min="515" max="515" width="8" style="155" customWidth="1"/>
    <col min="516" max="516" width="12.5703125" style="155" customWidth="1"/>
    <col min="517" max="517" width="13.42578125" style="155" customWidth="1"/>
    <col min="518" max="518" width="30.7109375" style="155" customWidth="1"/>
    <col min="519" max="519" width="10" style="155" customWidth="1"/>
    <col min="520" max="520" width="10.42578125" style="155" customWidth="1"/>
    <col min="521" max="521" width="9.85546875" style="155" customWidth="1"/>
    <col min="522" max="522" width="12.85546875" style="155" customWidth="1"/>
    <col min="523" max="523" width="15.5703125" style="155" customWidth="1"/>
    <col min="524" max="525" width="9.140625" style="155" customWidth="1"/>
    <col min="526" max="527" width="12.7109375" style="155" customWidth="1"/>
    <col min="528" max="768" width="9.140625" style="155"/>
    <col min="769" max="769" width="6.28515625" style="155" customWidth="1"/>
    <col min="770" max="770" width="40.28515625" style="155" customWidth="1"/>
    <col min="771" max="771" width="8" style="155" customWidth="1"/>
    <col min="772" max="772" width="12.5703125" style="155" customWidth="1"/>
    <col min="773" max="773" width="13.42578125" style="155" customWidth="1"/>
    <col min="774" max="774" width="30.7109375" style="155" customWidth="1"/>
    <col min="775" max="775" width="10" style="155" customWidth="1"/>
    <col min="776" max="776" width="10.42578125" style="155" customWidth="1"/>
    <col min="777" max="777" width="9.85546875" style="155" customWidth="1"/>
    <col min="778" max="778" width="12.85546875" style="155" customWidth="1"/>
    <col min="779" max="779" width="15.5703125" style="155" customWidth="1"/>
    <col min="780" max="781" width="9.140625" style="155" customWidth="1"/>
    <col min="782" max="783" width="12.7109375" style="155" customWidth="1"/>
    <col min="784" max="1024" width="9.140625" style="155"/>
    <col min="1025" max="1025" width="6.28515625" style="155" customWidth="1"/>
    <col min="1026" max="1026" width="40.28515625" style="155" customWidth="1"/>
    <col min="1027" max="1027" width="8" style="155" customWidth="1"/>
    <col min="1028" max="1028" width="12.5703125" style="155" customWidth="1"/>
    <col min="1029" max="1029" width="13.42578125" style="155" customWidth="1"/>
    <col min="1030" max="1030" width="30.7109375" style="155" customWidth="1"/>
    <col min="1031" max="1031" width="10" style="155" customWidth="1"/>
    <col min="1032" max="1032" width="10.42578125" style="155" customWidth="1"/>
    <col min="1033" max="1033" width="9.85546875" style="155" customWidth="1"/>
    <col min="1034" max="1034" width="12.85546875" style="155" customWidth="1"/>
    <col min="1035" max="1035" width="15.5703125" style="155" customWidth="1"/>
    <col min="1036" max="1037" width="9.140625" style="155" customWidth="1"/>
    <col min="1038" max="1039" width="12.7109375" style="155" customWidth="1"/>
    <col min="1040" max="1280" width="9.140625" style="155"/>
    <col min="1281" max="1281" width="6.28515625" style="155" customWidth="1"/>
    <col min="1282" max="1282" width="40.28515625" style="155" customWidth="1"/>
    <col min="1283" max="1283" width="8" style="155" customWidth="1"/>
    <col min="1284" max="1284" width="12.5703125" style="155" customWidth="1"/>
    <col min="1285" max="1285" width="13.42578125" style="155" customWidth="1"/>
    <col min="1286" max="1286" width="30.7109375" style="155" customWidth="1"/>
    <col min="1287" max="1287" width="10" style="155" customWidth="1"/>
    <col min="1288" max="1288" width="10.42578125" style="155" customWidth="1"/>
    <col min="1289" max="1289" width="9.85546875" style="155" customWidth="1"/>
    <col min="1290" max="1290" width="12.85546875" style="155" customWidth="1"/>
    <col min="1291" max="1291" width="15.5703125" style="155" customWidth="1"/>
    <col min="1292" max="1293" width="9.140625" style="155" customWidth="1"/>
    <col min="1294" max="1295" width="12.7109375" style="155" customWidth="1"/>
    <col min="1296" max="1536" width="9.140625" style="155"/>
    <col min="1537" max="1537" width="6.28515625" style="155" customWidth="1"/>
    <col min="1538" max="1538" width="40.28515625" style="155" customWidth="1"/>
    <col min="1539" max="1539" width="8" style="155" customWidth="1"/>
    <col min="1540" max="1540" width="12.5703125" style="155" customWidth="1"/>
    <col min="1541" max="1541" width="13.42578125" style="155" customWidth="1"/>
    <col min="1542" max="1542" width="30.7109375" style="155" customWidth="1"/>
    <col min="1543" max="1543" width="10" style="155" customWidth="1"/>
    <col min="1544" max="1544" width="10.42578125" style="155" customWidth="1"/>
    <col min="1545" max="1545" width="9.85546875" style="155" customWidth="1"/>
    <col min="1546" max="1546" width="12.85546875" style="155" customWidth="1"/>
    <col min="1547" max="1547" width="15.5703125" style="155" customWidth="1"/>
    <col min="1548" max="1549" width="9.140625" style="155" customWidth="1"/>
    <col min="1550" max="1551" width="12.7109375" style="155" customWidth="1"/>
    <col min="1552" max="1792" width="9.140625" style="155"/>
    <col min="1793" max="1793" width="6.28515625" style="155" customWidth="1"/>
    <col min="1794" max="1794" width="40.28515625" style="155" customWidth="1"/>
    <col min="1795" max="1795" width="8" style="155" customWidth="1"/>
    <col min="1796" max="1796" width="12.5703125" style="155" customWidth="1"/>
    <col min="1797" max="1797" width="13.42578125" style="155" customWidth="1"/>
    <col min="1798" max="1798" width="30.7109375" style="155" customWidth="1"/>
    <col min="1799" max="1799" width="10" style="155" customWidth="1"/>
    <col min="1800" max="1800" width="10.42578125" style="155" customWidth="1"/>
    <col min="1801" max="1801" width="9.85546875" style="155" customWidth="1"/>
    <col min="1802" max="1802" width="12.85546875" style="155" customWidth="1"/>
    <col min="1803" max="1803" width="15.5703125" style="155" customWidth="1"/>
    <col min="1804" max="1805" width="9.140625" style="155" customWidth="1"/>
    <col min="1806" max="1807" width="12.7109375" style="155" customWidth="1"/>
    <col min="1808" max="2048" width="9.140625" style="155"/>
    <col min="2049" max="2049" width="6.28515625" style="155" customWidth="1"/>
    <col min="2050" max="2050" width="40.28515625" style="155" customWidth="1"/>
    <col min="2051" max="2051" width="8" style="155" customWidth="1"/>
    <col min="2052" max="2052" width="12.5703125" style="155" customWidth="1"/>
    <col min="2053" max="2053" width="13.42578125" style="155" customWidth="1"/>
    <col min="2054" max="2054" width="30.7109375" style="155" customWidth="1"/>
    <col min="2055" max="2055" width="10" style="155" customWidth="1"/>
    <col min="2056" max="2056" width="10.42578125" style="155" customWidth="1"/>
    <col min="2057" max="2057" width="9.85546875" style="155" customWidth="1"/>
    <col min="2058" max="2058" width="12.85546875" style="155" customWidth="1"/>
    <col min="2059" max="2059" width="15.5703125" style="155" customWidth="1"/>
    <col min="2060" max="2061" width="9.140625" style="155" customWidth="1"/>
    <col min="2062" max="2063" width="12.7109375" style="155" customWidth="1"/>
    <col min="2064" max="2304" width="9.140625" style="155"/>
    <col min="2305" max="2305" width="6.28515625" style="155" customWidth="1"/>
    <col min="2306" max="2306" width="40.28515625" style="155" customWidth="1"/>
    <col min="2307" max="2307" width="8" style="155" customWidth="1"/>
    <col min="2308" max="2308" width="12.5703125" style="155" customWidth="1"/>
    <col min="2309" max="2309" width="13.42578125" style="155" customWidth="1"/>
    <col min="2310" max="2310" width="30.7109375" style="155" customWidth="1"/>
    <col min="2311" max="2311" width="10" style="155" customWidth="1"/>
    <col min="2312" max="2312" width="10.42578125" style="155" customWidth="1"/>
    <col min="2313" max="2313" width="9.85546875" style="155" customWidth="1"/>
    <col min="2314" max="2314" width="12.85546875" style="155" customWidth="1"/>
    <col min="2315" max="2315" width="15.5703125" style="155" customWidth="1"/>
    <col min="2316" max="2317" width="9.140625" style="155" customWidth="1"/>
    <col min="2318" max="2319" width="12.7109375" style="155" customWidth="1"/>
    <col min="2320" max="2560" width="9.140625" style="155"/>
    <col min="2561" max="2561" width="6.28515625" style="155" customWidth="1"/>
    <col min="2562" max="2562" width="40.28515625" style="155" customWidth="1"/>
    <col min="2563" max="2563" width="8" style="155" customWidth="1"/>
    <col min="2564" max="2564" width="12.5703125" style="155" customWidth="1"/>
    <col min="2565" max="2565" width="13.42578125" style="155" customWidth="1"/>
    <col min="2566" max="2566" width="30.7109375" style="155" customWidth="1"/>
    <col min="2567" max="2567" width="10" style="155" customWidth="1"/>
    <col min="2568" max="2568" width="10.42578125" style="155" customWidth="1"/>
    <col min="2569" max="2569" width="9.85546875" style="155" customWidth="1"/>
    <col min="2570" max="2570" width="12.85546875" style="155" customWidth="1"/>
    <col min="2571" max="2571" width="15.5703125" style="155" customWidth="1"/>
    <col min="2572" max="2573" width="9.140625" style="155" customWidth="1"/>
    <col min="2574" max="2575" width="12.7109375" style="155" customWidth="1"/>
    <col min="2576" max="2816" width="9.140625" style="155"/>
    <col min="2817" max="2817" width="6.28515625" style="155" customWidth="1"/>
    <col min="2818" max="2818" width="40.28515625" style="155" customWidth="1"/>
    <col min="2819" max="2819" width="8" style="155" customWidth="1"/>
    <col min="2820" max="2820" width="12.5703125" style="155" customWidth="1"/>
    <col min="2821" max="2821" width="13.42578125" style="155" customWidth="1"/>
    <col min="2822" max="2822" width="30.7109375" style="155" customWidth="1"/>
    <col min="2823" max="2823" width="10" style="155" customWidth="1"/>
    <col min="2824" max="2824" width="10.42578125" style="155" customWidth="1"/>
    <col min="2825" max="2825" width="9.85546875" style="155" customWidth="1"/>
    <col min="2826" max="2826" width="12.85546875" style="155" customWidth="1"/>
    <col min="2827" max="2827" width="15.5703125" style="155" customWidth="1"/>
    <col min="2828" max="2829" width="9.140625" style="155" customWidth="1"/>
    <col min="2830" max="2831" width="12.7109375" style="155" customWidth="1"/>
    <col min="2832" max="3072" width="9.140625" style="155"/>
    <col min="3073" max="3073" width="6.28515625" style="155" customWidth="1"/>
    <col min="3074" max="3074" width="40.28515625" style="155" customWidth="1"/>
    <col min="3075" max="3075" width="8" style="155" customWidth="1"/>
    <col min="3076" max="3076" width="12.5703125" style="155" customWidth="1"/>
    <col min="3077" max="3077" width="13.42578125" style="155" customWidth="1"/>
    <col min="3078" max="3078" width="30.7109375" style="155" customWidth="1"/>
    <col min="3079" max="3079" width="10" style="155" customWidth="1"/>
    <col min="3080" max="3080" width="10.42578125" style="155" customWidth="1"/>
    <col min="3081" max="3081" width="9.85546875" style="155" customWidth="1"/>
    <col min="3082" max="3082" width="12.85546875" style="155" customWidth="1"/>
    <col min="3083" max="3083" width="15.5703125" style="155" customWidth="1"/>
    <col min="3084" max="3085" width="9.140625" style="155" customWidth="1"/>
    <col min="3086" max="3087" width="12.7109375" style="155" customWidth="1"/>
    <col min="3088" max="3328" width="9.140625" style="155"/>
    <col min="3329" max="3329" width="6.28515625" style="155" customWidth="1"/>
    <col min="3330" max="3330" width="40.28515625" style="155" customWidth="1"/>
    <col min="3331" max="3331" width="8" style="155" customWidth="1"/>
    <col min="3332" max="3332" width="12.5703125" style="155" customWidth="1"/>
    <col min="3333" max="3333" width="13.42578125" style="155" customWidth="1"/>
    <col min="3334" max="3334" width="30.7109375" style="155" customWidth="1"/>
    <col min="3335" max="3335" width="10" style="155" customWidth="1"/>
    <col min="3336" max="3336" width="10.42578125" style="155" customWidth="1"/>
    <col min="3337" max="3337" width="9.85546875" style="155" customWidth="1"/>
    <col min="3338" max="3338" width="12.85546875" style="155" customWidth="1"/>
    <col min="3339" max="3339" width="15.5703125" style="155" customWidth="1"/>
    <col min="3340" max="3341" width="9.140625" style="155" customWidth="1"/>
    <col min="3342" max="3343" width="12.7109375" style="155" customWidth="1"/>
    <col min="3344" max="3584" width="9.140625" style="155"/>
    <col min="3585" max="3585" width="6.28515625" style="155" customWidth="1"/>
    <col min="3586" max="3586" width="40.28515625" style="155" customWidth="1"/>
    <col min="3587" max="3587" width="8" style="155" customWidth="1"/>
    <col min="3588" max="3588" width="12.5703125" style="155" customWidth="1"/>
    <col min="3589" max="3589" width="13.42578125" style="155" customWidth="1"/>
    <col min="3590" max="3590" width="30.7109375" style="155" customWidth="1"/>
    <col min="3591" max="3591" width="10" style="155" customWidth="1"/>
    <col min="3592" max="3592" width="10.42578125" style="155" customWidth="1"/>
    <col min="3593" max="3593" width="9.85546875" style="155" customWidth="1"/>
    <col min="3594" max="3594" width="12.85546875" style="155" customWidth="1"/>
    <col min="3595" max="3595" width="15.5703125" style="155" customWidth="1"/>
    <col min="3596" max="3597" width="9.140625" style="155" customWidth="1"/>
    <col min="3598" max="3599" width="12.7109375" style="155" customWidth="1"/>
    <col min="3600" max="3840" width="9.140625" style="155"/>
    <col min="3841" max="3841" width="6.28515625" style="155" customWidth="1"/>
    <col min="3842" max="3842" width="40.28515625" style="155" customWidth="1"/>
    <col min="3843" max="3843" width="8" style="155" customWidth="1"/>
    <col min="3844" max="3844" width="12.5703125" style="155" customWidth="1"/>
    <col min="3845" max="3845" width="13.42578125" style="155" customWidth="1"/>
    <col min="3846" max="3846" width="30.7109375" style="155" customWidth="1"/>
    <col min="3847" max="3847" width="10" style="155" customWidth="1"/>
    <col min="3848" max="3848" width="10.42578125" style="155" customWidth="1"/>
    <col min="3849" max="3849" width="9.85546875" style="155" customWidth="1"/>
    <col min="3850" max="3850" width="12.85546875" style="155" customWidth="1"/>
    <col min="3851" max="3851" width="15.5703125" style="155" customWidth="1"/>
    <col min="3852" max="3853" width="9.140625" style="155" customWidth="1"/>
    <col min="3854" max="3855" width="12.7109375" style="155" customWidth="1"/>
    <col min="3856" max="4096" width="9.140625" style="155"/>
    <col min="4097" max="4097" width="6.28515625" style="155" customWidth="1"/>
    <col min="4098" max="4098" width="40.28515625" style="155" customWidth="1"/>
    <col min="4099" max="4099" width="8" style="155" customWidth="1"/>
    <col min="4100" max="4100" width="12.5703125" style="155" customWidth="1"/>
    <col min="4101" max="4101" width="13.42578125" style="155" customWidth="1"/>
    <col min="4102" max="4102" width="30.7109375" style="155" customWidth="1"/>
    <col min="4103" max="4103" width="10" style="155" customWidth="1"/>
    <col min="4104" max="4104" width="10.42578125" style="155" customWidth="1"/>
    <col min="4105" max="4105" width="9.85546875" style="155" customWidth="1"/>
    <col min="4106" max="4106" width="12.85546875" style="155" customWidth="1"/>
    <col min="4107" max="4107" width="15.5703125" style="155" customWidth="1"/>
    <col min="4108" max="4109" width="9.140625" style="155" customWidth="1"/>
    <col min="4110" max="4111" width="12.7109375" style="155" customWidth="1"/>
    <col min="4112" max="4352" width="9.140625" style="155"/>
    <col min="4353" max="4353" width="6.28515625" style="155" customWidth="1"/>
    <col min="4354" max="4354" width="40.28515625" style="155" customWidth="1"/>
    <col min="4355" max="4355" width="8" style="155" customWidth="1"/>
    <col min="4356" max="4356" width="12.5703125" style="155" customWidth="1"/>
    <col min="4357" max="4357" width="13.42578125" style="155" customWidth="1"/>
    <col min="4358" max="4358" width="30.7109375" style="155" customWidth="1"/>
    <col min="4359" max="4359" width="10" style="155" customWidth="1"/>
    <col min="4360" max="4360" width="10.42578125" style="155" customWidth="1"/>
    <col min="4361" max="4361" width="9.85546875" style="155" customWidth="1"/>
    <col min="4362" max="4362" width="12.85546875" style="155" customWidth="1"/>
    <col min="4363" max="4363" width="15.5703125" style="155" customWidth="1"/>
    <col min="4364" max="4365" width="9.140625" style="155" customWidth="1"/>
    <col min="4366" max="4367" width="12.7109375" style="155" customWidth="1"/>
    <col min="4368" max="4608" width="9.140625" style="155"/>
    <col min="4609" max="4609" width="6.28515625" style="155" customWidth="1"/>
    <col min="4610" max="4610" width="40.28515625" style="155" customWidth="1"/>
    <col min="4611" max="4611" width="8" style="155" customWidth="1"/>
    <col min="4612" max="4612" width="12.5703125" style="155" customWidth="1"/>
    <col min="4613" max="4613" width="13.42578125" style="155" customWidth="1"/>
    <col min="4614" max="4614" width="30.7109375" style="155" customWidth="1"/>
    <col min="4615" max="4615" width="10" style="155" customWidth="1"/>
    <col min="4616" max="4616" width="10.42578125" style="155" customWidth="1"/>
    <col min="4617" max="4617" width="9.85546875" style="155" customWidth="1"/>
    <col min="4618" max="4618" width="12.85546875" style="155" customWidth="1"/>
    <col min="4619" max="4619" width="15.5703125" style="155" customWidth="1"/>
    <col min="4620" max="4621" width="9.140625" style="155" customWidth="1"/>
    <col min="4622" max="4623" width="12.7109375" style="155" customWidth="1"/>
    <col min="4624" max="4864" width="9.140625" style="155"/>
    <col min="4865" max="4865" width="6.28515625" style="155" customWidth="1"/>
    <col min="4866" max="4866" width="40.28515625" style="155" customWidth="1"/>
    <col min="4867" max="4867" width="8" style="155" customWidth="1"/>
    <col min="4868" max="4868" width="12.5703125" style="155" customWidth="1"/>
    <col min="4869" max="4869" width="13.42578125" style="155" customWidth="1"/>
    <col min="4870" max="4870" width="30.7109375" style="155" customWidth="1"/>
    <col min="4871" max="4871" width="10" style="155" customWidth="1"/>
    <col min="4872" max="4872" width="10.42578125" style="155" customWidth="1"/>
    <col min="4873" max="4873" width="9.85546875" style="155" customWidth="1"/>
    <col min="4874" max="4874" width="12.85546875" style="155" customWidth="1"/>
    <col min="4875" max="4875" width="15.5703125" style="155" customWidth="1"/>
    <col min="4876" max="4877" width="9.140625" style="155" customWidth="1"/>
    <col min="4878" max="4879" width="12.7109375" style="155" customWidth="1"/>
    <col min="4880" max="5120" width="9.140625" style="155"/>
    <col min="5121" max="5121" width="6.28515625" style="155" customWidth="1"/>
    <col min="5122" max="5122" width="40.28515625" style="155" customWidth="1"/>
    <col min="5123" max="5123" width="8" style="155" customWidth="1"/>
    <col min="5124" max="5124" width="12.5703125" style="155" customWidth="1"/>
    <col min="5125" max="5125" width="13.42578125" style="155" customWidth="1"/>
    <col min="5126" max="5126" width="30.7109375" style="155" customWidth="1"/>
    <col min="5127" max="5127" width="10" style="155" customWidth="1"/>
    <col min="5128" max="5128" width="10.42578125" style="155" customWidth="1"/>
    <col min="5129" max="5129" width="9.85546875" style="155" customWidth="1"/>
    <col min="5130" max="5130" width="12.85546875" style="155" customWidth="1"/>
    <col min="5131" max="5131" width="15.5703125" style="155" customWidth="1"/>
    <col min="5132" max="5133" width="9.140625" style="155" customWidth="1"/>
    <col min="5134" max="5135" width="12.7109375" style="155" customWidth="1"/>
    <col min="5136" max="5376" width="9.140625" style="155"/>
    <col min="5377" max="5377" width="6.28515625" style="155" customWidth="1"/>
    <col min="5378" max="5378" width="40.28515625" style="155" customWidth="1"/>
    <col min="5379" max="5379" width="8" style="155" customWidth="1"/>
    <col min="5380" max="5380" width="12.5703125" style="155" customWidth="1"/>
    <col min="5381" max="5381" width="13.42578125" style="155" customWidth="1"/>
    <col min="5382" max="5382" width="30.7109375" style="155" customWidth="1"/>
    <col min="5383" max="5383" width="10" style="155" customWidth="1"/>
    <col min="5384" max="5384" width="10.42578125" style="155" customWidth="1"/>
    <col min="5385" max="5385" width="9.85546875" style="155" customWidth="1"/>
    <col min="5386" max="5386" width="12.85546875" style="155" customWidth="1"/>
    <col min="5387" max="5387" width="15.5703125" style="155" customWidth="1"/>
    <col min="5388" max="5389" width="9.140625" style="155" customWidth="1"/>
    <col min="5390" max="5391" width="12.7109375" style="155" customWidth="1"/>
    <col min="5392" max="5632" width="9.140625" style="155"/>
    <col min="5633" max="5633" width="6.28515625" style="155" customWidth="1"/>
    <col min="5634" max="5634" width="40.28515625" style="155" customWidth="1"/>
    <col min="5635" max="5635" width="8" style="155" customWidth="1"/>
    <col min="5636" max="5636" width="12.5703125" style="155" customWidth="1"/>
    <col min="5637" max="5637" width="13.42578125" style="155" customWidth="1"/>
    <col min="5638" max="5638" width="30.7109375" style="155" customWidth="1"/>
    <col min="5639" max="5639" width="10" style="155" customWidth="1"/>
    <col min="5640" max="5640" width="10.42578125" style="155" customWidth="1"/>
    <col min="5641" max="5641" width="9.85546875" style="155" customWidth="1"/>
    <col min="5642" max="5642" width="12.85546875" style="155" customWidth="1"/>
    <col min="5643" max="5643" width="15.5703125" style="155" customWidth="1"/>
    <col min="5644" max="5645" width="9.140625" style="155" customWidth="1"/>
    <col min="5646" max="5647" width="12.7109375" style="155" customWidth="1"/>
    <col min="5648" max="5888" width="9.140625" style="155"/>
    <col min="5889" max="5889" width="6.28515625" style="155" customWidth="1"/>
    <col min="5890" max="5890" width="40.28515625" style="155" customWidth="1"/>
    <col min="5891" max="5891" width="8" style="155" customWidth="1"/>
    <col min="5892" max="5892" width="12.5703125" style="155" customWidth="1"/>
    <col min="5893" max="5893" width="13.42578125" style="155" customWidth="1"/>
    <col min="5894" max="5894" width="30.7109375" style="155" customWidth="1"/>
    <col min="5895" max="5895" width="10" style="155" customWidth="1"/>
    <col min="5896" max="5896" width="10.42578125" style="155" customWidth="1"/>
    <col min="5897" max="5897" width="9.85546875" style="155" customWidth="1"/>
    <col min="5898" max="5898" width="12.85546875" style="155" customWidth="1"/>
    <col min="5899" max="5899" width="15.5703125" style="155" customWidth="1"/>
    <col min="5900" max="5901" width="9.140625" style="155" customWidth="1"/>
    <col min="5902" max="5903" width="12.7109375" style="155" customWidth="1"/>
    <col min="5904" max="6144" width="9.140625" style="155"/>
    <col min="6145" max="6145" width="6.28515625" style="155" customWidth="1"/>
    <col min="6146" max="6146" width="40.28515625" style="155" customWidth="1"/>
    <col min="6147" max="6147" width="8" style="155" customWidth="1"/>
    <col min="6148" max="6148" width="12.5703125" style="155" customWidth="1"/>
    <col min="6149" max="6149" width="13.42578125" style="155" customWidth="1"/>
    <col min="6150" max="6150" width="30.7109375" style="155" customWidth="1"/>
    <col min="6151" max="6151" width="10" style="155" customWidth="1"/>
    <col min="6152" max="6152" width="10.42578125" style="155" customWidth="1"/>
    <col min="6153" max="6153" width="9.85546875" style="155" customWidth="1"/>
    <col min="6154" max="6154" width="12.85546875" style="155" customWidth="1"/>
    <col min="6155" max="6155" width="15.5703125" style="155" customWidth="1"/>
    <col min="6156" max="6157" width="9.140625" style="155" customWidth="1"/>
    <col min="6158" max="6159" width="12.7109375" style="155" customWidth="1"/>
    <col min="6160" max="6400" width="9.140625" style="155"/>
    <col min="6401" max="6401" width="6.28515625" style="155" customWidth="1"/>
    <col min="6402" max="6402" width="40.28515625" style="155" customWidth="1"/>
    <col min="6403" max="6403" width="8" style="155" customWidth="1"/>
    <col min="6404" max="6404" width="12.5703125" style="155" customWidth="1"/>
    <col min="6405" max="6405" width="13.42578125" style="155" customWidth="1"/>
    <col min="6406" max="6406" width="30.7109375" style="155" customWidth="1"/>
    <col min="6407" max="6407" width="10" style="155" customWidth="1"/>
    <col min="6408" max="6408" width="10.42578125" style="155" customWidth="1"/>
    <col min="6409" max="6409" width="9.85546875" style="155" customWidth="1"/>
    <col min="6410" max="6410" width="12.85546875" style="155" customWidth="1"/>
    <col min="6411" max="6411" width="15.5703125" style="155" customWidth="1"/>
    <col min="6412" max="6413" width="9.140625" style="155" customWidth="1"/>
    <col min="6414" max="6415" width="12.7109375" style="155" customWidth="1"/>
    <col min="6416" max="6656" width="9.140625" style="155"/>
    <col min="6657" max="6657" width="6.28515625" style="155" customWidth="1"/>
    <col min="6658" max="6658" width="40.28515625" style="155" customWidth="1"/>
    <col min="6659" max="6659" width="8" style="155" customWidth="1"/>
    <col min="6660" max="6660" width="12.5703125" style="155" customWidth="1"/>
    <col min="6661" max="6661" width="13.42578125" style="155" customWidth="1"/>
    <col min="6662" max="6662" width="30.7109375" style="155" customWidth="1"/>
    <col min="6663" max="6663" width="10" style="155" customWidth="1"/>
    <col min="6664" max="6664" width="10.42578125" style="155" customWidth="1"/>
    <col min="6665" max="6665" width="9.85546875" style="155" customWidth="1"/>
    <col min="6666" max="6666" width="12.85546875" style="155" customWidth="1"/>
    <col min="6667" max="6667" width="15.5703125" style="155" customWidth="1"/>
    <col min="6668" max="6669" width="9.140625" style="155" customWidth="1"/>
    <col min="6670" max="6671" width="12.7109375" style="155" customWidth="1"/>
    <col min="6672" max="6912" width="9.140625" style="155"/>
    <col min="6913" max="6913" width="6.28515625" style="155" customWidth="1"/>
    <col min="6914" max="6914" width="40.28515625" style="155" customWidth="1"/>
    <col min="6915" max="6915" width="8" style="155" customWidth="1"/>
    <col min="6916" max="6916" width="12.5703125" style="155" customWidth="1"/>
    <col min="6917" max="6917" width="13.42578125" style="155" customWidth="1"/>
    <col min="6918" max="6918" width="30.7109375" style="155" customWidth="1"/>
    <col min="6919" max="6919" width="10" style="155" customWidth="1"/>
    <col min="6920" max="6920" width="10.42578125" style="155" customWidth="1"/>
    <col min="6921" max="6921" width="9.85546875" style="155" customWidth="1"/>
    <col min="6922" max="6922" width="12.85546875" style="155" customWidth="1"/>
    <col min="6923" max="6923" width="15.5703125" style="155" customWidth="1"/>
    <col min="6924" max="6925" width="9.140625" style="155" customWidth="1"/>
    <col min="6926" max="6927" width="12.7109375" style="155" customWidth="1"/>
    <col min="6928" max="7168" width="9.140625" style="155"/>
    <col min="7169" max="7169" width="6.28515625" style="155" customWidth="1"/>
    <col min="7170" max="7170" width="40.28515625" style="155" customWidth="1"/>
    <col min="7171" max="7171" width="8" style="155" customWidth="1"/>
    <col min="7172" max="7172" width="12.5703125" style="155" customWidth="1"/>
    <col min="7173" max="7173" width="13.42578125" style="155" customWidth="1"/>
    <col min="7174" max="7174" width="30.7109375" style="155" customWidth="1"/>
    <col min="7175" max="7175" width="10" style="155" customWidth="1"/>
    <col min="7176" max="7176" width="10.42578125" style="155" customWidth="1"/>
    <col min="7177" max="7177" width="9.85546875" style="155" customWidth="1"/>
    <col min="7178" max="7178" width="12.85546875" style="155" customWidth="1"/>
    <col min="7179" max="7179" width="15.5703125" style="155" customWidth="1"/>
    <col min="7180" max="7181" width="9.140625" style="155" customWidth="1"/>
    <col min="7182" max="7183" width="12.7109375" style="155" customWidth="1"/>
    <col min="7184" max="7424" width="9.140625" style="155"/>
    <col min="7425" max="7425" width="6.28515625" style="155" customWidth="1"/>
    <col min="7426" max="7426" width="40.28515625" style="155" customWidth="1"/>
    <col min="7427" max="7427" width="8" style="155" customWidth="1"/>
    <col min="7428" max="7428" width="12.5703125" style="155" customWidth="1"/>
    <col min="7429" max="7429" width="13.42578125" style="155" customWidth="1"/>
    <col min="7430" max="7430" width="30.7109375" style="155" customWidth="1"/>
    <col min="7431" max="7431" width="10" style="155" customWidth="1"/>
    <col min="7432" max="7432" width="10.42578125" style="155" customWidth="1"/>
    <col min="7433" max="7433" width="9.85546875" style="155" customWidth="1"/>
    <col min="7434" max="7434" width="12.85546875" style="155" customWidth="1"/>
    <col min="7435" max="7435" width="15.5703125" style="155" customWidth="1"/>
    <col min="7436" max="7437" width="9.140625" style="155" customWidth="1"/>
    <col min="7438" max="7439" width="12.7109375" style="155" customWidth="1"/>
    <col min="7440" max="7680" width="9.140625" style="155"/>
    <col min="7681" max="7681" width="6.28515625" style="155" customWidth="1"/>
    <col min="7682" max="7682" width="40.28515625" style="155" customWidth="1"/>
    <col min="7683" max="7683" width="8" style="155" customWidth="1"/>
    <col min="7684" max="7684" width="12.5703125" style="155" customWidth="1"/>
    <col min="7685" max="7685" width="13.42578125" style="155" customWidth="1"/>
    <col min="7686" max="7686" width="30.7109375" style="155" customWidth="1"/>
    <col min="7687" max="7687" width="10" style="155" customWidth="1"/>
    <col min="7688" max="7688" width="10.42578125" style="155" customWidth="1"/>
    <col min="7689" max="7689" width="9.85546875" style="155" customWidth="1"/>
    <col min="7690" max="7690" width="12.85546875" style="155" customWidth="1"/>
    <col min="7691" max="7691" width="15.5703125" style="155" customWidth="1"/>
    <col min="7692" max="7693" width="9.140625" style="155" customWidth="1"/>
    <col min="7694" max="7695" width="12.7109375" style="155" customWidth="1"/>
    <col min="7696" max="7936" width="9.140625" style="155"/>
    <col min="7937" max="7937" width="6.28515625" style="155" customWidth="1"/>
    <col min="7938" max="7938" width="40.28515625" style="155" customWidth="1"/>
    <col min="7939" max="7939" width="8" style="155" customWidth="1"/>
    <col min="7940" max="7940" width="12.5703125" style="155" customWidth="1"/>
    <col min="7941" max="7941" width="13.42578125" style="155" customWidth="1"/>
    <col min="7942" max="7942" width="30.7109375" style="155" customWidth="1"/>
    <col min="7943" max="7943" width="10" style="155" customWidth="1"/>
    <col min="7944" max="7944" width="10.42578125" style="155" customWidth="1"/>
    <col min="7945" max="7945" width="9.85546875" style="155" customWidth="1"/>
    <col min="7946" max="7946" width="12.85546875" style="155" customWidth="1"/>
    <col min="7947" max="7947" width="15.5703125" style="155" customWidth="1"/>
    <col min="7948" max="7949" width="9.140625" style="155" customWidth="1"/>
    <col min="7950" max="7951" width="12.7109375" style="155" customWidth="1"/>
    <col min="7952" max="8192" width="9.140625" style="155"/>
    <col min="8193" max="8193" width="6.28515625" style="155" customWidth="1"/>
    <col min="8194" max="8194" width="40.28515625" style="155" customWidth="1"/>
    <col min="8195" max="8195" width="8" style="155" customWidth="1"/>
    <col min="8196" max="8196" width="12.5703125" style="155" customWidth="1"/>
    <col min="8197" max="8197" width="13.42578125" style="155" customWidth="1"/>
    <col min="8198" max="8198" width="30.7109375" style="155" customWidth="1"/>
    <col min="8199" max="8199" width="10" style="155" customWidth="1"/>
    <col min="8200" max="8200" width="10.42578125" style="155" customWidth="1"/>
    <col min="8201" max="8201" width="9.85546875" style="155" customWidth="1"/>
    <col min="8202" max="8202" width="12.85546875" style="155" customWidth="1"/>
    <col min="8203" max="8203" width="15.5703125" style="155" customWidth="1"/>
    <col min="8204" max="8205" width="9.140625" style="155" customWidth="1"/>
    <col min="8206" max="8207" width="12.7109375" style="155" customWidth="1"/>
    <col min="8208" max="8448" width="9.140625" style="155"/>
    <col min="8449" max="8449" width="6.28515625" style="155" customWidth="1"/>
    <col min="8450" max="8450" width="40.28515625" style="155" customWidth="1"/>
    <col min="8451" max="8451" width="8" style="155" customWidth="1"/>
    <col min="8452" max="8452" width="12.5703125" style="155" customWidth="1"/>
    <col min="8453" max="8453" width="13.42578125" style="155" customWidth="1"/>
    <col min="8454" max="8454" width="30.7109375" style="155" customWidth="1"/>
    <col min="8455" max="8455" width="10" style="155" customWidth="1"/>
    <col min="8456" max="8456" width="10.42578125" style="155" customWidth="1"/>
    <col min="8457" max="8457" width="9.85546875" style="155" customWidth="1"/>
    <col min="8458" max="8458" width="12.85546875" style="155" customWidth="1"/>
    <col min="8459" max="8459" width="15.5703125" style="155" customWidth="1"/>
    <col min="8460" max="8461" width="9.140625" style="155" customWidth="1"/>
    <col min="8462" max="8463" width="12.7109375" style="155" customWidth="1"/>
    <col min="8464" max="8704" width="9.140625" style="155"/>
    <col min="8705" max="8705" width="6.28515625" style="155" customWidth="1"/>
    <col min="8706" max="8706" width="40.28515625" style="155" customWidth="1"/>
    <col min="8707" max="8707" width="8" style="155" customWidth="1"/>
    <col min="8708" max="8708" width="12.5703125" style="155" customWidth="1"/>
    <col min="8709" max="8709" width="13.42578125" style="155" customWidth="1"/>
    <col min="8710" max="8710" width="30.7109375" style="155" customWidth="1"/>
    <col min="8711" max="8711" width="10" style="155" customWidth="1"/>
    <col min="8712" max="8712" width="10.42578125" style="155" customWidth="1"/>
    <col min="8713" max="8713" width="9.85546875" style="155" customWidth="1"/>
    <col min="8714" max="8714" width="12.85546875" style="155" customWidth="1"/>
    <col min="8715" max="8715" width="15.5703125" style="155" customWidth="1"/>
    <col min="8716" max="8717" width="9.140625" style="155" customWidth="1"/>
    <col min="8718" max="8719" width="12.7109375" style="155" customWidth="1"/>
    <col min="8720" max="8960" width="9.140625" style="155"/>
    <col min="8961" max="8961" width="6.28515625" style="155" customWidth="1"/>
    <col min="8962" max="8962" width="40.28515625" style="155" customWidth="1"/>
    <col min="8963" max="8963" width="8" style="155" customWidth="1"/>
    <col min="8964" max="8964" width="12.5703125" style="155" customWidth="1"/>
    <col min="8965" max="8965" width="13.42578125" style="155" customWidth="1"/>
    <col min="8966" max="8966" width="30.7109375" style="155" customWidth="1"/>
    <col min="8967" max="8967" width="10" style="155" customWidth="1"/>
    <col min="8968" max="8968" width="10.42578125" style="155" customWidth="1"/>
    <col min="8969" max="8969" width="9.85546875" style="155" customWidth="1"/>
    <col min="8970" max="8970" width="12.85546875" style="155" customWidth="1"/>
    <col min="8971" max="8971" width="15.5703125" style="155" customWidth="1"/>
    <col min="8972" max="8973" width="9.140625" style="155" customWidth="1"/>
    <col min="8974" max="8975" width="12.7109375" style="155" customWidth="1"/>
    <col min="8976" max="9216" width="9.140625" style="155"/>
    <col min="9217" max="9217" width="6.28515625" style="155" customWidth="1"/>
    <col min="9218" max="9218" width="40.28515625" style="155" customWidth="1"/>
    <col min="9219" max="9219" width="8" style="155" customWidth="1"/>
    <col min="9220" max="9220" width="12.5703125" style="155" customWidth="1"/>
    <col min="9221" max="9221" width="13.42578125" style="155" customWidth="1"/>
    <col min="9222" max="9222" width="30.7109375" style="155" customWidth="1"/>
    <col min="9223" max="9223" width="10" style="155" customWidth="1"/>
    <col min="9224" max="9224" width="10.42578125" style="155" customWidth="1"/>
    <col min="9225" max="9225" width="9.85546875" style="155" customWidth="1"/>
    <col min="9226" max="9226" width="12.85546875" style="155" customWidth="1"/>
    <col min="9227" max="9227" width="15.5703125" style="155" customWidth="1"/>
    <col min="9228" max="9229" width="9.140625" style="155" customWidth="1"/>
    <col min="9230" max="9231" width="12.7109375" style="155" customWidth="1"/>
    <col min="9232" max="9472" width="9.140625" style="155"/>
    <col min="9473" max="9473" width="6.28515625" style="155" customWidth="1"/>
    <col min="9474" max="9474" width="40.28515625" style="155" customWidth="1"/>
    <col min="9475" max="9475" width="8" style="155" customWidth="1"/>
    <col min="9476" max="9476" width="12.5703125" style="155" customWidth="1"/>
    <col min="9477" max="9477" width="13.42578125" style="155" customWidth="1"/>
    <col min="9478" max="9478" width="30.7109375" style="155" customWidth="1"/>
    <col min="9479" max="9479" width="10" style="155" customWidth="1"/>
    <col min="9480" max="9480" width="10.42578125" style="155" customWidth="1"/>
    <col min="9481" max="9481" width="9.85546875" style="155" customWidth="1"/>
    <col min="9482" max="9482" width="12.85546875" style="155" customWidth="1"/>
    <col min="9483" max="9483" width="15.5703125" style="155" customWidth="1"/>
    <col min="9484" max="9485" width="9.140625" style="155" customWidth="1"/>
    <col min="9486" max="9487" width="12.7109375" style="155" customWidth="1"/>
    <col min="9488" max="9728" width="9.140625" style="155"/>
    <col min="9729" max="9729" width="6.28515625" style="155" customWidth="1"/>
    <col min="9730" max="9730" width="40.28515625" style="155" customWidth="1"/>
    <col min="9731" max="9731" width="8" style="155" customWidth="1"/>
    <col min="9732" max="9732" width="12.5703125" style="155" customWidth="1"/>
    <col min="9733" max="9733" width="13.42578125" style="155" customWidth="1"/>
    <col min="9734" max="9734" width="30.7109375" style="155" customWidth="1"/>
    <col min="9735" max="9735" width="10" style="155" customWidth="1"/>
    <col min="9736" max="9736" width="10.42578125" style="155" customWidth="1"/>
    <col min="9737" max="9737" width="9.85546875" style="155" customWidth="1"/>
    <col min="9738" max="9738" width="12.85546875" style="155" customWidth="1"/>
    <col min="9739" max="9739" width="15.5703125" style="155" customWidth="1"/>
    <col min="9740" max="9741" width="9.140625" style="155" customWidth="1"/>
    <col min="9742" max="9743" width="12.7109375" style="155" customWidth="1"/>
    <col min="9744" max="9984" width="9.140625" style="155"/>
    <col min="9985" max="9985" width="6.28515625" style="155" customWidth="1"/>
    <col min="9986" max="9986" width="40.28515625" style="155" customWidth="1"/>
    <col min="9987" max="9987" width="8" style="155" customWidth="1"/>
    <col min="9988" max="9988" width="12.5703125" style="155" customWidth="1"/>
    <col min="9989" max="9989" width="13.42578125" style="155" customWidth="1"/>
    <col min="9990" max="9990" width="30.7109375" style="155" customWidth="1"/>
    <col min="9991" max="9991" width="10" style="155" customWidth="1"/>
    <col min="9992" max="9992" width="10.42578125" style="155" customWidth="1"/>
    <col min="9993" max="9993" width="9.85546875" style="155" customWidth="1"/>
    <col min="9994" max="9994" width="12.85546875" style="155" customWidth="1"/>
    <col min="9995" max="9995" width="15.5703125" style="155" customWidth="1"/>
    <col min="9996" max="9997" width="9.140625" style="155" customWidth="1"/>
    <col min="9998" max="9999" width="12.7109375" style="155" customWidth="1"/>
    <col min="10000" max="10240" width="9.140625" style="155"/>
    <col min="10241" max="10241" width="6.28515625" style="155" customWidth="1"/>
    <col min="10242" max="10242" width="40.28515625" style="155" customWidth="1"/>
    <col min="10243" max="10243" width="8" style="155" customWidth="1"/>
    <col min="10244" max="10244" width="12.5703125" style="155" customWidth="1"/>
    <col min="10245" max="10245" width="13.42578125" style="155" customWidth="1"/>
    <col min="10246" max="10246" width="30.7109375" style="155" customWidth="1"/>
    <col min="10247" max="10247" width="10" style="155" customWidth="1"/>
    <col min="10248" max="10248" width="10.42578125" style="155" customWidth="1"/>
    <col min="10249" max="10249" width="9.85546875" style="155" customWidth="1"/>
    <col min="10250" max="10250" width="12.85546875" style="155" customWidth="1"/>
    <col min="10251" max="10251" width="15.5703125" style="155" customWidth="1"/>
    <col min="10252" max="10253" width="9.140625" style="155" customWidth="1"/>
    <col min="10254" max="10255" width="12.7109375" style="155" customWidth="1"/>
    <col min="10256" max="10496" width="9.140625" style="155"/>
    <col min="10497" max="10497" width="6.28515625" style="155" customWidth="1"/>
    <col min="10498" max="10498" width="40.28515625" style="155" customWidth="1"/>
    <col min="10499" max="10499" width="8" style="155" customWidth="1"/>
    <col min="10500" max="10500" width="12.5703125" style="155" customWidth="1"/>
    <col min="10501" max="10501" width="13.42578125" style="155" customWidth="1"/>
    <col min="10502" max="10502" width="30.7109375" style="155" customWidth="1"/>
    <col min="10503" max="10503" width="10" style="155" customWidth="1"/>
    <col min="10504" max="10504" width="10.42578125" style="155" customWidth="1"/>
    <col min="10505" max="10505" width="9.85546875" style="155" customWidth="1"/>
    <col min="10506" max="10506" width="12.85546875" style="155" customWidth="1"/>
    <col min="10507" max="10507" width="15.5703125" style="155" customWidth="1"/>
    <col min="10508" max="10509" width="9.140625" style="155" customWidth="1"/>
    <col min="10510" max="10511" width="12.7109375" style="155" customWidth="1"/>
    <col min="10512" max="10752" width="9.140625" style="155"/>
    <col min="10753" max="10753" width="6.28515625" style="155" customWidth="1"/>
    <col min="10754" max="10754" width="40.28515625" style="155" customWidth="1"/>
    <col min="10755" max="10755" width="8" style="155" customWidth="1"/>
    <col min="10756" max="10756" width="12.5703125" style="155" customWidth="1"/>
    <col min="10757" max="10757" width="13.42578125" style="155" customWidth="1"/>
    <col min="10758" max="10758" width="30.7109375" style="155" customWidth="1"/>
    <col min="10759" max="10759" width="10" style="155" customWidth="1"/>
    <col min="10760" max="10760" width="10.42578125" style="155" customWidth="1"/>
    <col min="10761" max="10761" width="9.85546875" style="155" customWidth="1"/>
    <col min="10762" max="10762" width="12.85546875" style="155" customWidth="1"/>
    <col min="10763" max="10763" width="15.5703125" style="155" customWidth="1"/>
    <col min="10764" max="10765" width="9.140625" style="155" customWidth="1"/>
    <col min="10766" max="10767" width="12.7109375" style="155" customWidth="1"/>
    <col min="10768" max="11008" width="9.140625" style="155"/>
    <col min="11009" max="11009" width="6.28515625" style="155" customWidth="1"/>
    <col min="11010" max="11010" width="40.28515625" style="155" customWidth="1"/>
    <col min="11011" max="11011" width="8" style="155" customWidth="1"/>
    <col min="11012" max="11012" width="12.5703125" style="155" customWidth="1"/>
    <col min="11013" max="11013" width="13.42578125" style="155" customWidth="1"/>
    <col min="11014" max="11014" width="30.7109375" style="155" customWidth="1"/>
    <col min="11015" max="11015" width="10" style="155" customWidth="1"/>
    <col min="11016" max="11016" width="10.42578125" style="155" customWidth="1"/>
    <col min="11017" max="11017" width="9.85546875" style="155" customWidth="1"/>
    <col min="11018" max="11018" width="12.85546875" style="155" customWidth="1"/>
    <col min="11019" max="11019" width="15.5703125" style="155" customWidth="1"/>
    <col min="11020" max="11021" width="9.140625" style="155" customWidth="1"/>
    <col min="11022" max="11023" width="12.7109375" style="155" customWidth="1"/>
    <col min="11024" max="11264" width="9.140625" style="155"/>
    <col min="11265" max="11265" width="6.28515625" style="155" customWidth="1"/>
    <col min="11266" max="11266" width="40.28515625" style="155" customWidth="1"/>
    <col min="11267" max="11267" width="8" style="155" customWidth="1"/>
    <col min="11268" max="11268" width="12.5703125" style="155" customWidth="1"/>
    <col min="11269" max="11269" width="13.42578125" style="155" customWidth="1"/>
    <col min="11270" max="11270" width="30.7109375" style="155" customWidth="1"/>
    <col min="11271" max="11271" width="10" style="155" customWidth="1"/>
    <col min="11272" max="11272" width="10.42578125" style="155" customWidth="1"/>
    <col min="11273" max="11273" width="9.85546875" style="155" customWidth="1"/>
    <col min="11274" max="11274" width="12.85546875" style="155" customWidth="1"/>
    <col min="11275" max="11275" width="15.5703125" style="155" customWidth="1"/>
    <col min="11276" max="11277" width="9.140625" style="155" customWidth="1"/>
    <col min="11278" max="11279" width="12.7109375" style="155" customWidth="1"/>
    <col min="11280" max="11520" width="9.140625" style="155"/>
    <col min="11521" max="11521" width="6.28515625" style="155" customWidth="1"/>
    <col min="11522" max="11522" width="40.28515625" style="155" customWidth="1"/>
    <col min="11523" max="11523" width="8" style="155" customWidth="1"/>
    <col min="11524" max="11524" width="12.5703125" style="155" customWidth="1"/>
    <col min="11525" max="11525" width="13.42578125" style="155" customWidth="1"/>
    <col min="11526" max="11526" width="30.7109375" style="155" customWidth="1"/>
    <col min="11527" max="11527" width="10" style="155" customWidth="1"/>
    <col min="11528" max="11528" width="10.42578125" style="155" customWidth="1"/>
    <col min="11529" max="11529" width="9.85546875" style="155" customWidth="1"/>
    <col min="11530" max="11530" width="12.85546875" style="155" customWidth="1"/>
    <col min="11531" max="11531" width="15.5703125" style="155" customWidth="1"/>
    <col min="11532" max="11533" width="9.140625" style="155" customWidth="1"/>
    <col min="11534" max="11535" width="12.7109375" style="155" customWidth="1"/>
    <col min="11536" max="11776" width="9.140625" style="155"/>
    <col min="11777" max="11777" width="6.28515625" style="155" customWidth="1"/>
    <col min="11778" max="11778" width="40.28515625" style="155" customWidth="1"/>
    <col min="11779" max="11779" width="8" style="155" customWidth="1"/>
    <col min="11780" max="11780" width="12.5703125" style="155" customWidth="1"/>
    <col min="11781" max="11781" width="13.42578125" style="155" customWidth="1"/>
    <col min="11782" max="11782" width="30.7109375" style="155" customWidth="1"/>
    <col min="11783" max="11783" width="10" style="155" customWidth="1"/>
    <col min="11784" max="11784" width="10.42578125" style="155" customWidth="1"/>
    <col min="11785" max="11785" width="9.85546875" style="155" customWidth="1"/>
    <col min="11786" max="11786" width="12.85546875" style="155" customWidth="1"/>
    <col min="11787" max="11787" width="15.5703125" style="155" customWidth="1"/>
    <col min="11788" max="11789" width="9.140625" style="155" customWidth="1"/>
    <col min="11790" max="11791" width="12.7109375" style="155" customWidth="1"/>
    <col min="11792" max="12032" width="9.140625" style="155"/>
    <col min="12033" max="12033" width="6.28515625" style="155" customWidth="1"/>
    <col min="12034" max="12034" width="40.28515625" style="155" customWidth="1"/>
    <col min="12035" max="12035" width="8" style="155" customWidth="1"/>
    <col min="12036" max="12036" width="12.5703125" style="155" customWidth="1"/>
    <col min="12037" max="12037" width="13.42578125" style="155" customWidth="1"/>
    <col min="12038" max="12038" width="30.7109375" style="155" customWidth="1"/>
    <col min="12039" max="12039" width="10" style="155" customWidth="1"/>
    <col min="12040" max="12040" width="10.42578125" style="155" customWidth="1"/>
    <col min="12041" max="12041" width="9.85546875" style="155" customWidth="1"/>
    <col min="12042" max="12042" width="12.85546875" style="155" customWidth="1"/>
    <col min="12043" max="12043" width="15.5703125" style="155" customWidth="1"/>
    <col min="12044" max="12045" width="9.140625" style="155" customWidth="1"/>
    <col min="12046" max="12047" width="12.7109375" style="155" customWidth="1"/>
    <col min="12048" max="12288" width="9.140625" style="155"/>
    <col min="12289" max="12289" width="6.28515625" style="155" customWidth="1"/>
    <col min="12290" max="12290" width="40.28515625" style="155" customWidth="1"/>
    <col min="12291" max="12291" width="8" style="155" customWidth="1"/>
    <col min="12292" max="12292" width="12.5703125" style="155" customWidth="1"/>
    <col min="12293" max="12293" width="13.42578125" style="155" customWidth="1"/>
    <col min="12294" max="12294" width="30.7109375" style="155" customWidth="1"/>
    <col min="12295" max="12295" width="10" style="155" customWidth="1"/>
    <col min="12296" max="12296" width="10.42578125" style="155" customWidth="1"/>
    <col min="12297" max="12297" width="9.85546875" style="155" customWidth="1"/>
    <col min="12298" max="12298" width="12.85546875" style="155" customWidth="1"/>
    <col min="12299" max="12299" width="15.5703125" style="155" customWidth="1"/>
    <col min="12300" max="12301" width="9.140625" style="155" customWidth="1"/>
    <col min="12302" max="12303" width="12.7109375" style="155" customWidth="1"/>
    <col min="12304" max="12544" width="9.140625" style="155"/>
    <col min="12545" max="12545" width="6.28515625" style="155" customWidth="1"/>
    <col min="12546" max="12546" width="40.28515625" style="155" customWidth="1"/>
    <col min="12547" max="12547" width="8" style="155" customWidth="1"/>
    <col min="12548" max="12548" width="12.5703125" style="155" customWidth="1"/>
    <col min="12549" max="12549" width="13.42578125" style="155" customWidth="1"/>
    <col min="12550" max="12550" width="30.7109375" style="155" customWidth="1"/>
    <col min="12551" max="12551" width="10" style="155" customWidth="1"/>
    <col min="12552" max="12552" width="10.42578125" style="155" customWidth="1"/>
    <col min="12553" max="12553" width="9.85546875" style="155" customWidth="1"/>
    <col min="12554" max="12554" width="12.85546875" style="155" customWidth="1"/>
    <col min="12555" max="12555" width="15.5703125" style="155" customWidth="1"/>
    <col min="12556" max="12557" width="9.140625" style="155" customWidth="1"/>
    <col min="12558" max="12559" width="12.7109375" style="155" customWidth="1"/>
    <col min="12560" max="12800" width="9.140625" style="155"/>
    <col min="12801" max="12801" width="6.28515625" style="155" customWidth="1"/>
    <col min="12802" max="12802" width="40.28515625" style="155" customWidth="1"/>
    <col min="12803" max="12803" width="8" style="155" customWidth="1"/>
    <col min="12804" max="12804" width="12.5703125" style="155" customWidth="1"/>
    <col min="12805" max="12805" width="13.42578125" style="155" customWidth="1"/>
    <col min="12806" max="12806" width="30.7109375" style="155" customWidth="1"/>
    <col min="12807" max="12807" width="10" style="155" customWidth="1"/>
    <col min="12808" max="12808" width="10.42578125" style="155" customWidth="1"/>
    <col min="12809" max="12809" width="9.85546875" style="155" customWidth="1"/>
    <col min="12810" max="12810" width="12.85546875" style="155" customWidth="1"/>
    <col min="12811" max="12811" width="15.5703125" style="155" customWidth="1"/>
    <col min="12812" max="12813" width="9.140625" style="155" customWidth="1"/>
    <col min="12814" max="12815" width="12.7109375" style="155" customWidth="1"/>
    <col min="12816" max="13056" width="9.140625" style="155"/>
    <col min="13057" max="13057" width="6.28515625" style="155" customWidth="1"/>
    <col min="13058" max="13058" width="40.28515625" style="155" customWidth="1"/>
    <col min="13059" max="13059" width="8" style="155" customWidth="1"/>
    <col min="13060" max="13060" width="12.5703125" style="155" customWidth="1"/>
    <col min="13061" max="13061" width="13.42578125" style="155" customWidth="1"/>
    <col min="13062" max="13062" width="30.7109375" style="155" customWidth="1"/>
    <col min="13063" max="13063" width="10" style="155" customWidth="1"/>
    <col min="13064" max="13064" width="10.42578125" style="155" customWidth="1"/>
    <col min="13065" max="13065" width="9.85546875" style="155" customWidth="1"/>
    <col min="13066" max="13066" width="12.85546875" style="155" customWidth="1"/>
    <col min="13067" max="13067" width="15.5703125" style="155" customWidth="1"/>
    <col min="13068" max="13069" width="9.140625" style="155" customWidth="1"/>
    <col min="13070" max="13071" width="12.7109375" style="155" customWidth="1"/>
    <col min="13072" max="13312" width="9.140625" style="155"/>
    <col min="13313" max="13313" width="6.28515625" style="155" customWidth="1"/>
    <col min="13314" max="13314" width="40.28515625" style="155" customWidth="1"/>
    <col min="13315" max="13315" width="8" style="155" customWidth="1"/>
    <col min="13316" max="13316" width="12.5703125" style="155" customWidth="1"/>
    <col min="13317" max="13317" width="13.42578125" style="155" customWidth="1"/>
    <col min="13318" max="13318" width="30.7109375" style="155" customWidth="1"/>
    <col min="13319" max="13319" width="10" style="155" customWidth="1"/>
    <col min="13320" max="13320" width="10.42578125" style="155" customWidth="1"/>
    <col min="13321" max="13321" width="9.85546875" style="155" customWidth="1"/>
    <col min="13322" max="13322" width="12.85546875" style="155" customWidth="1"/>
    <col min="13323" max="13323" width="15.5703125" style="155" customWidth="1"/>
    <col min="13324" max="13325" width="9.140625" style="155" customWidth="1"/>
    <col min="13326" max="13327" width="12.7109375" style="155" customWidth="1"/>
    <col min="13328" max="13568" width="9.140625" style="155"/>
    <col min="13569" max="13569" width="6.28515625" style="155" customWidth="1"/>
    <col min="13570" max="13570" width="40.28515625" style="155" customWidth="1"/>
    <col min="13571" max="13571" width="8" style="155" customWidth="1"/>
    <col min="13572" max="13572" width="12.5703125" style="155" customWidth="1"/>
    <col min="13573" max="13573" width="13.42578125" style="155" customWidth="1"/>
    <col min="13574" max="13574" width="30.7109375" style="155" customWidth="1"/>
    <col min="13575" max="13575" width="10" style="155" customWidth="1"/>
    <col min="13576" max="13576" width="10.42578125" style="155" customWidth="1"/>
    <col min="13577" max="13577" width="9.85546875" style="155" customWidth="1"/>
    <col min="13578" max="13578" width="12.85546875" style="155" customWidth="1"/>
    <col min="13579" max="13579" width="15.5703125" style="155" customWidth="1"/>
    <col min="13580" max="13581" width="9.140625" style="155" customWidth="1"/>
    <col min="13582" max="13583" width="12.7109375" style="155" customWidth="1"/>
    <col min="13584" max="13824" width="9.140625" style="155"/>
    <col min="13825" max="13825" width="6.28515625" style="155" customWidth="1"/>
    <col min="13826" max="13826" width="40.28515625" style="155" customWidth="1"/>
    <col min="13827" max="13827" width="8" style="155" customWidth="1"/>
    <col min="13828" max="13828" width="12.5703125" style="155" customWidth="1"/>
    <col min="13829" max="13829" width="13.42578125" style="155" customWidth="1"/>
    <col min="13830" max="13830" width="30.7109375" style="155" customWidth="1"/>
    <col min="13831" max="13831" width="10" style="155" customWidth="1"/>
    <col min="13832" max="13832" width="10.42578125" style="155" customWidth="1"/>
    <col min="13833" max="13833" width="9.85546875" style="155" customWidth="1"/>
    <col min="13834" max="13834" width="12.85546875" style="155" customWidth="1"/>
    <col min="13835" max="13835" width="15.5703125" style="155" customWidth="1"/>
    <col min="13836" max="13837" width="9.140625" style="155" customWidth="1"/>
    <col min="13838" max="13839" width="12.7109375" style="155" customWidth="1"/>
    <col min="13840" max="14080" width="9.140625" style="155"/>
    <col min="14081" max="14081" width="6.28515625" style="155" customWidth="1"/>
    <col min="14082" max="14082" width="40.28515625" style="155" customWidth="1"/>
    <col min="14083" max="14083" width="8" style="155" customWidth="1"/>
    <col min="14084" max="14084" width="12.5703125" style="155" customWidth="1"/>
    <col min="14085" max="14085" width="13.42578125" style="155" customWidth="1"/>
    <col min="14086" max="14086" width="30.7109375" style="155" customWidth="1"/>
    <col min="14087" max="14087" width="10" style="155" customWidth="1"/>
    <col min="14088" max="14088" width="10.42578125" style="155" customWidth="1"/>
    <col min="14089" max="14089" width="9.85546875" style="155" customWidth="1"/>
    <col min="14090" max="14090" width="12.85546875" style="155" customWidth="1"/>
    <col min="14091" max="14091" width="15.5703125" style="155" customWidth="1"/>
    <col min="14092" max="14093" width="9.140625" style="155" customWidth="1"/>
    <col min="14094" max="14095" width="12.7109375" style="155" customWidth="1"/>
    <col min="14096" max="14336" width="9.140625" style="155"/>
    <col min="14337" max="14337" width="6.28515625" style="155" customWidth="1"/>
    <col min="14338" max="14338" width="40.28515625" style="155" customWidth="1"/>
    <col min="14339" max="14339" width="8" style="155" customWidth="1"/>
    <col min="14340" max="14340" width="12.5703125" style="155" customWidth="1"/>
    <col min="14341" max="14341" width="13.42578125" style="155" customWidth="1"/>
    <col min="14342" max="14342" width="30.7109375" style="155" customWidth="1"/>
    <col min="14343" max="14343" width="10" style="155" customWidth="1"/>
    <col min="14344" max="14344" width="10.42578125" style="155" customWidth="1"/>
    <col min="14345" max="14345" width="9.85546875" style="155" customWidth="1"/>
    <col min="14346" max="14346" width="12.85546875" style="155" customWidth="1"/>
    <col min="14347" max="14347" width="15.5703125" style="155" customWidth="1"/>
    <col min="14348" max="14349" width="9.140625" style="155" customWidth="1"/>
    <col min="14350" max="14351" width="12.7109375" style="155" customWidth="1"/>
    <col min="14352" max="14592" width="9.140625" style="155"/>
    <col min="14593" max="14593" width="6.28515625" style="155" customWidth="1"/>
    <col min="14594" max="14594" width="40.28515625" style="155" customWidth="1"/>
    <col min="14595" max="14595" width="8" style="155" customWidth="1"/>
    <col min="14596" max="14596" width="12.5703125" style="155" customWidth="1"/>
    <col min="14597" max="14597" width="13.42578125" style="155" customWidth="1"/>
    <col min="14598" max="14598" width="30.7109375" style="155" customWidth="1"/>
    <col min="14599" max="14599" width="10" style="155" customWidth="1"/>
    <col min="14600" max="14600" width="10.42578125" style="155" customWidth="1"/>
    <col min="14601" max="14601" width="9.85546875" style="155" customWidth="1"/>
    <col min="14602" max="14602" width="12.85546875" style="155" customWidth="1"/>
    <col min="14603" max="14603" width="15.5703125" style="155" customWidth="1"/>
    <col min="14604" max="14605" width="9.140625" style="155" customWidth="1"/>
    <col min="14606" max="14607" width="12.7109375" style="155" customWidth="1"/>
    <col min="14608" max="14848" width="9.140625" style="155"/>
    <col min="14849" max="14849" width="6.28515625" style="155" customWidth="1"/>
    <col min="14850" max="14850" width="40.28515625" style="155" customWidth="1"/>
    <col min="14851" max="14851" width="8" style="155" customWidth="1"/>
    <col min="14852" max="14852" width="12.5703125" style="155" customWidth="1"/>
    <col min="14853" max="14853" width="13.42578125" style="155" customWidth="1"/>
    <col min="14854" max="14854" width="30.7109375" style="155" customWidth="1"/>
    <col min="14855" max="14855" width="10" style="155" customWidth="1"/>
    <col min="14856" max="14856" width="10.42578125" style="155" customWidth="1"/>
    <col min="14857" max="14857" width="9.85546875" style="155" customWidth="1"/>
    <col min="14858" max="14858" width="12.85546875" style="155" customWidth="1"/>
    <col min="14859" max="14859" width="15.5703125" style="155" customWidth="1"/>
    <col min="14860" max="14861" width="9.140625" style="155" customWidth="1"/>
    <col min="14862" max="14863" width="12.7109375" style="155" customWidth="1"/>
    <col min="14864" max="15104" width="9.140625" style="155"/>
    <col min="15105" max="15105" width="6.28515625" style="155" customWidth="1"/>
    <col min="15106" max="15106" width="40.28515625" style="155" customWidth="1"/>
    <col min="15107" max="15107" width="8" style="155" customWidth="1"/>
    <col min="15108" max="15108" width="12.5703125" style="155" customWidth="1"/>
    <col min="15109" max="15109" width="13.42578125" style="155" customWidth="1"/>
    <col min="15110" max="15110" width="30.7109375" style="155" customWidth="1"/>
    <col min="15111" max="15111" width="10" style="155" customWidth="1"/>
    <col min="15112" max="15112" width="10.42578125" style="155" customWidth="1"/>
    <col min="15113" max="15113" width="9.85546875" style="155" customWidth="1"/>
    <col min="15114" max="15114" width="12.85546875" style="155" customWidth="1"/>
    <col min="15115" max="15115" width="15.5703125" style="155" customWidth="1"/>
    <col min="15116" max="15117" width="9.140625" style="155" customWidth="1"/>
    <col min="15118" max="15119" width="12.7109375" style="155" customWidth="1"/>
    <col min="15120" max="15360" width="9.140625" style="155"/>
    <col min="15361" max="15361" width="6.28515625" style="155" customWidth="1"/>
    <col min="15362" max="15362" width="40.28515625" style="155" customWidth="1"/>
    <col min="15363" max="15363" width="8" style="155" customWidth="1"/>
    <col min="15364" max="15364" width="12.5703125" style="155" customWidth="1"/>
    <col min="15365" max="15365" width="13.42578125" style="155" customWidth="1"/>
    <col min="15366" max="15366" width="30.7109375" style="155" customWidth="1"/>
    <col min="15367" max="15367" width="10" style="155" customWidth="1"/>
    <col min="15368" max="15368" width="10.42578125" style="155" customWidth="1"/>
    <col min="15369" max="15369" width="9.85546875" style="155" customWidth="1"/>
    <col min="15370" max="15370" width="12.85546875" style="155" customWidth="1"/>
    <col min="15371" max="15371" width="15.5703125" style="155" customWidth="1"/>
    <col min="15372" max="15373" width="9.140625" style="155" customWidth="1"/>
    <col min="15374" max="15375" width="12.7109375" style="155" customWidth="1"/>
    <col min="15376" max="15616" width="9.140625" style="155"/>
    <col min="15617" max="15617" width="6.28515625" style="155" customWidth="1"/>
    <col min="15618" max="15618" width="40.28515625" style="155" customWidth="1"/>
    <col min="15619" max="15619" width="8" style="155" customWidth="1"/>
    <col min="15620" max="15620" width="12.5703125" style="155" customWidth="1"/>
    <col min="15621" max="15621" width="13.42578125" style="155" customWidth="1"/>
    <col min="15622" max="15622" width="30.7109375" style="155" customWidth="1"/>
    <col min="15623" max="15623" width="10" style="155" customWidth="1"/>
    <col min="15624" max="15624" width="10.42578125" style="155" customWidth="1"/>
    <col min="15625" max="15625" width="9.85546875" style="155" customWidth="1"/>
    <col min="15626" max="15626" width="12.85546875" style="155" customWidth="1"/>
    <col min="15627" max="15627" width="15.5703125" style="155" customWidth="1"/>
    <col min="15628" max="15629" width="9.140625" style="155" customWidth="1"/>
    <col min="15630" max="15631" width="12.7109375" style="155" customWidth="1"/>
    <col min="15632" max="15872" width="9.140625" style="155"/>
    <col min="15873" max="15873" width="6.28515625" style="155" customWidth="1"/>
    <col min="15874" max="15874" width="40.28515625" style="155" customWidth="1"/>
    <col min="15875" max="15875" width="8" style="155" customWidth="1"/>
    <col min="15876" max="15876" width="12.5703125" style="155" customWidth="1"/>
    <col min="15877" max="15877" width="13.42578125" style="155" customWidth="1"/>
    <col min="15878" max="15878" width="30.7109375" style="155" customWidth="1"/>
    <col min="15879" max="15879" width="10" style="155" customWidth="1"/>
    <col min="15880" max="15880" width="10.42578125" style="155" customWidth="1"/>
    <col min="15881" max="15881" width="9.85546875" style="155" customWidth="1"/>
    <col min="15882" max="15882" width="12.85546875" style="155" customWidth="1"/>
    <col min="15883" max="15883" width="15.5703125" style="155" customWidth="1"/>
    <col min="15884" max="15885" width="9.140625" style="155" customWidth="1"/>
    <col min="15886" max="15887" width="12.7109375" style="155" customWidth="1"/>
    <col min="15888" max="16128" width="9.140625" style="155"/>
    <col min="16129" max="16129" width="6.28515625" style="155" customWidth="1"/>
    <col min="16130" max="16130" width="40.28515625" style="155" customWidth="1"/>
    <col min="16131" max="16131" width="8" style="155" customWidth="1"/>
    <col min="16132" max="16132" width="12.5703125" style="155" customWidth="1"/>
    <col min="16133" max="16133" width="13.42578125" style="155" customWidth="1"/>
    <col min="16134" max="16134" width="30.7109375" style="155" customWidth="1"/>
    <col min="16135" max="16135" width="10" style="155" customWidth="1"/>
    <col min="16136" max="16136" width="10.42578125" style="155" customWidth="1"/>
    <col min="16137" max="16137" width="9.85546875" style="155" customWidth="1"/>
    <col min="16138" max="16138" width="12.85546875" style="155" customWidth="1"/>
    <col min="16139" max="16139" width="15.5703125" style="155" customWidth="1"/>
    <col min="16140" max="16141" width="9.140625" style="155" customWidth="1"/>
    <col min="16142" max="16143" width="12.7109375" style="155" customWidth="1"/>
    <col min="16144" max="16384" width="9.140625" style="155"/>
  </cols>
  <sheetData>
    <row r="1" spans="1:15" s="33" customFormat="1" ht="36" customHeight="1" x14ac:dyDescent="0.3">
      <c r="B1" s="52" t="s">
        <v>4518</v>
      </c>
      <c r="C1" s="52"/>
      <c r="D1" s="52"/>
      <c r="E1" s="52"/>
      <c r="F1" s="36"/>
      <c r="K1" s="60"/>
    </row>
    <row r="2" spans="1:15" s="33" customFormat="1" ht="20.25" customHeight="1" x14ac:dyDescent="0.3">
      <c r="B2" s="52" t="s">
        <v>4519</v>
      </c>
      <c r="C2" s="52"/>
      <c r="D2" s="52"/>
      <c r="E2" s="52"/>
      <c r="F2" s="36"/>
      <c r="K2" s="60"/>
    </row>
    <row r="3" spans="1:15" ht="60" customHeight="1" x14ac:dyDescent="0.3">
      <c r="A3" s="1062" t="s">
        <v>4521</v>
      </c>
      <c r="B3" s="1063"/>
      <c r="C3" s="1063"/>
      <c r="D3" s="1063"/>
      <c r="E3" s="1063"/>
      <c r="F3" s="1063"/>
    </row>
    <row r="4" spans="1:15" ht="24" customHeight="1" x14ac:dyDescent="0.3">
      <c r="A4" s="1064" t="s">
        <v>5688</v>
      </c>
      <c r="B4" s="1064"/>
      <c r="C4" s="1064"/>
      <c r="D4" s="1064"/>
      <c r="E4" s="1064"/>
      <c r="F4" s="1064"/>
    </row>
    <row r="5" spans="1:15" ht="24" customHeight="1" x14ac:dyDescent="0.3">
      <c r="A5" s="58"/>
      <c r="B5" s="58"/>
      <c r="C5" s="58"/>
      <c r="D5" s="58"/>
      <c r="E5" s="58"/>
      <c r="F5" s="58"/>
    </row>
    <row r="6" spans="1:15" ht="83.25" customHeight="1" x14ac:dyDescent="0.3">
      <c r="A6" s="29" t="s">
        <v>2</v>
      </c>
      <c r="B6" s="311" t="s">
        <v>4480</v>
      </c>
      <c r="C6" s="320" t="s">
        <v>4466</v>
      </c>
      <c r="D6" s="321" t="s">
        <v>4467</v>
      </c>
      <c r="E6" s="321" t="s">
        <v>4468</v>
      </c>
      <c r="F6" s="320" t="s">
        <v>4469</v>
      </c>
      <c r="G6" s="67"/>
      <c r="H6" s="67">
        <v>30000</v>
      </c>
      <c r="I6" s="67"/>
      <c r="J6" s="67"/>
      <c r="K6" s="331" t="s">
        <v>4433</v>
      </c>
      <c r="L6" s="67"/>
      <c r="M6" s="67"/>
      <c r="N6" s="67"/>
      <c r="O6" s="67"/>
    </row>
    <row r="7" spans="1:15" ht="21.75" customHeight="1" x14ac:dyDescent="0.3">
      <c r="A7" s="323" t="s">
        <v>4470</v>
      </c>
      <c r="B7" s="324" t="s">
        <v>4471</v>
      </c>
      <c r="C7" s="325" t="s">
        <v>4472</v>
      </c>
      <c r="D7" s="326" t="s">
        <v>4473</v>
      </c>
      <c r="E7" s="326" t="s">
        <v>4474</v>
      </c>
      <c r="F7" s="324" t="s">
        <v>4475</v>
      </c>
      <c r="G7" s="67"/>
      <c r="H7" s="67"/>
      <c r="I7" s="67" t="e">
        <f>D9*E9</f>
        <v>#VALUE!</v>
      </c>
      <c r="J7" s="67">
        <f>11*12000</f>
        <v>132000</v>
      </c>
      <c r="K7" s="331"/>
      <c r="L7" s="67"/>
      <c r="M7" s="67"/>
      <c r="N7" s="67" t="s">
        <v>4405</v>
      </c>
      <c r="O7" s="67" t="s">
        <v>4476</v>
      </c>
    </row>
    <row r="8" spans="1:15" ht="20.25" customHeight="1" x14ac:dyDescent="0.3">
      <c r="A8" s="29"/>
      <c r="B8" s="311" t="s">
        <v>4438</v>
      </c>
      <c r="C8" s="311"/>
      <c r="D8" s="327">
        <v>0.2</v>
      </c>
      <c r="E8" s="328"/>
      <c r="F8" s="311"/>
      <c r="G8" s="67">
        <v>0.4</v>
      </c>
      <c r="H8" s="67"/>
      <c r="I8" s="67"/>
      <c r="J8" s="67"/>
      <c r="K8" s="331"/>
      <c r="L8" s="67"/>
      <c r="M8" s="67"/>
      <c r="N8" s="67"/>
      <c r="O8" s="332">
        <v>12000</v>
      </c>
    </row>
    <row r="9" spans="1:15" ht="20.25" customHeight="1" x14ac:dyDescent="0.3">
      <c r="A9" s="213">
        <v>1</v>
      </c>
      <c r="B9" s="106" t="s">
        <v>4481</v>
      </c>
      <c r="C9" s="213">
        <v>11</v>
      </c>
      <c r="D9" s="329">
        <v>2.2000000000000002</v>
      </c>
      <c r="E9" s="1065" t="s">
        <v>5231</v>
      </c>
      <c r="F9" s="1065" t="s">
        <v>4477</v>
      </c>
      <c r="G9" s="333">
        <f>C9*$G$8</f>
        <v>4.4000000000000004</v>
      </c>
      <c r="H9" s="334">
        <f>0.2*$H$6*C9</f>
        <v>66000</v>
      </c>
      <c r="I9" s="334" t="e">
        <f>C9*E9</f>
        <v>#VALUE!</v>
      </c>
      <c r="J9" s="335">
        <v>180000</v>
      </c>
      <c r="K9" s="336">
        <v>40000</v>
      </c>
      <c r="L9" s="67">
        <v>13000</v>
      </c>
      <c r="M9" s="67">
        <f>C9*$L$9</f>
        <v>143000</v>
      </c>
      <c r="N9" s="334" t="e">
        <f>D9*E9</f>
        <v>#VALUE!</v>
      </c>
      <c r="O9" s="334">
        <f>C9*$O$8</f>
        <v>132000</v>
      </c>
    </row>
    <row r="10" spans="1:15" ht="20.25" customHeight="1" x14ac:dyDescent="0.3">
      <c r="A10" s="213">
        <f>A9+1</f>
        <v>2</v>
      </c>
      <c r="B10" s="106" t="s">
        <v>4482</v>
      </c>
      <c r="C10" s="213">
        <v>12</v>
      </c>
      <c r="D10" s="329">
        <v>2.4000000000000004</v>
      </c>
      <c r="E10" s="1065"/>
      <c r="F10" s="1065"/>
      <c r="G10" s="333">
        <f t="shared" ref="G10:G54" si="0">C10*$G$8</f>
        <v>4.8000000000000007</v>
      </c>
      <c r="H10" s="334">
        <f t="shared" ref="H10:H54" si="1">0.2*$H$6*C10</f>
        <v>72000</v>
      </c>
      <c r="I10" s="334">
        <f t="shared" ref="I10:I54" si="2">C10*E10</f>
        <v>0</v>
      </c>
      <c r="J10" s="335">
        <v>180000</v>
      </c>
      <c r="K10" s="336">
        <v>43000</v>
      </c>
      <c r="L10" s="67"/>
      <c r="M10" s="67">
        <f t="shared" ref="M10:M54" si="3">C10*$L$9</f>
        <v>156000</v>
      </c>
      <c r="N10" s="334">
        <f t="shared" ref="N10:N54" si="4">D10*E10</f>
        <v>0</v>
      </c>
      <c r="O10" s="334">
        <f t="shared" ref="O10:O54" si="5">C10*$O$8</f>
        <v>144000</v>
      </c>
    </row>
    <row r="11" spans="1:15" ht="20.25" customHeight="1" x14ac:dyDescent="0.3">
      <c r="A11" s="213">
        <f>A10+1</f>
        <v>3</v>
      </c>
      <c r="B11" s="106" t="s">
        <v>4483</v>
      </c>
      <c r="C11" s="213">
        <v>11</v>
      </c>
      <c r="D11" s="329">
        <v>2.2000000000000002</v>
      </c>
      <c r="E11" s="1065"/>
      <c r="F11" s="1065"/>
      <c r="G11" s="333">
        <f t="shared" si="0"/>
        <v>4.4000000000000004</v>
      </c>
      <c r="H11" s="334">
        <f t="shared" si="1"/>
        <v>66000</v>
      </c>
      <c r="I11" s="334">
        <f t="shared" si="2"/>
        <v>0</v>
      </c>
      <c r="J11" s="335">
        <v>180000</v>
      </c>
      <c r="K11" s="336">
        <v>40000</v>
      </c>
      <c r="L11" s="67"/>
      <c r="M11" s="67">
        <f t="shared" si="3"/>
        <v>143000</v>
      </c>
      <c r="N11" s="334">
        <f t="shared" si="4"/>
        <v>0</v>
      </c>
      <c r="O11" s="334">
        <f t="shared" si="5"/>
        <v>132000</v>
      </c>
    </row>
    <row r="12" spans="1:15" ht="20.25" customHeight="1" x14ac:dyDescent="0.3">
      <c r="A12" s="213">
        <f t="shared" ref="A12:A41" si="6">A11+1</f>
        <v>4</v>
      </c>
      <c r="B12" s="106" t="s">
        <v>4484</v>
      </c>
      <c r="C12" s="213">
        <v>12</v>
      </c>
      <c r="D12" s="329">
        <v>2.4000000000000004</v>
      </c>
      <c r="E12" s="1065"/>
      <c r="F12" s="1065"/>
      <c r="G12" s="333">
        <f t="shared" si="0"/>
        <v>4.8000000000000007</v>
      </c>
      <c r="H12" s="334">
        <f t="shared" si="1"/>
        <v>72000</v>
      </c>
      <c r="I12" s="334">
        <f t="shared" si="2"/>
        <v>0</v>
      </c>
      <c r="J12" s="335">
        <v>180000</v>
      </c>
      <c r="K12" s="336">
        <v>43000</v>
      </c>
      <c r="L12" s="67"/>
      <c r="M12" s="67">
        <f t="shared" si="3"/>
        <v>156000</v>
      </c>
      <c r="N12" s="334">
        <f t="shared" si="4"/>
        <v>0</v>
      </c>
      <c r="O12" s="334">
        <f t="shared" si="5"/>
        <v>144000</v>
      </c>
    </row>
    <row r="13" spans="1:15" ht="20.25" customHeight="1" x14ac:dyDescent="0.3">
      <c r="A13" s="213">
        <f t="shared" si="6"/>
        <v>5</v>
      </c>
      <c r="B13" s="106" t="s">
        <v>4485</v>
      </c>
      <c r="C13" s="213">
        <v>14</v>
      </c>
      <c r="D13" s="329">
        <v>2.8000000000000003</v>
      </c>
      <c r="E13" s="1065"/>
      <c r="F13" s="1065"/>
      <c r="G13" s="333">
        <f t="shared" si="0"/>
        <v>5.6000000000000005</v>
      </c>
      <c r="H13" s="334">
        <f t="shared" si="1"/>
        <v>84000</v>
      </c>
      <c r="I13" s="334">
        <f t="shared" si="2"/>
        <v>0</v>
      </c>
      <c r="J13" s="335">
        <v>180000</v>
      </c>
      <c r="K13" s="336">
        <v>50000</v>
      </c>
      <c r="L13" s="67"/>
      <c r="M13" s="67">
        <f t="shared" si="3"/>
        <v>182000</v>
      </c>
      <c r="N13" s="334">
        <f t="shared" si="4"/>
        <v>0</v>
      </c>
      <c r="O13" s="334">
        <f t="shared" si="5"/>
        <v>168000</v>
      </c>
    </row>
    <row r="14" spans="1:15" ht="20.25" customHeight="1" x14ac:dyDescent="0.3">
      <c r="A14" s="213">
        <f t="shared" si="6"/>
        <v>6</v>
      </c>
      <c r="B14" s="106" t="s">
        <v>4486</v>
      </c>
      <c r="C14" s="213">
        <v>12</v>
      </c>
      <c r="D14" s="329">
        <v>2.4000000000000004</v>
      </c>
      <c r="E14" s="1065"/>
      <c r="F14" s="1065"/>
      <c r="G14" s="333">
        <f t="shared" si="0"/>
        <v>4.8000000000000007</v>
      </c>
      <c r="H14" s="334">
        <f t="shared" si="1"/>
        <v>72000</v>
      </c>
      <c r="I14" s="334">
        <f t="shared" si="2"/>
        <v>0</v>
      </c>
      <c r="J14" s="335">
        <v>180000</v>
      </c>
      <c r="K14" s="336">
        <v>43000</v>
      </c>
      <c r="L14" s="67"/>
      <c r="M14" s="67">
        <f t="shared" si="3"/>
        <v>156000</v>
      </c>
      <c r="N14" s="334">
        <f t="shared" si="4"/>
        <v>0</v>
      </c>
      <c r="O14" s="334">
        <f t="shared" si="5"/>
        <v>144000</v>
      </c>
    </row>
    <row r="15" spans="1:15" ht="20.25" customHeight="1" x14ac:dyDescent="0.3">
      <c r="A15" s="213">
        <f t="shared" si="6"/>
        <v>7</v>
      </c>
      <c r="B15" s="106" t="s">
        <v>4487</v>
      </c>
      <c r="C15" s="213">
        <v>12</v>
      </c>
      <c r="D15" s="329">
        <v>2.4000000000000004</v>
      </c>
      <c r="E15" s="1065"/>
      <c r="F15" s="1065"/>
      <c r="G15" s="333">
        <f t="shared" si="0"/>
        <v>4.8000000000000007</v>
      </c>
      <c r="H15" s="334">
        <f t="shared" si="1"/>
        <v>72000</v>
      </c>
      <c r="I15" s="334">
        <f t="shared" si="2"/>
        <v>0</v>
      </c>
      <c r="J15" s="335">
        <v>180000</v>
      </c>
      <c r="K15" s="336">
        <v>43000</v>
      </c>
      <c r="L15" s="67"/>
      <c r="M15" s="67">
        <f t="shared" si="3"/>
        <v>156000</v>
      </c>
      <c r="N15" s="334">
        <f t="shared" si="4"/>
        <v>0</v>
      </c>
      <c r="O15" s="334">
        <f t="shared" si="5"/>
        <v>144000</v>
      </c>
    </row>
    <row r="16" spans="1:15" ht="20.25" customHeight="1" x14ac:dyDescent="0.3">
      <c r="A16" s="213">
        <f t="shared" si="6"/>
        <v>8</v>
      </c>
      <c r="B16" s="106" t="s">
        <v>4488</v>
      </c>
      <c r="C16" s="213">
        <v>12</v>
      </c>
      <c r="D16" s="329">
        <v>2.4000000000000004</v>
      </c>
      <c r="E16" s="1065"/>
      <c r="F16" s="1065"/>
      <c r="G16" s="333">
        <f t="shared" si="0"/>
        <v>4.8000000000000007</v>
      </c>
      <c r="H16" s="334">
        <f t="shared" si="1"/>
        <v>72000</v>
      </c>
      <c r="I16" s="334">
        <f t="shared" si="2"/>
        <v>0</v>
      </c>
      <c r="J16" s="335">
        <v>180000</v>
      </c>
      <c r="K16" s="336">
        <v>43000</v>
      </c>
      <c r="L16" s="67"/>
      <c r="M16" s="67">
        <f t="shared" si="3"/>
        <v>156000</v>
      </c>
      <c r="N16" s="334">
        <f t="shared" si="4"/>
        <v>0</v>
      </c>
      <c r="O16" s="334">
        <f t="shared" si="5"/>
        <v>144000</v>
      </c>
    </row>
    <row r="17" spans="1:15" ht="20.25" customHeight="1" x14ac:dyDescent="0.3">
      <c r="A17" s="213">
        <f t="shared" si="6"/>
        <v>9</v>
      </c>
      <c r="B17" s="106" t="s">
        <v>4522</v>
      </c>
      <c r="C17" s="213">
        <v>14</v>
      </c>
      <c r="D17" s="329">
        <v>2.8000000000000003</v>
      </c>
      <c r="E17" s="1065"/>
      <c r="F17" s="1065"/>
      <c r="G17" s="333">
        <f>C17*$G$8</f>
        <v>5.6000000000000005</v>
      </c>
      <c r="H17" s="334">
        <f t="shared" si="1"/>
        <v>84000</v>
      </c>
      <c r="I17" s="334">
        <f t="shared" si="2"/>
        <v>0</v>
      </c>
      <c r="J17" s="335">
        <v>180000</v>
      </c>
      <c r="K17" s="336">
        <v>50000</v>
      </c>
      <c r="L17" s="67"/>
      <c r="M17" s="67">
        <f t="shared" si="3"/>
        <v>182000</v>
      </c>
      <c r="N17" s="334">
        <f t="shared" si="4"/>
        <v>0</v>
      </c>
      <c r="O17" s="334">
        <f t="shared" si="5"/>
        <v>168000</v>
      </c>
    </row>
    <row r="18" spans="1:15" ht="20.25" customHeight="1" x14ac:dyDescent="0.3">
      <c r="A18" s="213">
        <f t="shared" si="6"/>
        <v>10</v>
      </c>
      <c r="B18" s="106" t="s">
        <v>4523</v>
      </c>
      <c r="C18" s="213">
        <v>10</v>
      </c>
      <c r="D18" s="329">
        <v>2</v>
      </c>
      <c r="E18" s="1065"/>
      <c r="F18" s="1065"/>
      <c r="G18" s="333">
        <f t="shared" si="0"/>
        <v>4</v>
      </c>
      <c r="H18" s="334">
        <f t="shared" si="1"/>
        <v>60000</v>
      </c>
      <c r="I18" s="334">
        <f t="shared" si="2"/>
        <v>0</v>
      </c>
      <c r="J18" s="335">
        <v>180000</v>
      </c>
      <c r="K18" s="336">
        <v>36000</v>
      </c>
      <c r="L18" s="67"/>
      <c r="M18" s="67">
        <f t="shared" si="3"/>
        <v>130000</v>
      </c>
      <c r="N18" s="334">
        <f t="shared" si="4"/>
        <v>0</v>
      </c>
      <c r="O18" s="334">
        <f t="shared" si="5"/>
        <v>120000</v>
      </c>
    </row>
    <row r="19" spans="1:15" ht="20.25" customHeight="1" x14ac:dyDescent="0.3">
      <c r="A19" s="213">
        <f t="shared" si="6"/>
        <v>11</v>
      </c>
      <c r="B19" s="106" t="s">
        <v>4489</v>
      </c>
      <c r="C19" s="213">
        <v>12</v>
      </c>
      <c r="D19" s="329">
        <v>2.4000000000000004</v>
      </c>
      <c r="E19" s="1065"/>
      <c r="F19" s="1065"/>
      <c r="G19" s="333">
        <f t="shared" si="0"/>
        <v>4.8000000000000007</v>
      </c>
      <c r="H19" s="334">
        <f t="shared" si="1"/>
        <v>72000</v>
      </c>
      <c r="I19" s="334">
        <f t="shared" si="2"/>
        <v>0</v>
      </c>
      <c r="J19" s="335">
        <v>180000</v>
      </c>
      <c r="K19" s="336">
        <v>43000</v>
      </c>
      <c r="L19" s="67"/>
      <c r="M19" s="67">
        <f t="shared" si="3"/>
        <v>156000</v>
      </c>
      <c r="N19" s="334">
        <f t="shared" si="4"/>
        <v>0</v>
      </c>
      <c r="O19" s="334">
        <f t="shared" si="5"/>
        <v>144000</v>
      </c>
    </row>
    <row r="20" spans="1:15" ht="20.25" customHeight="1" x14ac:dyDescent="0.3">
      <c r="A20" s="213">
        <f t="shared" si="6"/>
        <v>12</v>
      </c>
      <c r="B20" s="106" t="s">
        <v>4490</v>
      </c>
      <c r="C20" s="213">
        <v>12</v>
      </c>
      <c r="D20" s="329">
        <v>2.4000000000000004</v>
      </c>
      <c r="E20" s="1065"/>
      <c r="F20" s="1065"/>
      <c r="G20" s="333">
        <f t="shared" si="0"/>
        <v>4.8000000000000007</v>
      </c>
      <c r="H20" s="334">
        <f t="shared" si="1"/>
        <v>72000</v>
      </c>
      <c r="I20" s="334">
        <f t="shared" si="2"/>
        <v>0</v>
      </c>
      <c r="J20" s="335">
        <v>180000</v>
      </c>
      <c r="K20" s="336">
        <v>43000</v>
      </c>
      <c r="L20" s="67"/>
      <c r="M20" s="67">
        <f t="shared" si="3"/>
        <v>156000</v>
      </c>
      <c r="N20" s="334">
        <f t="shared" si="4"/>
        <v>0</v>
      </c>
      <c r="O20" s="334">
        <f t="shared" si="5"/>
        <v>144000</v>
      </c>
    </row>
    <row r="21" spans="1:15" ht="20.25" customHeight="1" x14ac:dyDescent="0.3">
      <c r="A21" s="213">
        <f t="shared" si="6"/>
        <v>13</v>
      </c>
      <c r="B21" s="106" t="s">
        <v>4491</v>
      </c>
      <c r="C21" s="213">
        <v>12</v>
      </c>
      <c r="D21" s="329">
        <v>2.4000000000000004</v>
      </c>
      <c r="E21" s="1065"/>
      <c r="F21" s="1065"/>
      <c r="G21" s="333">
        <f t="shared" si="0"/>
        <v>4.8000000000000007</v>
      </c>
      <c r="H21" s="334">
        <f t="shared" si="1"/>
        <v>72000</v>
      </c>
      <c r="I21" s="334">
        <f t="shared" si="2"/>
        <v>0</v>
      </c>
      <c r="J21" s="335">
        <v>180000</v>
      </c>
      <c r="K21" s="336">
        <v>43000</v>
      </c>
      <c r="L21" s="67"/>
      <c r="M21" s="67">
        <f t="shared" si="3"/>
        <v>156000</v>
      </c>
      <c r="N21" s="334">
        <f t="shared" si="4"/>
        <v>0</v>
      </c>
      <c r="O21" s="334">
        <f t="shared" si="5"/>
        <v>144000</v>
      </c>
    </row>
    <row r="22" spans="1:15" ht="20.25" customHeight="1" x14ac:dyDescent="0.3">
      <c r="A22" s="213">
        <f t="shared" si="6"/>
        <v>14</v>
      </c>
      <c r="B22" s="106" t="s">
        <v>4527</v>
      </c>
      <c r="C22" s="213">
        <v>12</v>
      </c>
      <c r="D22" s="329">
        <v>2.4000000000000004</v>
      </c>
      <c r="E22" s="1065"/>
      <c r="F22" s="1065"/>
      <c r="G22" s="333">
        <f t="shared" si="0"/>
        <v>4.8000000000000007</v>
      </c>
      <c r="H22" s="334">
        <f t="shared" si="1"/>
        <v>72000</v>
      </c>
      <c r="I22" s="334">
        <f t="shared" si="2"/>
        <v>0</v>
      </c>
      <c r="J22" s="335">
        <v>180000</v>
      </c>
      <c r="K22" s="336">
        <v>43000</v>
      </c>
      <c r="L22" s="67"/>
      <c r="M22" s="67">
        <f t="shared" si="3"/>
        <v>156000</v>
      </c>
      <c r="N22" s="334">
        <f t="shared" si="4"/>
        <v>0</v>
      </c>
      <c r="O22" s="334">
        <f t="shared" si="5"/>
        <v>144000</v>
      </c>
    </row>
    <row r="23" spans="1:15" ht="20.25" customHeight="1" x14ac:dyDescent="0.3">
      <c r="A23" s="213">
        <f t="shared" si="6"/>
        <v>15</v>
      </c>
      <c r="B23" s="106" t="s">
        <v>4492</v>
      </c>
      <c r="C23" s="213">
        <v>12</v>
      </c>
      <c r="D23" s="329">
        <v>2.4000000000000004</v>
      </c>
      <c r="E23" s="1065"/>
      <c r="F23" s="1065"/>
      <c r="G23" s="333">
        <f t="shared" si="0"/>
        <v>4.8000000000000007</v>
      </c>
      <c r="H23" s="334">
        <f t="shared" si="1"/>
        <v>72000</v>
      </c>
      <c r="I23" s="334">
        <f t="shared" si="2"/>
        <v>0</v>
      </c>
      <c r="J23" s="335">
        <v>180000</v>
      </c>
      <c r="K23" s="336">
        <v>43000</v>
      </c>
      <c r="L23" s="67"/>
      <c r="M23" s="67">
        <f t="shared" si="3"/>
        <v>156000</v>
      </c>
      <c r="N23" s="334">
        <f t="shared" si="4"/>
        <v>0</v>
      </c>
      <c r="O23" s="334">
        <f t="shared" si="5"/>
        <v>144000</v>
      </c>
    </row>
    <row r="24" spans="1:15" ht="20.25" customHeight="1" x14ac:dyDescent="0.3">
      <c r="A24" s="213">
        <f t="shared" si="6"/>
        <v>16</v>
      </c>
      <c r="B24" s="106" t="s">
        <v>4493</v>
      </c>
      <c r="C24" s="213">
        <v>12</v>
      </c>
      <c r="D24" s="329">
        <v>2.4000000000000004</v>
      </c>
      <c r="E24" s="1065"/>
      <c r="F24" s="1065"/>
      <c r="G24" s="333">
        <f t="shared" si="0"/>
        <v>4.8000000000000007</v>
      </c>
      <c r="H24" s="334">
        <f t="shared" si="1"/>
        <v>72000</v>
      </c>
      <c r="I24" s="334">
        <f t="shared" si="2"/>
        <v>0</v>
      </c>
      <c r="J24" s="335">
        <v>180000</v>
      </c>
      <c r="K24" s="336">
        <v>43000</v>
      </c>
      <c r="L24" s="67"/>
      <c r="M24" s="67">
        <f t="shared" si="3"/>
        <v>156000</v>
      </c>
      <c r="N24" s="334">
        <f t="shared" si="4"/>
        <v>0</v>
      </c>
      <c r="O24" s="334">
        <f t="shared" si="5"/>
        <v>144000</v>
      </c>
    </row>
    <row r="25" spans="1:15" ht="20.25" customHeight="1" x14ac:dyDescent="0.3">
      <c r="A25" s="213">
        <f t="shared" si="6"/>
        <v>17</v>
      </c>
      <c r="B25" s="106" t="s">
        <v>4494</v>
      </c>
      <c r="C25" s="213">
        <v>16</v>
      </c>
      <c r="D25" s="329">
        <v>3.2</v>
      </c>
      <c r="E25" s="1065"/>
      <c r="F25" s="1065"/>
      <c r="G25" s="333">
        <f t="shared" si="0"/>
        <v>6.4</v>
      </c>
      <c r="H25" s="334">
        <f t="shared" si="1"/>
        <v>96000</v>
      </c>
      <c r="I25" s="334">
        <f t="shared" si="2"/>
        <v>0</v>
      </c>
      <c r="J25" s="335">
        <v>200000</v>
      </c>
      <c r="K25" s="336">
        <v>58000</v>
      </c>
      <c r="L25" s="67"/>
      <c r="M25" s="67">
        <f t="shared" si="3"/>
        <v>208000</v>
      </c>
      <c r="N25" s="334">
        <f t="shared" si="4"/>
        <v>0</v>
      </c>
      <c r="O25" s="334">
        <f t="shared" si="5"/>
        <v>192000</v>
      </c>
    </row>
    <row r="26" spans="1:15" ht="20.25" customHeight="1" x14ac:dyDescent="0.3">
      <c r="A26" s="213">
        <f t="shared" si="6"/>
        <v>18</v>
      </c>
      <c r="B26" s="106" t="s">
        <v>4495</v>
      </c>
      <c r="C26" s="213">
        <v>14</v>
      </c>
      <c r="D26" s="329">
        <v>2.8000000000000003</v>
      </c>
      <c r="E26" s="1065"/>
      <c r="F26" s="1065"/>
      <c r="G26" s="333">
        <f t="shared" si="0"/>
        <v>5.6000000000000005</v>
      </c>
      <c r="H26" s="334">
        <f t="shared" si="1"/>
        <v>84000</v>
      </c>
      <c r="I26" s="334">
        <f t="shared" si="2"/>
        <v>0</v>
      </c>
      <c r="J26" s="335">
        <v>200000</v>
      </c>
      <c r="K26" s="336">
        <v>50000</v>
      </c>
      <c r="L26" s="67"/>
      <c r="M26" s="67">
        <f t="shared" si="3"/>
        <v>182000</v>
      </c>
      <c r="N26" s="334">
        <f t="shared" si="4"/>
        <v>0</v>
      </c>
      <c r="O26" s="334">
        <f t="shared" si="5"/>
        <v>168000</v>
      </c>
    </row>
    <row r="27" spans="1:15" ht="20.25" customHeight="1" x14ac:dyDescent="0.3">
      <c r="A27" s="213">
        <f t="shared" si="6"/>
        <v>19</v>
      </c>
      <c r="B27" s="106" t="s">
        <v>4496</v>
      </c>
      <c r="C27" s="213">
        <v>17</v>
      </c>
      <c r="D27" s="329">
        <v>3.4000000000000004</v>
      </c>
      <c r="E27" s="1065"/>
      <c r="F27" s="1065"/>
      <c r="G27" s="333">
        <f t="shared" si="0"/>
        <v>6.8000000000000007</v>
      </c>
      <c r="H27" s="334">
        <f t="shared" si="1"/>
        <v>102000</v>
      </c>
      <c r="I27" s="334">
        <f t="shared" si="2"/>
        <v>0</v>
      </c>
      <c r="J27" s="335">
        <v>200000</v>
      </c>
      <c r="K27" s="336">
        <v>61000</v>
      </c>
      <c r="L27" s="67"/>
      <c r="M27" s="67">
        <f t="shared" si="3"/>
        <v>221000</v>
      </c>
      <c r="N27" s="334">
        <f t="shared" si="4"/>
        <v>0</v>
      </c>
      <c r="O27" s="334">
        <f t="shared" si="5"/>
        <v>204000</v>
      </c>
    </row>
    <row r="28" spans="1:15" ht="20.25" customHeight="1" x14ac:dyDescent="0.3">
      <c r="A28" s="213">
        <f t="shared" si="6"/>
        <v>20</v>
      </c>
      <c r="B28" s="106" t="s">
        <v>4497</v>
      </c>
      <c r="C28" s="213">
        <v>16</v>
      </c>
      <c r="D28" s="329">
        <v>3.2</v>
      </c>
      <c r="E28" s="1065"/>
      <c r="F28" s="1065"/>
      <c r="G28" s="333">
        <f t="shared" si="0"/>
        <v>6.4</v>
      </c>
      <c r="H28" s="334">
        <f t="shared" si="1"/>
        <v>96000</v>
      </c>
      <c r="I28" s="334">
        <f t="shared" si="2"/>
        <v>0</v>
      </c>
      <c r="J28" s="335">
        <v>200000</v>
      </c>
      <c r="K28" s="336">
        <v>58000</v>
      </c>
      <c r="L28" s="67"/>
      <c r="M28" s="67">
        <f t="shared" si="3"/>
        <v>208000</v>
      </c>
      <c r="N28" s="334">
        <f t="shared" si="4"/>
        <v>0</v>
      </c>
      <c r="O28" s="334">
        <f t="shared" si="5"/>
        <v>192000</v>
      </c>
    </row>
    <row r="29" spans="1:15" ht="20.25" customHeight="1" x14ac:dyDescent="0.3">
      <c r="A29" s="213">
        <f t="shared" si="6"/>
        <v>21</v>
      </c>
      <c r="B29" s="106" t="s">
        <v>4498</v>
      </c>
      <c r="C29" s="213">
        <v>16</v>
      </c>
      <c r="D29" s="329">
        <v>3.2</v>
      </c>
      <c r="E29" s="1065"/>
      <c r="F29" s="1065"/>
      <c r="G29" s="333">
        <f t="shared" si="0"/>
        <v>6.4</v>
      </c>
      <c r="H29" s="334">
        <f t="shared" si="1"/>
        <v>96000</v>
      </c>
      <c r="I29" s="334">
        <f t="shared" si="2"/>
        <v>0</v>
      </c>
      <c r="J29" s="335">
        <v>200000</v>
      </c>
      <c r="K29" s="336">
        <v>58000</v>
      </c>
      <c r="L29" s="67"/>
      <c r="M29" s="67">
        <f t="shared" si="3"/>
        <v>208000</v>
      </c>
      <c r="N29" s="334">
        <f t="shared" si="4"/>
        <v>0</v>
      </c>
      <c r="O29" s="334">
        <f t="shared" si="5"/>
        <v>192000</v>
      </c>
    </row>
    <row r="30" spans="1:15" ht="20.25" customHeight="1" x14ac:dyDescent="0.3">
      <c r="A30" s="213">
        <f t="shared" si="6"/>
        <v>22</v>
      </c>
      <c r="B30" s="106" t="s">
        <v>4499</v>
      </c>
      <c r="C30" s="213">
        <v>16</v>
      </c>
      <c r="D30" s="329">
        <v>3.2</v>
      </c>
      <c r="E30" s="1065"/>
      <c r="F30" s="1065"/>
      <c r="G30" s="333">
        <f t="shared" si="0"/>
        <v>6.4</v>
      </c>
      <c r="H30" s="334">
        <f t="shared" si="1"/>
        <v>96000</v>
      </c>
      <c r="I30" s="334">
        <f t="shared" si="2"/>
        <v>0</v>
      </c>
      <c r="J30" s="335">
        <v>200000</v>
      </c>
      <c r="K30" s="336">
        <v>58000</v>
      </c>
      <c r="L30" s="67"/>
      <c r="M30" s="67">
        <f t="shared" si="3"/>
        <v>208000</v>
      </c>
      <c r="N30" s="334">
        <f t="shared" si="4"/>
        <v>0</v>
      </c>
      <c r="O30" s="334">
        <f t="shared" si="5"/>
        <v>192000</v>
      </c>
    </row>
    <row r="31" spans="1:15" ht="20.25" customHeight="1" x14ac:dyDescent="0.3">
      <c r="A31" s="213">
        <f t="shared" si="6"/>
        <v>23</v>
      </c>
      <c r="B31" s="106" t="s">
        <v>4500</v>
      </c>
      <c r="C31" s="213">
        <v>16</v>
      </c>
      <c r="D31" s="329">
        <v>3.2</v>
      </c>
      <c r="E31" s="1065"/>
      <c r="F31" s="1065"/>
      <c r="G31" s="333">
        <f t="shared" si="0"/>
        <v>6.4</v>
      </c>
      <c r="H31" s="334">
        <f t="shared" si="1"/>
        <v>96000</v>
      </c>
      <c r="I31" s="334">
        <f t="shared" si="2"/>
        <v>0</v>
      </c>
      <c r="J31" s="335">
        <v>200000</v>
      </c>
      <c r="K31" s="336">
        <v>58000</v>
      </c>
      <c r="L31" s="67"/>
      <c r="M31" s="67">
        <f t="shared" si="3"/>
        <v>208000</v>
      </c>
      <c r="N31" s="334">
        <f t="shared" si="4"/>
        <v>0</v>
      </c>
      <c r="O31" s="334">
        <f t="shared" si="5"/>
        <v>192000</v>
      </c>
    </row>
    <row r="32" spans="1:15" ht="20.25" customHeight="1" x14ac:dyDescent="0.3">
      <c r="A32" s="213">
        <f t="shared" si="6"/>
        <v>24</v>
      </c>
      <c r="B32" s="106" t="s">
        <v>4501</v>
      </c>
      <c r="C32" s="213">
        <v>18</v>
      </c>
      <c r="D32" s="329">
        <v>3.6</v>
      </c>
      <c r="E32" s="1065"/>
      <c r="F32" s="1065"/>
      <c r="G32" s="333">
        <f t="shared" si="0"/>
        <v>7.2</v>
      </c>
      <c r="H32" s="334">
        <f t="shared" si="1"/>
        <v>108000</v>
      </c>
      <c r="I32" s="334">
        <f t="shared" si="2"/>
        <v>0</v>
      </c>
      <c r="J32" s="335">
        <v>200000</v>
      </c>
      <c r="K32" s="336">
        <v>65000</v>
      </c>
      <c r="L32" s="67"/>
      <c r="M32" s="67">
        <f t="shared" si="3"/>
        <v>234000</v>
      </c>
      <c r="N32" s="334">
        <f t="shared" si="4"/>
        <v>0</v>
      </c>
      <c r="O32" s="334">
        <f t="shared" si="5"/>
        <v>216000</v>
      </c>
    </row>
    <row r="33" spans="1:15" ht="20.25" customHeight="1" x14ac:dyDescent="0.3">
      <c r="A33" s="213">
        <f t="shared" si="6"/>
        <v>25</v>
      </c>
      <c r="B33" s="106" t="s">
        <v>4524</v>
      </c>
      <c r="C33" s="213">
        <v>15</v>
      </c>
      <c r="D33" s="329">
        <v>3</v>
      </c>
      <c r="E33" s="1065"/>
      <c r="F33" s="1065"/>
      <c r="G33" s="333">
        <f t="shared" si="0"/>
        <v>6</v>
      </c>
      <c r="H33" s="334">
        <f t="shared" si="1"/>
        <v>90000</v>
      </c>
      <c r="I33" s="334">
        <f t="shared" si="2"/>
        <v>0</v>
      </c>
      <c r="J33" s="335">
        <v>200000</v>
      </c>
      <c r="K33" s="336">
        <v>54000</v>
      </c>
      <c r="L33" s="67"/>
      <c r="M33" s="67">
        <f t="shared" si="3"/>
        <v>195000</v>
      </c>
      <c r="N33" s="334">
        <f t="shared" si="4"/>
        <v>0</v>
      </c>
      <c r="O33" s="334">
        <f t="shared" si="5"/>
        <v>180000</v>
      </c>
    </row>
    <row r="34" spans="1:15" ht="20.25" customHeight="1" x14ac:dyDescent="0.3">
      <c r="A34" s="213">
        <f t="shared" si="6"/>
        <v>26</v>
      </c>
      <c r="B34" s="106" t="s">
        <v>4502</v>
      </c>
      <c r="C34" s="213">
        <v>18</v>
      </c>
      <c r="D34" s="329">
        <v>3.6</v>
      </c>
      <c r="E34" s="1065"/>
      <c r="F34" s="1065"/>
      <c r="G34" s="333">
        <f t="shared" si="0"/>
        <v>7.2</v>
      </c>
      <c r="H34" s="334">
        <f t="shared" si="1"/>
        <v>108000</v>
      </c>
      <c r="I34" s="334">
        <f t="shared" si="2"/>
        <v>0</v>
      </c>
      <c r="J34" s="335">
        <v>200000</v>
      </c>
      <c r="K34" s="336">
        <v>65000</v>
      </c>
      <c r="L34" s="67"/>
      <c r="M34" s="67">
        <f t="shared" si="3"/>
        <v>234000</v>
      </c>
      <c r="N34" s="334">
        <f t="shared" si="4"/>
        <v>0</v>
      </c>
      <c r="O34" s="334">
        <f t="shared" si="5"/>
        <v>216000</v>
      </c>
    </row>
    <row r="35" spans="1:15" ht="20.25" customHeight="1" x14ac:dyDescent="0.3">
      <c r="A35" s="213">
        <f t="shared" si="6"/>
        <v>27</v>
      </c>
      <c r="B35" s="106" t="s">
        <v>4503</v>
      </c>
      <c r="C35" s="213">
        <v>18</v>
      </c>
      <c r="D35" s="329">
        <v>3.6</v>
      </c>
      <c r="E35" s="1065"/>
      <c r="F35" s="1065"/>
      <c r="G35" s="333">
        <f t="shared" si="0"/>
        <v>7.2</v>
      </c>
      <c r="H35" s="334">
        <f t="shared" si="1"/>
        <v>108000</v>
      </c>
      <c r="I35" s="334">
        <f t="shared" si="2"/>
        <v>0</v>
      </c>
      <c r="J35" s="335">
        <v>200000</v>
      </c>
      <c r="K35" s="336">
        <v>65000</v>
      </c>
      <c r="L35" s="67"/>
      <c r="M35" s="67">
        <f t="shared" si="3"/>
        <v>234000</v>
      </c>
      <c r="N35" s="334">
        <f t="shared" si="4"/>
        <v>0</v>
      </c>
      <c r="O35" s="334">
        <f t="shared" si="5"/>
        <v>216000</v>
      </c>
    </row>
    <row r="36" spans="1:15" ht="21" customHeight="1" x14ac:dyDescent="0.3">
      <c r="A36" s="213">
        <f t="shared" si="6"/>
        <v>28</v>
      </c>
      <c r="B36" s="106" t="s">
        <v>4525</v>
      </c>
      <c r="C36" s="213">
        <v>40</v>
      </c>
      <c r="D36" s="329">
        <v>8</v>
      </c>
      <c r="E36" s="1065"/>
      <c r="F36" s="1065"/>
      <c r="G36" s="333">
        <f t="shared" si="0"/>
        <v>16</v>
      </c>
      <c r="H36" s="334">
        <f t="shared" si="1"/>
        <v>240000</v>
      </c>
      <c r="I36" s="334">
        <f t="shared" si="2"/>
        <v>0</v>
      </c>
      <c r="J36" s="335">
        <v>400000</v>
      </c>
      <c r="K36" s="336">
        <v>144000</v>
      </c>
      <c r="L36" s="67"/>
      <c r="M36" s="67">
        <f t="shared" si="3"/>
        <v>520000</v>
      </c>
      <c r="N36" s="334">
        <f t="shared" si="4"/>
        <v>0</v>
      </c>
      <c r="O36" s="334">
        <f t="shared" si="5"/>
        <v>480000</v>
      </c>
    </row>
    <row r="37" spans="1:15" ht="20.25" customHeight="1" x14ac:dyDescent="0.3">
      <c r="A37" s="213">
        <f t="shared" si="6"/>
        <v>29</v>
      </c>
      <c r="B37" s="106" t="s">
        <v>4526</v>
      </c>
      <c r="C37" s="213">
        <v>40</v>
      </c>
      <c r="D37" s="329">
        <v>8</v>
      </c>
      <c r="E37" s="1065"/>
      <c r="F37" s="1065"/>
      <c r="G37" s="333">
        <f t="shared" si="0"/>
        <v>16</v>
      </c>
      <c r="H37" s="334">
        <f t="shared" si="1"/>
        <v>240000</v>
      </c>
      <c r="I37" s="334">
        <f t="shared" si="2"/>
        <v>0</v>
      </c>
      <c r="J37" s="335">
        <v>400000</v>
      </c>
      <c r="K37" s="336">
        <v>144000</v>
      </c>
      <c r="L37" s="67"/>
      <c r="M37" s="67">
        <f t="shared" si="3"/>
        <v>520000</v>
      </c>
      <c r="N37" s="334">
        <f t="shared" si="4"/>
        <v>0</v>
      </c>
      <c r="O37" s="334">
        <f t="shared" si="5"/>
        <v>480000</v>
      </c>
    </row>
    <row r="38" spans="1:15" ht="20.25" customHeight="1" x14ac:dyDescent="0.3">
      <c r="A38" s="213">
        <f t="shared" si="6"/>
        <v>30</v>
      </c>
      <c r="B38" s="106" t="s">
        <v>4504</v>
      </c>
      <c r="C38" s="213">
        <v>14</v>
      </c>
      <c r="D38" s="329">
        <v>2.8000000000000003</v>
      </c>
      <c r="E38" s="1065"/>
      <c r="F38" s="1065"/>
      <c r="G38" s="333">
        <f t="shared" si="0"/>
        <v>5.6000000000000005</v>
      </c>
      <c r="H38" s="334">
        <f t="shared" si="1"/>
        <v>84000</v>
      </c>
      <c r="I38" s="334">
        <f t="shared" si="2"/>
        <v>0</v>
      </c>
      <c r="J38" s="335">
        <v>200000</v>
      </c>
      <c r="K38" s="336">
        <v>50000</v>
      </c>
      <c r="L38" s="67"/>
      <c r="M38" s="67">
        <f t="shared" si="3"/>
        <v>182000</v>
      </c>
      <c r="N38" s="334">
        <f t="shared" si="4"/>
        <v>0</v>
      </c>
      <c r="O38" s="334">
        <f t="shared" si="5"/>
        <v>168000</v>
      </c>
    </row>
    <row r="39" spans="1:15" ht="20.25" customHeight="1" x14ac:dyDescent="0.3">
      <c r="A39" s="213">
        <f t="shared" si="6"/>
        <v>31</v>
      </c>
      <c r="B39" s="106" t="s">
        <v>4505</v>
      </c>
      <c r="C39" s="213">
        <v>30</v>
      </c>
      <c r="D39" s="329">
        <v>6</v>
      </c>
      <c r="E39" s="1065"/>
      <c r="F39" s="1065"/>
      <c r="G39" s="333">
        <f t="shared" si="0"/>
        <v>12</v>
      </c>
      <c r="H39" s="334">
        <f t="shared" si="1"/>
        <v>180000</v>
      </c>
      <c r="I39" s="334">
        <f t="shared" si="2"/>
        <v>0</v>
      </c>
      <c r="J39" s="335">
        <v>300000</v>
      </c>
      <c r="K39" s="336">
        <v>100000</v>
      </c>
      <c r="L39" s="67"/>
      <c r="M39" s="67">
        <f t="shared" si="3"/>
        <v>390000</v>
      </c>
      <c r="N39" s="334">
        <f t="shared" si="4"/>
        <v>0</v>
      </c>
      <c r="O39" s="334">
        <f t="shared" si="5"/>
        <v>360000</v>
      </c>
    </row>
    <row r="40" spans="1:15" ht="20.25" customHeight="1" x14ac:dyDescent="0.3">
      <c r="A40" s="213">
        <f t="shared" si="6"/>
        <v>32</v>
      </c>
      <c r="B40" s="106" t="s">
        <v>4625</v>
      </c>
      <c r="C40" s="213">
        <v>75</v>
      </c>
      <c r="D40" s="329">
        <v>15</v>
      </c>
      <c r="E40" s="1065"/>
      <c r="F40" s="1065"/>
      <c r="G40" s="333"/>
      <c r="H40" s="334"/>
      <c r="I40" s="334"/>
      <c r="J40" s="335"/>
      <c r="K40" s="336"/>
      <c r="L40" s="67"/>
      <c r="M40" s="67"/>
      <c r="N40" s="334"/>
      <c r="O40" s="334"/>
    </row>
    <row r="41" spans="1:15" ht="20.25" customHeight="1" x14ac:dyDescent="0.3">
      <c r="A41" s="213">
        <f t="shared" si="6"/>
        <v>33</v>
      </c>
      <c r="B41" s="106" t="s">
        <v>4626</v>
      </c>
      <c r="C41" s="213">
        <v>130</v>
      </c>
      <c r="D41" s="329">
        <v>26</v>
      </c>
      <c r="E41" s="1065"/>
      <c r="F41" s="1065"/>
      <c r="G41" s="333"/>
      <c r="H41" s="334"/>
      <c r="I41" s="334"/>
      <c r="J41" s="335"/>
      <c r="K41" s="336"/>
      <c r="L41" s="67"/>
      <c r="M41" s="67"/>
      <c r="N41" s="334"/>
      <c r="O41" s="334"/>
    </row>
    <row r="42" spans="1:15" ht="20.25" customHeight="1" x14ac:dyDescent="0.3">
      <c r="A42" s="213"/>
      <c r="B42" s="312" t="s">
        <v>4451</v>
      </c>
      <c r="C42" s="213"/>
      <c r="D42" s="329"/>
      <c r="E42" s="107"/>
      <c r="F42" s="330"/>
      <c r="G42" s="333">
        <f t="shared" si="0"/>
        <v>0</v>
      </c>
      <c r="H42" s="334">
        <f t="shared" si="1"/>
        <v>0</v>
      </c>
      <c r="I42" s="334">
        <f t="shared" si="2"/>
        <v>0</v>
      </c>
      <c r="J42" s="335"/>
      <c r="K42" s="336"/>
      <c r="L42" s="67"/>
      <c r="M42" s="67">
        <f t="shared" si="3"/>
        <v>0</v>
      </c>
      <c r="N42" s="334">
        <f t="shared" si="4"/>
        <v>0</v>
      </c>
      <c r="O42" s="334">
        <f t="shared" si="5"/>
        <v>0</v>
      </c>
    </row>
    <row r="43" spans="1:15" ht="20.25" customHeight="1" x14ac:dyDescent="0.3">
      <c r="A43" s="213">
        <f>A41+1</f>
        <v>34</v>
      </c>
      <c r="B43" s="106" t="s">
        <v>4506</v>
      </c>
      <c r="C43" s="213">
        <v>9</v>
      </c>
      <c r="D43" s="329">
        <v>1.8</v>
      </c>
      <c r="E43" s="1066" t="s">
        <v>5231</v>
      </c>
      <c r="F43" s="1065" t="s">
        <v>4477</v>
      </c>
      <c r="G43" s="333">
        <f t="shared" si="0"/>
        <v>3.6</v>
      </c>
      <c r="H43" s="334">
        <f t="shared" si="1"/>
        <v>54000</v>
      </c>
      <c r="I43" s="334" t="e">
        <f t="shared" si="2"/>
        <v>#VALUE!</v>
      </c>
      <c r="J43" s="335">
        <v>150000</v>
      </c>
      <c r="K43" s="336">
        <v>32000</v>
      </c>
      <c r="L43" s="67"/>
      <c r="M43" s="67">
        <f t="shared" si="3"/>
        <v>117000</v>
      </c>
      <c r="N43" s="334" t="e">
        <f t="shared" si="4"/>
        <v>#VALUE!</v>
      </c>
      <c r="O43" s="334">
        <f t="shared" si="5"/>
        <v>108000</v>
      </c>
    </row>
    <row r="44" spans="1:15" ht="20.25" customHeight="1" x14ac:dyDescent="0.3">
      <c r="A44" s="213">
        <f>A43+1</f>
        <v>35</v>
      </c>
      <c r="B44" s="106" t="s">
        <v>4507</v>
      </c>
      <c r="C44" s="213">
        <v>8</v>
      </c>
      <c r="D44" s="329">
        <v>1.6</v>
      </c>
      <c r="E44" s="1067"/>
      <c r="F44" s="1065"/>
      <c r="G44" s="333">
        <f t="shared" si="0"/>
        <v>3.2</v>
      </c>
      <c r="H44" s="334">
        <f t="shared" si="1"/>
        <v>48000</v>
      </c>
      <c r="I44" s="334">
        <f t="shared" si="2"/>
        <v>0</v>
      </c>
      <c r="J44" s="335">
        <v>150000</v>
      </c>
      <c r="K44" s="336">
        <v>29000</v>
      </c>
      <c r="L44" s="67"/>
      <c r="M44" s="67">
        <f t="shared" si="3"/>
        <v>104000</v>
      </c>
      <c r="N44" s="334">
        <f t="shared" si="4"/>
        <v>0</v>
      </c>
      <c r="O44" s="334">
        <f t="shared" si="5"/>
        <v>96000</v>
      </c>
    </row>
    <row r="45" spans="1:15" ht="28.5" customHeight="1" x14ac:dyDescent="0.3">
      <c r="A45" s="213">
        <f t="shared" ref="A45:A54" si="7">A44+1</f>
        <v>36</v>
      </c>
      <c r="B45" s="106" t="s">
        <v>4508</v>
      </c>
      <c r="C45" s="213">
        <v>8</v>
      </c>
      <c r="D45" s="329">
        <v>1.6</v>
      </c>
      <c r="E45" s="1067"/>
      <c r="F45" s="1065"/>
      <c r="G45" s="333">
        <f t="shared" si="0"/>
        <v>3.2</v>
      </c>
      <c r="H45" s="334">
        <f t="shared" si="1"/>
        <v>48000</v>
      </c>
      <c r="I45" s="334">
        <f t="shared" si="2"/>
        <v>0</v>
      </c>
      <c r="J45" s="335">
        <v>150000</v>
      </c>
      <c r="K45" s="336">
        <v>29000</v>
      </c>
      <c r="L45" s="67"/>
      <c r="M45" s="67">
        <f t="shared" si="3"/>
        <v>104000</v>
      </c>
      <c r="N45" s="334">
        <f t="shared" si="4"/>
        <v>0</v>
      </c>
      <c r="O45" s="334">
        <f t="shared" si="5"/>
        <v>96000</v>
      </c>
    </row>
    <row r="46" spans="1:15" ht="20.25" customHeight="1" x14ac:dyDescent="0.3">
      <c r="A46" s="213">
        <f t="shared" si="7"/>
        <v>37</v>
      </c>
      <c r="B46" s="106" t="s">
        <v>4509</v>
      </c>
      <c r="C46" s="213">
        <v>8</v>
      </c>
      <c r="D46" s="329">
        <v>1.6</v>
      </c>
      <c r="E46" s="1067"/>
      <c r="F46" s="1065"/>
      <c r="G46" s="333">
        <f t="shared" si="0"/>
        <v>3.2</v>
      </c>
      <c r="H46" s="334">
        <f t="shared" si="1"/>
        <v>48000</v>
      </c>
      <c r="I46" s="334">
        <f t="shared" si="2"/>
        <v>0</v>
      </c>
      <c r="J46" s="335">
        <v>150000</v>
      </c>
      <c r="K46" s="336">
        <v>29000</v>
      </c>
      <c r="L46" s="67"/>
      <c r="M46" s="67">
        <f t="shared" si="3"/>
        <v>104000</v>
      </c>
      <c r="N46" s="334">
        <f t="shared" si="4"/>
        <v>0</v>
      </c>
      <c r="O46" s="334">
        <f t="shared" si="5"/>
        <v>96000</v>
      </c>
    </row>
    <row r="47" spans="1:15" ht="20.25" customHeight="1" x14ac:dyDescent="0.3">
      <c r="A47" s="213">
        <f t="shared" si="7"/>
        <v>38</v>
      </c>
      <c r="B47" s="106" t="s">
        <v>4510</v>
      </c>
      <c r="C47" s="213">
        <v>8</v>
      </c>
      <c r="D47" s="329">
        <v>1.6</v>
      </c>
      <c r="E47" s="1067"/>
      <c r="F47" s="1065"/>
      <c r="G47" s="333">
        <f t="shared" si="0"/>
        <v>3.2</v>
      </c>
      <c r="H47" s="334">
        <f t="shared" si="1"/>
        <v>48000</v>
      </c>
      <c r="I47" s="334">
        <f t="shared" si="2"/>
        <v>0</v>
      </c>
      <c r="J47" s="335">
        <v>150000</v>
      </c>
      <c r="K47" s="336">
        <v>29000</v>
      </c>
      <c r="L47" s="67"/>
      <c r="M47" s="67">
        <f t="shared" si="3"/>
        <v>104000</v>
      </c>
      <c r="N47" s="334">
        <f t="shared" si="4"/>
        <v>0</v>
      </c>
      <c r="O47" s="334">
        <f t="shared" si="5"/>
        <v>96000</v>
      </c>
    </row>
    <row r="48" spans="1:15" ht="20.25" customHeight="1" x14ac:dyDescent="0.3">
      <c r="A48" s="213">
        <f t="shared" si="7"/>
        <v>39</v>
      </c>
      <c r="B48" s="106" t="s">
        <v>4511</v>
      </c>
      <c r="C48" s="213">
        <v>5</v>
      </c>
      <c r="D48" s="329">
        <v>1</v>
      </c>
      <c r="E48" s="1067"/>
      <c r="F48" s="1065"/>
      <c r="G48" s="333">
        <f t="shared" si="0"/>
        <v>2</v>
      </c>
      <c r="H48" s="334">
        <f t="shared" si="1"/>
        <v>30000</v>
      </c>
      <c r="I48" s="334">
        <f t="shared" si="2"/>
        <v>0</v>
      </c>
      <c r="J48" s="335">
        <v>150000</v>
      </c>
      <c r="K48" s="336">
        <v>18000</v>
      </c>
      <c r="L48" s="67"/>
      <c r="M48" s="67">
        <f t="shared" si="3"/>
        <v>65000</v>
      </c>
      <c r="N48" s="334">
        <f t="shared" si="4"/>
        <v>0</v>
      </c>
      <c r="O48" s="334">
        <f t="shared" si="5"/>
        <v>60000</v>
      </c>
    </row>
    <row r="49" spans="1:15" ht="21" customHeight="1" x14ac:dyDescent="0.3">
      <c r="A49" s="213">
        <f t="shared" si="7"/>
        <v>40</v>
      </c>
      <c r="B49" s="107" t="s">
        <v>4517</v>
      </c>
      <c r="C49" s="213">
        <v>5</v>
      </c>
      <c r="D49" s="329">
        <v>1</v>
      </c>
      <c r="E49" s="1067"/>
      <c r="F49" s="1065"/>
      <c r="G49" s="333">
        <f t="shared" si="0"/>
        <v>2</v>
      </c>
      <c r="H49" s="334">
        <f t="shared" si="1"/>
        <v>30000</v>
      </c>
      <c r="I49" s="334">
        <f t="shared" si="2"/>
        <v>0</v>
      </c>
      <c r="J49" s="335">
        <v>150000</v>
      </c>
      <c r="K49" s="336">
        <v>18000</v>
      </c>
      <c r="L49" s="67"/>
      <c r="M49" s="67">
        <f t="shared" si="3"/>
        <v>65000</v>
      </c>
      <c r="N49" s="334">
        <f t="shared" si="4"/>
        <v>0</v>
      </c>
      <c r="O49" s="334">
        <f t="shared" si="5"/>
        <v>60000</v>
      </c>
    </row>
    <row r="50" spans="1:15" ht="20.25" customHeight="1" x14ac:dyDescent="0.3">
      <c r="A50" s="213">
        <f t="shared" si="7"/>
        <v>41</v>
      </c>
      <c r="B50" s="106" t="s">
        <v>4512</v>
      </c>
      <c r="C50" s="213">
        <v>9</v>
      </c>
      <c r="D50" s="329">
        <v>1.8</v>
      </c>
      <c r="E50" s="1067"/>
      <c r="F50" s="1065"/>
      <c r="G50" s="333">
        <f t="shared" si="0"/>
        <v>3.6</v>
      </c>
      <c r="H50" s="334">
        <f t="shared" si="1"/>
        <v>54000</v>
      </c>
      <c r="I50" s="334">
        <f t="shared" si="2"/>
        <v>0</v>
      </c>
      <c r="J50" s="335">
        <v>150000</v>
      </c>
      <c r="K50" s="336">
        <v>32000</v>
      </c>
      <c r="L50" s="67"/>
      <c r="M50" s="67">
        <f t="shared" si="3"/>
        <v>117000</v>
      </c>
      <c r="N50" s="334">
        <f t="shared" si="4"/>
        <v>0</v>
      </c>
      <c r="O50" s="334">
        <f t="shared" si="5"/>
        <v>108000</v>
      </c>
    </row>
    <row r="51" spans="1:15" ht="20.25" customHeight="1" x14ac:dyDescent="0.3">
      <c r="A51" s="213">
        <f t="shared" si="7"/>
        <v>42</v>
      </c>
      <c r="B51" s="106" t="s">
        <v>4513</v>
      </c>
      <c r="C51" s="213">
        <v>9</v>
      </c>
      <c r="D51" s="329">
        <v>1.8</v>
      </c>
      <c r="E51" s="1067"/>
      <c r="F51" s="1065"/>
      <c r="G51" s="333">
        <f t="shared" si="0"/>
        <v>3.6</v>
      </c>
      <c r="H51" s="334">
        <f t="shared" si="1"/>
        <v>54000</v>
      </c>
      <c r="I51" s="334">
        <f t="shared" si="2"/>
        <v>0</v>
      </c>
      <c r="J51" s="335">
        <v>150000</v>
      </c>
      <c r="K51" s="336">
        <v>32000</v>
      </c>
      <c r="L51" s="67"/>
      <c r="M51" s="67">
        <f t="shared" si="3"/>
        <v>117000</v>
      </c>
      <c r="N51" s="334">
        <f t="shared" si="4"/>
        <v>0</v>
      </c>
      <c r="O51" s="334">
        <f t="shared" si="5"/>
        <v>108000</v>
      </c>
    </row>
    <row r="52" spans="1:15" ht="20.25" customHeight="1" x14ac:dyDescent="0.3">
      <c r="A52" s="213">
        <f t="shared" si="7"/>
        <v>43</v>
      </c>
      <c r="B52" s="106" t="s">
        <v>4514</v>
      </c>
      <c r="C52" s="213">
        <v>7</v>
      </c>
      <c r="D52" s="329">
        <v>1.4000000000000001</v>
      </c>
      <c r="E52" s="1067"/>
      <c r="F52" s="1065"/>
      <c r="G52" s="333">
        <f t="shared" si="0"/>
        <v>2.8000000000000003</v>
      </c>
      <c r="H52" s="334">
        <f t="shared" si="1"/>
        <v>42000</v>
      </c>
      <c r="I52" s="334">
        <f t="shared" si="2"/>
        <v>0</v>
      </c>
      <c r="J52" s="335">
        <v>150000</v>
      </c>
      <c r="K52" s="336">
        <v>25000</v>
      </c>
      <c r="L52" s="67"/>
      <c r="M52" s="67">
        <f t="shared" si="3"/>
        <v>91000</v>
      </c>
      <c r="N52" s="334">
        <f t="shared" si="4"/>
        <v>0</v>
      </c>
      <c r="O52" s="334">
        <f t="shared" si="5"/>
        <v>84000</v>
      </c>
    </row>
    <row r="53" spans="1:15" ht="20.25" customHeight="1" x14ac:dyDescent="0.3">
      <c r="A53" s="213">
        <f t="shared" si="7"/>
        <v>44</v>
      </c>
      <c r="B53" s="106" t="s">
        <v>4515</v>
      </c>
      <c r="C53" s="314">
        <v>8</v>
      </c>
      <c r="D53" s="329">
        <v>1.6</v>
      </c>
      <c r="E53" s="1067"/>
      <c r="F53" s="1065"/>
      <c r="G53" s="333">
        <f t="shared" si="0"/>
        <v>3.2</v>
      </c>
      <c r="H53" s="334">
        <f t="shared" si="1"/>
        <v>48000</v>
      </c>
      <c r="I53" s="334">
        <f t="shared" si="2"/>
        <v>0</v>
      </c>
      <c r="J53" s="335">
        <v>150000</v>
      </c>
      <c r="K53" s="336">
        <v>29000</v>
      </c>
      <c r="L53" s="67"/>
      <c r="M53" s="67">
        <f t="shared" si="3"/>
        <v>104000</v>
      </c>
      <c r="N53" s="334">
        <f t="shared" si="4"/>
        <v>0</v>
      </c>
      <c r="O53" s="334">
        <f t="shared" si="5"/>
        <v>96000</v>
      </c>
    </row>
    <row r="54" spans="1:15" ht="20.25" customHeight="1" x14ac:dyDescent="0.3">
      <c r="A54" s="213">
        <f t="shared" si="7"/>
        <v>45</v>
      </c>
      <c r="B54" s="106" t="s">
        <v>4516</v>
      </c>
      <c r="C54" s="213">
        <v>7</v>
      </c>
      <c r="D54" s="329">
        <v>1.4000000000000001</v>
      </c>
      <c r="E54" s="1068"/>
      <c r="F54" s="1065"/>
      <c r="G54" s="333">
        <f t="shared" si="0"/>
        <v>2.8000000000000003</v>
      </c>
      <c r="H54" s="334">
        <f t="shared" si="1"/>
        <v>42000</v>
      </c>
      <c r="I54" s="334">
        <f t="shared" si="2"/>
        <v>0</v>
      </c>
      <c r="J54" s="335">
        <v>100000</v>
      </c>
      <c r="K54" s="336">
        <v>25000</v>
      </c>
      <c r="L54" s="67"/>
      <c r="M54" s="67">
        <f t="shared" si="3"/>
        <v>91000</v>
      </c>
      <c r="N54" s="334">
        <f t="shared" si="4"/>
        <v>0</v>
      </c>
      <c r="O54" s="334">
        <f t="shared" si="5"/>
        <v>84000</v>
      </c>
    </row>
    <row r="55" spans="1:15" ht="20.25" customHeight="1" x14ac:dyDescent="0.3">
      <c r="A55" s="314"/>
      <c r="B55" s="317" t="s">
        <v>4455</v>
      </c>
      <c r="C55" s="315"/>
      <c r="D55" s="315"/>
      <c r="E55" s="315"/>
      <c r="F55" s="315"/>
      <c r="G55" s="67"/>
      <c r="H55" s="67"/>
      <c r="I55" s="67"/>
      <c r="J55" s="67"/>
      <c r="K55" s="337"/>
      <c r="L55" s="67"/>
      <c r="M55" s="67"/>
      <c r="N55" s="67"/>
      <c r="O55" s="67"/>
    </row>
    <row r="56" spans="1:15" ht="20.25" customHeight="1" x14ac:dyDescent="0.3">
      <c r="A56" s="1061" t="s">
        <v>4520</v>
      </c>
      <c r="B56" s="1061"/>
      <c r="C56" s="1061"/>
      <c r="D56" s="1061"/>
      <c r="E56" s="1061"/>
      <c r="F56" s="1061"/>
    </row>
    <row r="57" spans="1:15" ht="20.25" customHeight="1" x14ac:dyDescent="0.3">
      <c r="A57" s="1061" t="s">
        <v>4478</v>
      </c>
      <c r="B57" s="1061"/>
      <c r="C57" s="1061"/>
      <c r="D57" s="1061"/>
      <c r="E57" s="1061"/>
      <c r="F57" s="1061"/>
    </row>
    <row r="58" spans="1:15" ht="20.25" customHeight="1" x14ac:dyDescent="0.3">
      <c r="A58" s="220" t="s">
        <v>4479</v>
      </c>
      <c r="B58" s="220"/>
      <c r="C58" s="220"/>
      <c r="D58" s="220"/>
      <c r="E58" s="220"/>
    </row>
    <row r="59" spans="1:15" x14ac:dyDescent="0.3">
      <c r="A59" s="284"/>
      <c r="B59" s="309"/>
      <c r="C59" s="1060" t="s">
        <v>5684</v>
      </c>
      <c r="D59" s="1060"/>
      <c r="E59" s="1060"/>
      <c r="F59" s="1060"/>
    </row>
    <row r="60" spans="1:15" x14ac:dyDescent="0.3">
      <c r="A60" s="1006" t="s">
        <v>43</v>
      </c>
      <c r="B60" s="1006"/>
      <c r="C60" s="1054" t="s">
        <v>44</v>
      </c>
      <c r="D60" s="1054"/>
      <c r="E60" s="1054"/>
      <c r="F60" s="1054"/>
    </row>
    <row r="61" spans="1:15" x14ac:dyDescent="0.3">
      <c r="A61" s="285"/>
      <c r="C61" s="286"/>
      <c r="D61" s="93"/>
      <c r="E61" s="67"/>
    </row>
    <row r="62" spans="1:15" x14ac:dyDescent="0.3">
      <c r="A62" s="285"/>
      <c r="C62" s="286"/>
      <c r="D62" s="93"/>
      <c r="E62" s="67"/>
    </row>
    <row r="63" spans="1:15" x14ac:dyDescent="0.3">
      <c r="A63" s="285"/>
      <c r="C63" s="286"/>
      <c r="D63" s="93"/>
      <c r="E63" s="67"/>
    </row>
    <row r="64" spans="1:15" x14ac:dyDescent="0.3">
      <c r="A64" s="1006" t="s">
        <v>431</v>
      </c>
      <c r="B64" s="1006"/>
      <c r="C64" s="1055" t="s">
        <v>5177</v>
      </c>
      <c r="D64" s="1055"/>
      <c r="E64" s="1055"/>
      <c r="F64" s="1055"/>
    </row>
  </sheetData>
  <mergeCells count="13">
    <mergeCell ref="A64:B64"/>
    <mergeCell ref="C59:F59"/>
    <mergeCell ref="C60:F60"/>
    <mergeCell ref="C64:F64"/>
    <mergeCell ref="A60:B60"/>
    <mergeCell ref="A57:F57"/>
    <mergeCell ref="A3:F3"/>
    <mergeCell ref="A4:F4"/>
    <mergeCell ref="F43:F54"/>
    <mergeCell ref="A56:F56"/>
    <mergeCell ref="F9:F41"/>
    <mergeCell ref="E9:E41"/>
    <mergeCell ref="E43:E54"/>
  </mergeCells>
  <pageMargins left="0.2" right="0.2" top="0.23" bottom="0.21" header="0.2" footer="0.2"/>
  <pageSetup paperSize="9" orientation="portrait" verticalDpi="18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</vt:i4>
      </vt:variant>
    </vt:vector>
  </HeadingPairs>
  <TitlesOfParts>
    <vt:vector size="34" baseType="lpstr">
      <vt:lpstr>KSK</vt:lpstr>
      <vt:lpstr>phong (moi)</vt:lpstr>
      <vt:lpstr>DT </vt:lpstr>
      <vt:lpstr>TC</vt:lpstr>
      <vt:lpstr>KHAM BENH</vt:lpstr>
      <vt:lpstr>NHI </vt:lpstr>
      <vt:lpstr>CCNV (m)</vt:lpstr>
      <vt:lpstr>CPVC DV</vt:lpstr>
      <vt:lpstr>CPVC BHYT</vt:lpstr>
      <vt:lpstr>CCNV</vt:lpstr>
      <vt:lpstr>NOI</vt:lpstr>
      <vt:lpstr>NSOI</vt:lpstr>
      <vt:lpstr>NSOI DV</vt:lpstr>
      <vt:lpstr>NHA</vt:lpstr>
      <vt:lpstr>NHA (TM) </vt:lpstr>
      <vt:lpstr>Mat </vt:lpstr>
      <vt:lpstr>phaco</vt:lpstr>
      <vt:lpstr>TMH</vt:lpstr>
      <vt:lpstr>SAN </vt:lpstr>
      <vt:lpstr>BANG GIA TONG HOP</vt:lpstr>
      <vt:lpstr>NGOAI </vt:lpstr>
      <vt:lpstr>XN gui mau</vt:lpstr>
      <vt:lpstr>XN </vt:lpstr>
      <vt:lpstr>XQ</vt:lpstr>
      <vt:lpstr>MRI NTK</vt:lpstr>
      <vt:lpstr>SA </vt:lpstr>
      <vt:lpstr>CT</vt:lpstr>
      <vt:lpstr>Tây thanh</vt:lpstr>
      <vt:lpstr>ĐY-VLTL </vt:lpstr>
      <vt:lpstr>XN COVID</vt:lpstr>
      <vt:lpstr>MRI 1A</vt:lpstr>
      <vt:lpstr>van chuyen</vt:lpstr>
      <vt:lpstr>Sheet1</vt:lpstr>
      <vt:lpstr>'XN gui mau'!Print_Titles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LE</dc:creator>
  <cp:lastModifiedBy>Windows User</cp:lastModifiedBy>
  <cp:lastPrinted>2024-04-02T08:44:32Z</cp:lastPrinted>
  <dcterms:created xsi:type="dcterms:W3CDTF">2021-03-18T03:59:36Z</dcterms:created>
  <dcterms:modified xsi:type="dcterms:W3CDTF">2024-04-19T08:43:12Z</dcterms:modified>
</cp:coreProperties>
</file>